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18 - podlimitné zákazky\ŠI Zvolen - rekonštrukcia hygienických zariadení\"/>
    </mc:Choice>
  </mc:AlternateContent>
  <bookViews>
    <workbookView xWindow="0" yWindow="0" windowWidth="21600" windowHeight="9150" firstSheet="2" activeTab="3"/>
  </bookViews>
  <sheets>
    <sheet name="Rekapitulácia stavby" sheetId="1" r:id="rId1"/>
    <sheet name="SO01.1 - SO01.1  Rekonštr..." sheetId="2" r:id="rId2"/>
    <sheet name="SO01.2 - SO01.2 Nové konš..." sheetId="3" r:id="rId3"/>
    <sheet name="SO021 - SO02 Zdravotechni..." sheetId="4" r:id="rId4"/>
    <sheet name="SO03 - SO03 Elektroinštal..." sheetId="5" r:id="rId5"/>
  </sheets>
  <definedNames>
    <definedName name="_xlnm.Print_Titles" localSheetId="0">'Rekapitulácia stavby'!$85:$85</definedName>
    <definedName name="_xlnm.Print_Titles" localSheetId="1">'SO01.1 - SO01.1  Rekonštr...'!$125:$125</definedName>
    <definedName name="_xlnm.Print_Titles" localSheetId="2">'SO01.2 - SO01.2 Nové konš...'!$133:$133</definedName>
    <definedName name="_xlnm.Print_Titles" localSheetId="3">'SO021 - SO02 Zdravotechni...'!$124:$124</definedName>
    <definedName name="_xlnm.Print_Titles" localSheetId="4">'SO03 - SO03 Elektroinštal...'!$129:$129</definedName>
    <definedName name="_xlnm.Print_Area" localSheetId="0">'Rekapitulácia stavby'!$C$4:$AP$70,'Rekapitulácia stavby'!$C$76:$AP$99</definedName>
    <definedName name="_xlnm.Print_Area" localSheetId="1">'SO01.1 - SO01.1  Rekonštr...'!$C$4:$Q$70,'SO01.1 - SO01.1  Rekonštr...'!$C$76:$Q$109,'SO01.1 - SO01.1  Rekonštr...'!$C$115:$Q$459</definedName>
    <definedName name="_xlnm.Print_Area" localSheetId="2">'SO01.2 - SO01.2 Nové konš...'!$C$4:$Q$70,'SO01.2 - SO01.2 Nové konš...'!$C$76:$Q$117,'SO01.2 - SO01.2 Nové konš...'!$C$123:$Q$669</definedName>
    <definedName name="_xlnm.Print_Area" localSheetId="3">'SO021 - SO02 Zdravotechni...'!$C$4:$Q$70,'SO021 - SO02 Zdravotechni...'!$C$76:$Q$108,'SO021 - SO02 Zdravotechni...'!$C$114:$Q$217</definedName>
    <definedName name="_xlnm.Print_Area" localSheetId="4">'SO03 - SO03 Elektroinštal...'!$C$4:$Q$70,'SO03 - SO03 Elektroinštal...'!$C$76:$Q$113,'SO03 - SO03 Elektroinštal...'!$C$119:$Q$226</definedName>
  </definedNames>
  <calcPr calcId="162913"/>
</workbook>
</file>

<file path=xl/calcChain.xml><?xml version="1.0" encoding="utf-8"?>
<calcChain xmlns="http://schemas.openxmlformats.org/spreadsheetml/2006/main">
  <c r="N226" i="5" l="1"/>
  <c r="AY91" i="1"/>
  <c r="AX91" i="1"/>
  <c r="BI225" i="5"/>
  <c r="BH225" i="5"/>
  <c r="BG225" i="5"/>
  <c r="BE225" i="5"/>
  <c r="AA225" i="5"/>
  <c r="AA223" i="5" s="1"/>
  <c r="Y225" i="5"/>
  <c r="W225" i="5"/>
  <c r="BK225" i="5"/>
  <c r="N225" i="5"/>
  <c r="BF225" i="5" s="1"/>
  <c r="BI224" i="5"/>
  <c r="BH224" i="5"/>
  <c r="BG224" i="5"/>
  <c r="BE224" i="5"/>
  <c r="AA224" i="5"/>
  <c r="Y224" i="5"/>
  <c r="Y223" i="5" s="1"/>
  <c r="W224" i="5"/>
  <c r="W223" i="5" s="1"/>
  <c r="BK224" i="5"/>
  <c r="BK223" i="5" s="1"/>
  <c r="N223" i="5"/>
  <c r="N103" i="5" s="1"/>
  <c r="N224" i="5"/>
  <c r="BF224" i="5" s="1"/>
  <c r="BI222" i="5"/>
  <c r="BH222" i="5"/>
  <c r="BG222" i="5"/>
  <c r="BE222" i="5"/>
  <c r="AA222" i="5"/>
  <c r="Y222" i="5"/>
  <c r="W222" i="5"/>
  <c r="BK222" i="5"/>
  <c r="N222" i="5"/>
  <c r="BF222" i="5"/>
  <c r="BI221" i="5"/>
  <c r="BH221" i="5"/>
  <c r="BG221" i="5"/>
  <c r="BE221" i="5"/>
  <c r="AA221" i="5"/>
  <c r="Y221" i="5"/>
  <c r="W221" i="5"/>
  <c r="BK221" i="5"/>
  <c r="N221" i="5"/>
  <c r="BF221" i="5" s="1"/>
  <c r="BI220" i="5"/>
  <c r="BH220" i="5"/>
  <c r="BG220" i="5"/>
  <c r="BE220" i="5"/>
  <c r="AA220" i="5"/>
  <c r="Y220" i="5"/>
  <c r="W220" i="5"/>
  <c r="BK220" i="5"/>
  <c r="N220" i="5"/>
  <c r="BF220" i="5"/>
  <c r="BI219" i="5"/>
  <c r="BH219" i="5"/>
  <c r="BG219" i="5"/>
  <c r="BE219" i="5"/>
  <c r="AA219" i="5"/>
  <c r="Y219" i="5"/>
  <c r="W219" i="5"/>
  <c r="BK219" i="5"/>
  <c r="N219" i="5"/>
  <c r="BF219" i="5" s="1"/>
  <c r="BI218" i="5"/>
  <c r="BH218" i="5"/>
  <c r="BG218" i="5"/>
  <c r="BE218" i="5"/>
  <c r="AA218" i="5"/>
  <c r="Y218" i="5"/>
  <c r="W218" i="5"/>
  <c r="BK218" i="5"/>
  <c r="N218" i="5"/>
  <c r="BF218" i="5" s="1"/>
  <c r="BI217" i="5"/>
  <c r="BH217" i="5"/>
  <c r="BG217" i="5"/>
  <c r="BE217" i="5"/>
  <c r="AA217" i="5"/>
  <c r="Y217" i="5"/>
  <c r="W217" i="5"/>
  <c r="BK217" i="5"/>
  <c r="N217" i="5"/>
  <c r="BF217" i="5" s="1"/>
  <c r="BI216" i="5"/>
  <c r="BH216" i="5"/>
  <c r="BG216" i="5"/>
  <c r="BE216" i="5"/>
  <c r="AA216" i="5"/>
  <c r="Y216" i="5"/>
  <c r="W216" i="5"/>
  <c r="BK216" i="5"/>
  <c r="N216" i="5"/>
  <c r="BF216" i="5"/>
  <c r="BI215" i="5"/>
  <c r="BH215" i="5"/>
  <c r="BG215" i="5"/>
  <c r="BE215" i="5"/>
  <c r="AA215" i="5"/>
  <c r="Y215" i="5"/>
  <c r="W215" i="5"/>
  <c r="BK215" i="5"/>
  <c r="N215" i="5"/>
  <c r="BF215" i="5" s="1"/>
  <c r="BI214" i="5"/>
  <c r="BH214" i="5"/>
  <c r="BG214" i="5"/>
  <c r="BE214" i="5"/>
  <c r="AA214" i="5"/>
  <c r="Y214" i="5"/>
  <c r="W214" i="5"/>
  <c r="BK214" i="5"/>
  <c r="N214" i="5"/>
  <c r="BF214" i="5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/>
  <c r="BI207" i="5"/>
  <c r="BH207" i="5"/>
  <c r="BG207" i="5"/>
  <c r="BE207" i="5"/>
  <c r="AA207" i="5"/>
  <c r="Y207" i="5"/>
  <c r="W207" i="5"/>
  <c r="BK207" i="5"/>
  <c r="BK202" i="5" s="1"/>
  <c r="N202" i="5" s="1"/>
  <c r="N102" i="5" s="1"/>
  <c r="N207" i="5"/>
  <c r="BF207" i="5" s="1"/>
  <c r="BI206" i="5"/>
  <c r="BH206" i="5"/>
  <c r="BG206" i="5"/>
  <c r="BE206" i="5"/>
  <c r="AA206" i="5"/>
  <c r="Y206" i="5"/>
  <c r="W206" i="5"/>
  <c r="BK206" i="5"/>
  <c r="N206" i="5"/>
  <c r="BF206" i="5"/>
  <c r="BI205" i="5"/>
  <c r="BH205" i="5"/>
  <c r="BG205" i="5"/>
  <c r="BE205" i="5"/>
  <c r="AA205" i="5"/>
  <c r="Y205" i="5"/>
  <c r="W205" i="5"/>
  <c r="BK205" i="5"/>
  <c r="N205" i="5"/>
  <c r="BF205" i="5" s="1"/>
  <c r="BI204" i="5"/>
  <c r="BH204" i="5"/>
  <c r="BG204" i="5"/>
  <c r="BE204" i="5"/>
  <c r="AA204" i="5"/>
  <c r="Y204" i="5"/>
  <c r="W204" i="5"/>
  <c r="BK204" i="5"/>
  <c r="N204" i="5"/>
  <c r="BF204" i="5"/>
  <c r="BI203" i="5"/>
  <c r="BH203" i="5"/>
  <c r="BG203" i="5"/>
  <c r="BE203" i="5"/>
  <c r="AA203" i="5"/>
  <c r="Y203" i="5"/>
  <c r="W203" i="5"/>
  <c r="BK203" i="5"/>
  <c r="N203" i="5"/>
  <c r="BF203" i="5"/>
  <c r="BI201" i="5"/>
  <c r="BH201" i="5"/>
  <c r="BG201" i="5"/>
  <c r="BE201" i="5"/>
  <c r="AA201" i="5"/>
  <c r="AA200" i="5" s="1"/>
  <c r="Y201" i="5"/>
  <c r="Y200" i="5"/>
  <c r="W201" i="5"/>
  <c r="W200" i="5" s="1"/>
  <c r="BK201" i="5"/>
  <c r="BK200" i="5"/>
  <c r="N200" i="5"/>
  <c r="N101" i="5" s="1"/>
  <c r="N201" i="5"/>
  <c r="BF201" i="5"/>
  <c r="BI199" i="5"/>
  <c r="BH199" i="5"/>
  <c r="BG199" i="5"/>
  <c r="BE199" i="5"/>
  <c r="AA199" i="5"/>
  <c r="AA198" i="5" s="1"/>
  <c r="Y199" i="5"/>
  <c r="Y198" i="5" s="1"/>
  <c r="W199" i="5"/>
  <c r="W198" i="5" s="1"/>
  <c r="BK199" i="5"/>
  <c r="BK198" i="5"/>
  <c r="N198" i="5" s="1"/>
  <c r="N100" i="5" s="1"/>
  <c r="N199" i="5"/>
  <c r="BF199" i="5"/>
  <c r="BI197" i="5"/>
  <c r="BH197" i="5"/>
  <c r="BG197" i="5"/>
  <c r="BE197" i="5"/>
  <c r="AA197" i="5"/>
  <c r="AA196" i="5" s="1"/>
  <c r="Y197" i="5"/>
  <c r="Y196" i="5"/>
  <c r="W197" i="5"/>
  <c r="W196" i="5" s="1"/>
  <c r="BK197" i="5"/>
  <c r="BK196" i="5" s="1"/>
  <c r="N196" i="5" s="1"/>
  <c r="N99" i="5" s="1"/>
  <c r="N197" i="5"/>
  <c r="BF197" i="5"/>
  <c r="BI195" i="5"/>
  <c r="BH195" i="5"/>
  <c r="BG195" i="5"/>
  <c r="BE195" i="5"/>
  <c r="AA195" i="5"/>
  <c r="AA194" i="5" s="1"/>
  <c r="Y195" i="5"/>
  <c r="Y194" i="5" s="1"/>
  <c r="W195" i="5"/>
  <c r="W194" i="5" s="1"/>
  <c r="BK195" i="5"/>
  <c r="BK194" i="5"/>
  <c r="N194" i="5" s="1"/>
  <c r="N195" i="5"/>
  <c r="BF195" i="5"/>
  <c r="N98" i="5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/>
  <c r="BI189" i="5"/>
  <c r="BH189" i="5"/>
  <c r="BG189" i="5"/>
  <c r="BE189" i="5"/>
  <c r="AA189" i="5"/>
  <c r="Y189" i="5"/>
  <c r="W189" i="5"/>
  <c r="BK189" i="5"/>
  <c r="N189" i="5"/>
  <c r="BF189" i="5" s="1"/>
  <c r="BI188" i="5"/>
  <c r="BH188" i="5"/>
  <c r="BG188" i="5"/>
  <c r="BE188" i="5"/>
  <c r="AA188" i="5"/>
  <c r="AA187" i="5" s="1"/>
  <c r="Y188" i="5"/>
  <c r="Y187" i="5" s="1"/>
  <c r="W188" i="5"/>
  <c r="W187" i="5"/>
  <c r="BK188" i="5"/>
  <c r="N188" i="5"/>
  <c r="BF188" i="5"/>
  <c r="BI186" i="5"/>
  <c r="BH186" i="5"/>
  <c r="BG186" i="5"/>
  <c r="BE186" i="5"/>
  <c r="AA186" i="5"/>
  <c r="Y186" i="5"/>
  <c r="W186" i="5"/>
  <c r="BK186" i="5"/>
  <c r="N186" i="5"/>
  <c r="BF186" i="5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Y183" i="5"/>
  <c r="W183" i="5"/>
  <c r="BK183" i="5"/>
  <c r="N183" i="5"/>
  <c r="BF183" i="5" s="1"/>
  <c r="BI182" i="5"/>
  <c r="BH182" i="5"/>
  <c r="BG182" i="5"/>
  <c r="BE182" i="5"/>
  <c r="AA182" i="5"/>
  <c r="Y182" i="5"/>
  <c r="Y180" i="5" s="1"/>
  <c r="W182" i="5"/>
  <c r="BK182" i="5"/>
  <c r="N182" i="5"/>
  <c r="BF182" i="5"/>
  <c r="BI181" i="5"/>
  <c r="BH181" i="5"/>
  <c r="BG181" i="5"/>
  <c r="BE181" i="5"/>
  <c r="AA181" i="5"/>
  <c r="Y181" i="5"/>
  <c r="W181" i="5"/>
  <c r="W180" i="5" s="1"/>
  <c r="BK181" i="5"/>
  <c r="BK180" i="5" s="1"/>
  <c r="N180" i="5" s="1"/>
  <c r="N96" i="5" s="1"/>
  <c r="N181" i="5"/>
  <c r="BF181" i="5"/>
  <c r="BI179" i="5"/>
  <c r="BH179" i="5"/>
  <c r="BG179" i="5"/>
  <c r="BE179" i="5"/>
  <c r="AA179" i="5"/>
  <c r="Y179" i="5"/>
  <c r="W179" i="5"/>
  <c r="BK179" i="5"/>
  <c r="N179" i="5"/>
  <c r="BF179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/>
  <c r="BI175" i="5"/>
  <c r="BH175" i="5"/>
  <c r="BG175" i="5"/>
  <c r="BE175" i="5"/>
  <c r="AA175" i="5"/>
  <c r="AA173" i="5" s="1"/>
  <c r="Y175" i="5"/>
  <c r="W175" i="5"/>
  <c r="BK175" i="5"/>
  <c r="N175" i="5"/>
  <c r="BF175" i="5" s="1"/>
  <c r="BI174" i="5"/>
  <c r="BH174" i="5"/>
  <c r="BG174" i="5"/>
  <c r="BE174" i="5"/>
  <c r="AA174" i="5"/>
  <c r="Y174" i="5"/>
  <c r="Y173" i="5" s="1"/>
  <c r="W174" i="5"/>
  <c r="W173" i="5" s="1"/>
  <c r="BK174" i="5"/>
  <c r="N174" i="5"/>
  <c r="BF174" i="5" s="1"/>
  <c r="BI172" i="5"/>
  <c r="BH172" i="5"/>
  <c r="BG172" i="5"/>
  <c r="BE172" i="5"/>
  <c r="AA172" i="5"/>
  <c r="Y172" i="5"/>
  <c r="W172" i="5"/>
  <c r="BK172" i="5"/>
  <c r="N172" i="5"/>
  <c r="BF172" i="5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Y166" i="5" s="1"/>
  <c r="W167" i="5"/>
  <c r="BK167" i="5"/>
  <c r="BK166" i="5"/>
  <c r="N166" i="5" s="1"/>
  <c r="N94" i="5" s="1"/>
  <c r="N167" i="5"/>
  <c r="BF167" i="5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AA159" i="5" s="1"/>
  <c r="Y160" i="5"/>
  <c r="Y159" i="5" s="1"/>
  <c r="W160" i="5"/>
  <c r="W159" i="5"/>
  <c r="BK160" i="5"/>
  <c r="N160" i="5"/>
  <c r="BF160" i="5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5" i="5"/>
  <c r="BH155" i="5"/>
  <c r="BG155" i="5"/>
  <c r="BE155" i="5"/>
  <c r="AA155" i="5"/>
  <c r="Y155" i="5"/>
  <c r="W155" i="5"/>
  <c r="BK155" i="5"/>
  <c r="N155" i="5"/>
  <c r="BF155" i="5" s="1"/>
  <c r="BI154" i="5"/>
  <c r="BH154" i="5"/>
  <c r="BG154" i="5"/>
  <c r="BE154" i="5"/>
  <c r="AA154" i="5"/>
  <c r="Y154" i="5"/>
  <c r="Y152" i="5" s="1"/>
  <c r="W154" i="5"/>
  <c r="BK154" i="5"/>
  <c r="N154" i="5"/>
  <c r="BF154" i="5"/>
  <c r="BI153" i="5"/>
  <c r="BH153" i="5"/>
  <c r="BG153" i="5"/>
  <c r="BE153" i="5"/>
  <c r="AA153" i="5"/>
  <c r="Y153" i="5"/>
  <c r="W153" i="5"/>
  <c r="BK153" i="5"/>
  <c r="BK152" i="5" s="1"/>
  <c r="N152" i="5" s="1"/>
  <c r="N92" i="5" s="1"/>
  <c r="N153" i="5"/>
  <c r="BF153" i="5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8" i="5"/>
  <c r="BH148" i="5"/>
  <c r="BG148" i="5"/>
  <c r="BE148" i="5"/>
  <c r="AA148" i="5"/>
  <c r="Y148" i="5"/>
  <c r="W148" i="5"/>
  <c r="BK148" i="5"/>
  <c r="N148" i="5"/>
  <c r="BF148" i="5"/>
  <c r="BI147" i="5"/>
  <c r="BH147" i="5"/>
  <c r="BG147" i="5"/>
  <c r="BE147" i="5"/>
  <c r="AA147" i="5"/>
  <c r="AA145" i="5" s="1"/>
  <c r="Y147" i="5"/>
  <c r="W147" i="5"/>
  <c r="BK147" i="5"/>
  <c r="N147" i="5"/>
  <c r="BF147" i="5" s="1"/>
  <c r="BI146" i="5"/>
  <c r="BH146" i="5"/>
  <c r="BG146" i="5"/>
  <c r="BE146" i="5"/>
  <c r="AA146" i="5"/>
  <c r="Y146" i="5"/>
  <c r="Y145" i="5" s="1"/>
  <c r="W146" i="5"/>
  <c r="W145" i="5" s="1"/>
  <c r="BK146" i="5"/>
  <c r="N146" i="5"/>
  <c r="BF146" i="5" s="1"/>
  <c r="BI144" i="5"/>
  <c r="BH144" i="5"/>
  <c r="BG144" i="5"/>
  <c r="BE144" i="5"/>
  <c r="AA144" i="5"/>
  <c r="Y144" i="5"/>
  <c r="W144" i="5"/>
  <c r="BK144" i="5"/>
  <c r="N144" i="5"/>
  <c r="BF144" i="5"/>
  <c r="BI143" i="5"/>
  <c r="BH143" i="5"/>
  <c r="BG143" i="5"/>
  <c r="BE143" i="5"/>
  <c r="AA143" i="5"/>
  <c r="Y143" i="5"/>
  <c r="W143" i="5"/>
  <c r="BK143" i="5"/>
  <c r="N143" i="5"/>
  <c r="BF143" i="5" s="1"/>
  <c r="BI142" i="5"/>
  <c r="BH142" i="5"/>
  <c r="BG142" i="5"/>
  <c r="BE142" i="5"/>
  <c r="AA142" i="5"/>
  <c r="Y142" i="5"/>
  <c r="W142" i="5"/>
  <c r="BK142" i="5"/>
  <c r="N142" i="5"/>
  <c r="BF142" i="5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Y139" i="5"/>
  <c r="W139" i="5"/>
  <c r="BK139" i="5"/>
  <c r="N139" i="5"/>
  <c r="BF139" i="5" s="1"/>
  <c r="BI138" i="5"/>
  <c r="BH138" i="5"/>
  <c r="BG138" i="5"/>
  <c r="BE138" i="5"/>
  <c r="AA138" i="5"/>
  <c r="Y138" i="5"/>
  <c r="W138" i="5"/>
  <c r="BK138" i="5"/>
  <c r="N138" i="5"/>
  <c r="BF138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/>
  <c r="BI135" i="5"/>
  <c r="BH135" i="5"/>
  <c r="BG135" i="5"/>
  <c r="BE135" i="5"/>
  <c r="AA135" i="5"/>
  <c r="Y135" i="5"/>
  <c r="W135" i="5"/>
  <c r="BK135" i="5"/>
  <c r="BK132" i="5" s="1"/>
  <c r="N135" i="5"/>
  <c r="BF135" i="5" s="1"/>
  <c r="BI134" i="5"/>
  <c r="BH134" i="5"/>
  <c r="BG134" i="5"/>
  <c r="BE134" i="5"/>
  <c r="AA134" i="5"/>
  <c r="Y134" i="5"/>
  <c r="W134" i="5"/>
  <c r="BK134" i="5"/>
  <c r="N134" i="5"/>
  <c r="BF134" i="5"/>
  <c r="BI133" i="5"/>
  <c r="H36" i="5" s="1"/>
  <c r="BD91" i="1" s="1"/>
  <c r="BH133" i="5"/>
  <c r="BG133" i="5"/>
  <c r="BE133" i="5"/>
  <c r="AA133" i="5"/>
  <c r="AA132" i="5" s="1"/>
  <c r="Y133" i="5"/>
  <c r="W133" i="5"/>
  <c r="BK133" i="5"/>
  <c r="N133" i="5"/>
  <c r="BF133" i="5"/>
  <c r="F124" i="5"/>
  <c r="F122" i="5"/>
  <c r="BI111" i="5"/>
  <c r="BH111" i="5"/>
  <c r="BG111" i="5"/>
  <c r="BE111" i="5"/>
  <c r="BI110" i="5"/>
  <c r="BH110" i="5"/>
  <c r="BG110" i="5"/>
  <c r="BE110" i="5"/>
  <c r="BI109" i="5"/>
  <c r="BH109" i="5"/>
  <c r="BG109" i="5"/>
  <c r="BE109" i="5"/>
  <c r="BI108" i="5"/>
  <c r="BH108" i="5"/>
  <c r="BG108" i="5"/>
  <c r="BE108" i="5"/>
  <c r="BI107" i="5"/>
  <c r="BH107" i="5"/>
  <c r="BG107" i="5"/>
  <c r="BE107" i="5"/>
  <c r="BI106" i="5"/>
  <c r="BH106" i="5"/>
  <c r="BG106" i="5"/>
  <c r="BE106" i="5"/>
  <c r="F81" i="5"/>
  <c r="F79" i="5"/>
  <c r="O21" i="5"/>
  <c r="E21" i="5"/>
  <c r="M127" i="5" s="1"/>
  <c r="M84" i="5"/>
  <c r="O20" i="5"/>
  <c r="O18" i="5"/>
  <c r="E18" i="5"/>
  <c r="M126" i="5"/>
  <c r="M83" i="5"/>
  <c r="O17" i="5"/>
  <c r="O15" i="5"/>
  <c r="E15" i="5"/>
  <c r="O14" i="5"/>
  <c r="O12" i="5"/>
  <c r="E12" i="5"/>
  <c r="F83" i="5" s="1"/>
  <c r="O11" i="5"/>
  <c r="O9" i="5"/>
  <c r="F6" i="5"/>
  <c r="F121" i="5" s="1"/>
  <c r="F78" i="5"/>
  <c r="N217" i="4"/>
  <c r="AY90" i="1"/>
  <c r="AX90" i="1"/>
  <c r="BI216" i="4"/>
  <c r="BH216" i="4"/>
  <c r="BG216" i="4"/>
  <c r="BE216" i="4"/>
  <c r="AA216" i="4"/>
  <c r="AA215" i="4" s="1"/>
  <c r="Y216" i="4"/>
  <c r="Y215" i="4" s="1"/>
  <c r="W216" i="4"/>
  <c r="W215" i="4" s="1"/>
  <c r="BK216" i="4"/>
  <c r="BK215" i="4" s="1"/>
  <c r="N215" i="4" s="1"/>
  <c r="N98" i="4" s="1"/>
  <c r="N216" i="4"/>
  <c r="BF216" i="4"/>
  <c r="BI214" i="4"/>
  <c r="BH214" i="4"/>
  <c r="BG214" i="4"/>
  <c r="BE214" i="4"/>
  <c r="AA214" i="4"/>
  <c r="AA213" i="4" s="1"/>
  <c r="Y214" i="4"/>
  <c r="Y213" i="4"/>
  <c r="W214" i="4"/>
  <c r="W213" i="4" s="1"/>
  <c r="BK214" i="4"/>
  <c r="BK213" i="4" s="1"/>
  <c r="N213" i="4"/>
  <c r="N97" i="4" s="1"/>
  <c r="N214" i="4"/>
  <c r="BF214" i="4"/>
  <c r="BI212" i="4"/>
  <c r="BH212" i="4"/>
  <c r="BG212" i="4"/>
  <c r="BE212" i="4"/>
  <c r="AA212" i="4"/>
  <c r="Y212" i="4"/>
  <c r="W212" i="4"/>
  <c r="BK212" i="4"/>
  <c r="N212" i="4"/>
  <c r="BF212" i="4" s="1"/>
  <c r="BI211" i="4"/>
  <c r="BH211" i="4"/>
  <c r="BG211" i="4"/>
  <c r="BE211" i="4"/>
  <c r="AA211" i="4"/>
  <c r="Y211" i="4"/>
  <c r="W211" i="4"/>
  <c r="BK211" i="4"/>
  <c r="N211" i="4"/>
  <c r="BF211" i="4"/>
  <c r="BI210" i="4"/>
  <c r="BH210" i="4"/>
  <c r="BG210" i="4"/>
  <c r="BE210" i="4"/>
  <c r="AA210" i="4"/>
  <c r="Y210" i="4"/>
  <c r="W210" i="4"/>
  <c r="BK210" i="4"/>
  <c r="N210" i="4"/>
  <c r="BF210" i="4"/>
  <c r="BI209" i="4"/>
  <c r="BH209" i="4"/>
  <c r="BG209" i="4"/>
  <c r="BE209" i="4"/>
  <c r="AA209" i="4"/>
  <c r="Y209" i="4"/>
  <c r="W209" i="4"/>
  <c r="BK209" i="4"/>
  <c r="N209" i="4"/>
  <c r="BF209" i="4"/>
  <c r="BI208" i="4"/>
  <c r="BH208" i="4"/>
  <c r="BG208" i="4"/>
  <c r="BE208" i="4"/>
  <c r="AA208" i="4"/>
  <c r="Y208" i="4"/>
  <c r="W208" i="4"/>
  <c r="BK208" i="4"/>
  <c r="N208" i="4"/>
  <c r="BF208" i="4"/>
  <c r="BI207" i="4"/>
  <c r="BH207" i="4"/>
  <c r="BG207" i="4"/>
  <c r="BE207" i="4"/>
  <c r="AA207" i="4"/>
  <c r="Y207" i="4"/>
  <c r="W207" i="4"/>
  <c r="BK207" i="4"/>
  <c r="N207" i="4"/>
  <c r="BF207" i="4"/>
  <c r="BI206" i="4"/>
  <c r="BH206" i="4"/>
  <c r="BG206" i="4"/>
  <c r="BE206" i="4"/>
  <c r="AA206" i="4"/>
  <c r="Y206" i="4"/>
  <c r="W206" i="4"/>
  <c r="BK206" i="4"/>
  <c r="N206" i="4"/>
  <c r="BF206" i="4"/>
  <c r="BI205" i="4"/>
  <c r="BH205" i="4"/>
  <c r="BG205" i="4"/>
  <c r="BE205" i="4"/>
  <c r="AA205" i="4"/>
  <c r="Y205" i="4"/>
  <c r="W205" i="4"/>
  <c r="BK205" i="4"/>
  <c r="N205" i="4"/>
  <c r="BF205" i="4"/>
  <c r="BI204" i="4"/>
  <c r="BH204" i="4"/>
  <c r="BG204" i="4"/>
  <c r="BE204" i="4"/>
  <c r="AA204" i="4"/>
  <c r="Y204" i="4"/>
  <c r="W204" i="4"/>
  <c r="BK204" i="4"/>
  <c r="N204" i="4"/>
  <c r="BF204" i="4"/>
  <c r="BI203" i="4"/>
  <c r="BH203" i="4"/>
  <c r="BG203" i="4"/>
  <c r="BE203" i="4"/>
  <c r="AA203" i="4"/>
  <c r="Y203" i="4"/>
  <c r="W203" i="4"/>
  <c r="BK203" i="4"/>
  <c r="N203" i="4"/>
  <c r="BF203" i="4"/>
  <c r="BI202" i="4"/>
  <c r="BH202" i="4"/>
  <c r="BG202" i="4"/>
  <c r="BE202" i="4"/>
  <c r="AA202" i="4"/>
  <c r="Y202" i="4"/>
  <c r="W202" i="4"/>
  <c r="BK202" i="4"/>
  <c r="N202" i="4"/>
  <c r="BF202" i="4"/>
  <c r="BI201" i="4"/>
  <c r="BH201" i="4"/>
  <c r="BG201" i="4"/>
  <c r="BE201" i="4"/>
  <c r="AA201" i="4"/>
  <c r="Y201" i="4"/>
  <c r="W201" i="4"/>
  <c r="BK201" i="4"/>
  <c r="N201" i="4"/>
  <c r="BF201" i="4"/>
  <c r="BI200" i="4"/>
  <c r="BH200" i="4"/>
  <c r="BG200" i="4"/>
  <c r="BE200" i="4"/>
  <c r="AA200" i="4"/>
  <c r="Y200" i="4"/>
  <c r="W200" i="4"/>
  <c r="BK200" i="4"/>
  <c r="N200" i="4"/>
  <c r="BF200" i="4"/>
  <c r="BI199" i="4"/>
  <c r="BH199" i="4"/>
  <c r="BG199" i="4"/>
  <c r="BE199" i="4"/>
  <c r="AA199" i="4"/>
  <c r="Y199" i="4"/>
  <c r="W199" i="4"/>
  <c r="BK199" i="4"/>
  <c r="N199" i="4"/>
  <c r="BF199" i="4"/>
  <c r="BI198" i="4"/>
  <c r="BH198" i="4"/>
  <c r="BG198" i="4"/>
  <c r="BE198" i="4"/>
  <c r="AA198" i="4"/>
  <c r="Y198" i="4"/>
  <c r="W198" i="4"/>
  <c r="BK198" i="4"/>
  <c r="N198" i="4"/>
  <c r="BF198" i="4"/>
  <c r="BI197" i="4"/>
  <c r="BH197" i="4"/>
  <c r="BG197" i="4"/>
  <c r="BE197" i="4"/>
  <c r="AA197" i="4"/>
  <c r="Y197" i="4"/>
  <c r="W197" i="4"/>
  <c r="BK197" i="4"/>
  <c r="N197" i="4"/>
  <c r="BF197" i="4"/>
  <c r="BI196" i="4"/>
  <c r="BH196" i="4"/>
  <c r="BG196" i="4"/>
  <c r="BE196" i="4"/>
  <c r="AA196" i="4"/>
  <c r="Y196" i="4"/>
  <c r="W196" i="4"/>
  <c r="BK196" i="4"/>
  <c r="N196" i="4"/>
  <c r="BF196" i="4"/>
  <c r="BI195" i="4"/>
  <c r="BH195" i="4"/>
  <c r="BG195" i="4"/>
  <c r="BE195" i="4"/>
  <c r="AA195" i="4"/>
  <c r="Y195" i="4"/>
  <c r="W195" i="4"/>
  <c r="BK195" i="4"/>
  <c r="N195" i="4"/>
  <c r="BF195" i="4"/>
  <c r="BI194" i="4"/>
  <c r="BH194" i="4"/>
  <c r="BG194" i="4"/>
  <c r="BE194" i="4"/>
  <c r="AA194" i="4"/>
  <c r="Y194" i="4"/>
  <c r="W194" i="4"/>
  <c r="BK194" i="4"/>
  <c r="N194" i="4"/>
  <c r="BF194" i="4"/>
  <c r="BI193" i="4"/>
  <c r="BH193" i="4"/>
  <c r="BG193" i="4"/>
  <c r="BE193" i="4"/>
  <c r="AA193" i="4"/>
  <c r="Y193" i="4"/>
  <c r="W193" i="4"/>
  <c r="BK193" i="4"/>
  <c r="N193" i="4"/>
  <c r="BF193" i="4"/>
  <c r="BI192" i="4"/>
  <c r="BH192" i="4"/>
  <c r="BG192" i="4"/>
  <c r="BE192" i="4"/>
  <c r="AA192" i="4"/>
  <c r="Y192" i="4"/>
  <c r="W192" i="4"/>
  <c r="BK192" i="4"/>
  <c r="N192" i="4"/>
  <c r="BF192" i="4"/>
  <c r="BI191" i="4"/>
  <c r="BH191" i="4"/>
  <c r="BG191" i="4"/>
  <c r="BE191" i="4"/>
  <c r="AA191" i="4"/>
  <c r="Y191" i="4"/>
  <c r="W191" i="4"/>
  <c r="BK191" i="4"/>
  <c r="N191" i="4"/>
  <c r="BF191" i="4"/>
  <c r="BI190" i="4"/>
  <c r="BH190" i="4"/>
  <c r="BG190" i="4"/>
  <c r="BE190" i="4"/>
  <c r="AA190" i="4"/>
  <c r="Y190" i="4"/>
  <c r="Y187" i="4" s="1"/>
  <c r="W190" i="4"/>
  <c r="BK190" i="4"/>
  <c r="N190" i="4"/>
  <c r="BF190" i="4"/>
  <c r="BI189" i="4"/>
  <c r="BH189" i="4"/>
  <c r="BG189" i="4"/>
  <c r="BE189" i="4"/>
  <c r="AA189" i="4"/>
  <c r="Y189" i="4"/>
  <c r="W189" i="4"/>
  <c r="BK189" i="4"/>
  <c r="BK187" i="4" s="1"/>
  <c r="N187" i="4" s="1"/>
  <c r="N96" i="4" s="1"/>
  <c r="N189" i="4"/>
  <c r="BF189" i="4"/>
  <c r="BI188" i="4"/>
  <c r="BH188" i="4"/>
  <c r="BG188" i="4"/>
  <c r="BE188" i="4"/>
  <c r="AA188" i="4"/>
  <c r="AA187" i="4"/>
  <c r="Y188" i="4"/>
  <c r="W188" i="4"/>
  <c r="W187" i="4"/>
  <c r="BK188" i="4"/>
  <c r="N188" i="4"/>
  <c r="BF188" i="4" s="1"/>
  <c r="BI186" i="4"/>
  <c r="BH186" i="4"/>
  <c r="BG186" i="4"/>
  <c r="BE186" i="4"/>
  <c r="AA186" i="4"/>
  <c r="Y186" i="4"/>
  <c r="W186" i="4"/>
  <c r="BK186" i="4"/>
  <c r="N186" i="4"/>
  <c r="BF186" i="4"/>
  <c r="BI185" i="4"/>
  <c r="BH185" i="4"/>
  <c r="BG185" i="4"/>
  <c r="BE185" i="4"/>
  <c r="AA185" i="4"/>
  <c r="Y185" i="4"/>
  <c r="W185" i="4"/>
  <c r="BK185" i="4"/>
  <c r="N185" i="4"/>
  <c r="BF185" i="4"/>
  <c r="BI184" i="4"/>
  <c r="BH184" i="4"/>
  <c r="BG184" i="4"/>
  <c r="BE184" i="4"/>
  <c r="AA184" i="4"/>
  <c r="Y184" i="4"/>
  <c r="W184" i="4"/>
  <c r="BK184" i="4"/>
  <c r="N184" i="4"/>
  <c r="BF184" i="4"/>
  <c r="BI183" i="4"/>
  <c r="BH183" i="4"/>
  <c r="BG183" i="4"/>
  <c r="BE183" i="4"/>
  <c r="AA183" i="4"/>
  <c r="Y183" i="4"/>
  <c r="W183" i="4"/>
  <c r="BK183" i="4"/>
  <c r="N183" i="4"/>
  <c r="BF183" i="4"/>
  <c r="BI182" i="4"/>
  <c r="BH182" i="4"/>
  <c r="BG182" i="4"/>
  <c r="BE182" i="4"/>
  <c r="AA182" i="4"/>
  <c r="Y182" i="4"/>
  <c r="W182" i="4"/>
  <c r="BK182" i="4"/>
  <c r="N182" i="4"/>
  <c r="BF182" i="4"/>
  <c r="BI181" i="4"/>
  <c r="BH181" i="4"/>
  <c r="BG181" i="4"/>
  <c r="BE181" i="4"/>
  <c r="AA181" i="4"/>
  <c r="Y181" i="4"/>
  <c r="W181" i="4"/>
  <c r="BK181" i="4"/>
  <c r="N181" i="4"/>
  <c r="BF181" i="4"/>
  <c r="BI180" i="4"/>
  <c r="BH180" i="4"/>
  <c r="BG180" i="4"/>
  <c r="BE180" i="4"/>
  <c r="AA180" i="4"/>
  <c r="Y180" i="4"/>
  <c r="W180" i="4"/>
  <c r="BK180" i="4"/>
  <c r="N180" i="4"/>
  <c r="BF180" i="4"/>
  <c r="BI179" i="4"/>
  <c r="BH179" i="4"/>
  <c r="BG179" i="4"/>
  <c r="BE179" i="4"/>
  <c r="AA179" i="4"/>
  <c r="Y179" i="4"/>
  <c r="W179" i="4"/>
  <c r="BK179" i="4"/>
  <c r="N179" i="4"/>
  <c r="BF179" i="4"/>
  <c r="BI178" i="4"/>
  <c r="BH178" i="4"/>
  <c r="BG178" i="4"/>
  <c r="BE178" i="4"/>
  <c r="AA178" i="4"/>
  <c r="Y178" i="4"/>
  <c r="W178" i="4"/>
  <c r="BK178" i="4"/>
  <c r="N178" i="4"/>
  <c r="BF178" i="4"/>
  <c r="BI177" i="4"/>
  <c r="BH177" i="4"/>
  <c r="BG177" i="4"/>
  <c r="BE177" i="4"/>
  <c r="AA177" i="4"/>
  <c r="Y177" i="4"/>
  <c r="W177" i="4"/>
  <c r="BK177" i="4"/>
  <c r="N177" i="4"/>
  <c r="BF177" i="4"/>
  <c r="BI176" i="4"/>
  <c r="BH176" i="4"/>
  <c r="BG176" i="4"/>
  <c r="BE176" i="4"/>
  <c r="AA176" i="4"/>
  <c r="Y176" i="4"/>
  <c r="W176" i="4"/>
  <c r="BK176" i="4"/>
  <c r="N176" i="4"/>
  <c r="BF176" i="4"/>
  <c r="BI175" i="4"/>
  <c r="BH175" i="4"/>
  <c r="BG175" i="4"/>
  <c r="BE175" i="4"/>
  <c r="AA175" i="4"/>
  <c r="Y175" i="4"/>
  <c r="W175" i="4"/>
  <c r="BK175" i="4"/>
  <c r="N175" i="4"/>
  <c r="BF175" i="4"/>
  <c r="BI174" i="4"/>
  <c r="BH174" i="4"/>
  <c r="BG174" i="4"/>
  <c r="BE174" i="4"/>
  <c r="AA174" i="4"/>
  <c r="Y174" i="4"/>
  <c r="W174" i="4"/>
  <c r="BK174" i="4"/>
  <c r="N174" i="4"/>
  <c r="BF174" i="4"/>
  <c r="BI173" i="4"/>
  <c r="BH173" i="4"/>
  <c r="BG173" i="4"/>
  <c r="BE173" i="4"/>
  <c r="AA173" i="4"/>
  <c r="Y173" i="4"/>
  <c r="W173" i="4"/>
  <c r="BK173" i="4"/>
  <c r="N173" i="4"/>
  <c r="BF173" i="4"/>
  <c r="BI172" i="4"/>
  <c r="BH172" i="4"/>
  <c r="BG172" i="4"/>
  <c r="BE172" i="4"/>
  <c r="AA172" i="4"/>
  <c r="Y172" i="4"/>
  <c r="W172" i="4"/>
  <c r="BK172" i="4"/>
  <c r="N172" i="4"/>
  <c r="BF172" i="4"/>
  <c r="BI171" i="4"/>
  <c r="BH171" i="4"/>
  <c r="BG171" i="4"/>
  <c r="BE171" i="4"/>
  <c r="AA171" i="4"/>
  <c r="Y171" i="4"/>
  <c r="W171" i="4"/>
  <c r="BK171" i="4"/>
  <c r="N171" i="4"/>
  <c r="BF171" i="4"/>
  <c r="BI170" i="4"/>
  <c r="BH170" i="4"/>
  <c r="BG170" i="4"/>
  <c r="BE170" i="4"/>
  <c r="AA170" i="4"/>
  <c r="Y170" i="4"/>
  <c r="W170" i="4"/>
  <c r="BK170" i="4"/>
  <c r="N170" i="4"/>
  <c r="BF170" i="4"/>
  <c r="BI169" i="4"/>
  <c r="BH169" i="4"/>
  <c r="BG169" i="4"/>
  <c r="BE169" i="4"/>
  <c r="AA169" i="4"/>
  <c r="Y169" i="4"/>
  <c r="W169" i="4"/>
  <c r="BK169" i="4"/>
  <c r="N169" i="4"/>
  <c r="BF169" i="4"/>
  <c r="BI168" i="4"/>
  <c r="BH168" i="4"/>
  <c r="BG168" i="4"/>
  <c r="BE168" i="4"/>
  <c r="AA168" i="4"/>
  <c r="Y168" i="4"/>
  <c r="W168" i="4"/>
  <c r="BK168" i="4"/>
  <c r="N168" i="4"/>
  <c r="BF168" i="4"/>
  <c r="BI167" i="4"/>
  <c r="BH167" i="4"/>
  <c r="BG167" i="4"/>
  <c r="BE167" i="4"/>
  <c r="AA167" i="4"/>
  <c r="AA166" i="4"/>
  <c r="Y167" i="4"/>
  <c r="Y166" i="4"/>
  <c r="W167" i="4"/>
  <c r="W166" i="4"/>
  <c r="BK167" i="4"/>
  <c r="BK166" i="4"/>
  <c r="N166" i="4" s="1"/>
  <c r="N95" i="4" s="1"/>
  <c r="N167" i="4"/>
  <c r="BF167" i="4" s="1"/>
  <c r="BI165" i="4"/>
  <c r="BH165" i="4"/>
  <c r="BG165" i="4"/>
  <c r="BE165" i="4"/>
  <c r="AA165" i="4"/>
  <c r="Y165" i="4"/>
  <c r="W165" i="4"/>
  <c r="BK165" i="4"/>
  <c r="N165" i="4"/>
  <c r="BF165" i="4"/>
  <c r="BI164" i="4"/>
  <c r="BH164" i="4"/>
  <c r="BG164" i="4"/>
  <c r="BE164" i="4"/>
  <c r="AA164" i="4"/>
  <c r="Y164" i="4"/>
  <c r="W164" i="4"/>
  <c r="BK164" i="4"/>
  <c r="N164" i="4"/>
  <c r="BF164" i="4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Y160" i="4"/>
  <c r="W160" i="4"/>
  <c r="BK160" i="4"/>
  <c r="N160" i="4"/>
  <c r="BF160" i="4"/>
  <c r="BI159" i="4"/>
  <c r="BH159" i="4"/>
  <c r="BG159" i="4"/>
  <c r="BE159" i="4"/>
  <c r="AA159" i="4"/>
  <c r="Y159" i="4"/>
  <c r="W159" i="4"/>
  <c r="BK159" i="4"/>
  <c r="N159" i="4"/>
  <c r="BF159" i="4" s="1"/>
  <c r="BI158" i="4"/>
  <c r="BH158" i="4"/>
  <c r="BG158" i="4"/>
  <c r="BE158" i="4"/>
  <c r="AA158" i="4"/>
  <c r="Y158" i="4"/>
  <c r="W158" i="4"/>
  <c r="BK158" i="4"/>
  <c r="N158" i="4"/>
  <c r="BF158" i="4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/>
  <c r="BI153" i="4"/>
  <c r="BH153" i="4"/>
  <c r="BG153" i="4"/>
  <c r="BE153" i="4"/>
  <c r="AA153" i="4"/>
  <c r="Y153" i="4"/>
  <c r="W153" i="4"/>
  <c r="BK153" i="4"/>
  <c r="N153" i="4"/>
  <c r="BF153" i="4" s="1"/>
  <c r="BI152" i="4"/>
  <c r="BH152" i="4"/>
  <c r="BG152" i="4"/>
  <c r="BE152" i="4"/>
  <c r="AA152" i="4"/>
  <c r="Y152" i="4"/>
  <c r="Y148" i="4" s="1"/>
  <c r="W152" i="4"/>
  <c r="BK152" i="4"/>
  <c r="N152" i="4"/>
  <c r="BF152" i="4"/>
  <c r="BI151" i="4"/>
  <c r="BH151" i="4"/>
  <c r="BG151" i="4"/>
  <c r="BE151" i="4"/>
  <c r="AA151" i="4"/>
  <c r="Y151" i="4"/>
  <c r="W151" i="4"/>
  <c r="BK151" i="4"/>
  <c r="BK148" i="4" s="1"/>
  <c r="N148" i="4" s="1"/>
  <c r="N94" i="4" s="1"/>
  <c r="N151" i="4"/>
  <c r="BF151" i="4" s="1"/>
  <c r="BI150" i="4"/>
  <c r="BH150" i="4"/>
  <c r="BG150" i="4"/>
  <c r="BE150" i="4"/>
  <c r="AA150" i="4"/>
  <c r="Y150" i="4"/>
  <c r="W150" i="4"/>
  <c r="BK150" i="4"/>
  <c r="N150" i="4"/>
  <c r="BF150" i="4"/>
  <c r="BI149" i="4"/>
  <c r="BH149" i="4"/>
  <c r="BG149" i="4"/>
  <c r="BE149" i="4"/>
  <c r="AA149" i="4"/>
  <c r="AA148" i="4" s="1"/>
  <c r="Y149" i="4"/>
  <c r="W149" i="4"/>
  <c r="W148" i="4" s="1"/>
  <c r="BK149" i="4"/>
  <c r="N149" i="4"/>
  <c r="BF149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E144" i="4"/>
  <c r="AA144" i="4"/>
  <c r="Y144" i="4"/>
  <c r="W144" i="4"/>
  <c r="BK144" i="4"/>
  <c r="N144" i="4"/>
  <c r="BF144" i="4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/>
  <c r="BI141" i="4"/>
  <c r="BH141" i="4"/>
  <c r="BG141" i="4"/>
  <c r="BE141" i="4"/>
  <c r="AA141" i="4"/>
  <c r="AA140" i="4" s="1"/>
  <c r="Y141" i="4"/>
  <c r="W141" i="4"/>
  <c r="W140" i="4"/>
  <c r="W139" i="4" s="1"/>
  <c r="BK141" i="4"/>
  <c r="BK140" i="4" s="1"/>
  <c r="N140" i="4" s="1"/>
  <c r="N93" i="4" s="1"/>
  <c r="N141" i="4"/>
  <c r="BF141" i="4"/>
  <c r="BI138" i="4"/>
  <c r="BH138" i="4"/>
  <c r="BG138" i="4"/>
  <c r="BE138" i="4"/>
  <c r="AA138" i="4"/>
  <c r="Y138" i="4"/>
  <c r="W138" i="4"/>
  <c r="BK138" i="4"/>
  <c r="N138" i="4"/>
  <c r="BF138" i="4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AA129" i="4"/>
  <c r="Y130" i="4"/>
  <c r="W130" i="4"/>
  <c r="W129" i="4"/>
  <c r="BK130" i="4"/>
  <c r="N130" i="4"/>
  <c r="BF130" i="4" s="1"/>
  <c r="BI128" i="4"/>
  <c r="BH128" i="4"/>
  <c r="BG128" i="4"/>
  <c r="BE128" i="4"/>
  <c r="AA128" i="4"/>
  <c r="AA127" i="4"/>
  <c r="AA126" i="4" s="1"/>
  <c r="Y128" i="4"/>
  <c r="Y127" i="4"/>
  <c r="W128" i="4"/>
  <c r="W127" i="4"/>
  <c r="W126" i="4" s="1"/>
  <c r="BK128" i="4"/>
  <c r="BK127" i="4" s="1"/>
  <c r="N128" i="4"/>
  <c r="BF128" i="4" s="1"/>
  <c r="F121" i="4"/>
  <c r="F119" i="4"/>
  <c r="F117" i="4"/>
  <c r="BI106" i="4"/>
  <c r="BH106" i="4"/>
  <c r="BG106" i="4"/>
  <c r="BE106" i="4"/>
  <c r="BI105" i="4"/>
  <c r="BH105" i="4"/>
  <c r="BG105" i="4"/>
  <c r="BE105" i="4"/>
  <c r="BI104" i="4"/>
  <c r="BH104" i="4"/>
  <c r="BG104" i="4"/>
  <c r="BE104" i="4"/>
  <c r="BI103" i="4"/>
  <c r="BH103" i="4"/>
  <c r="BG103" i="4"/>
  <c r="BE103" i="4"/>
  <c r="BI102" i="4"/>
  <c r="BH102" i="4"/>
  <c r="BG102" i="4"/>
  <c r="BE102" i="4"/>
  <c r="BI101" i="4"/>
  <c r="H36" i="4" s="1"/>
  <c r="BD90" i="1" s="1"/>
  <c r="BH101" i="4"/>
  <c r="H35" i="4" s="1"/>
  <c r="BC90" i="1" s="1"/>
  <c r="BG101" i="4"/>
  <c r="H34" i="4"/>
  <c r="BB90" i="1" s="1"/>
  <c r="BE101" i="4"/>
  <c r="F83" i="4"/>
  <c r="F81" i="4"/>
  <c r="F79" i="4"/>
  <c r="O21" i="4"/>
  <c r="E21" i="4"/>
  <c r="M122" i="4" s="1"/>
  <c r="O20" i="4"/>
  <c r="O18" i="4"/>
  <c r="E18" i="4"/>
  <c r="M121" i="4" s="1"/>
  <c r="M83" i="4"/>
  <c r="O17" i="4"/>
  <c r="O15" i="4"/>
  <c r="E15" i="4"/>
  <c r="F122" i="4"/>
  <c r="F84" i="4"/>
  <c r="O14" i="4"/>
  <c r="O9" i="4"/>
  <c r="M119" i="4"/>
  <c r="M81" i="4"/>
  <c r="F6" i="4"/>
  <c r="F116" i="4" s="1"/>
  <c r="F78" i="4"/>
  <c r="N669" i="3"/>
  <c r="AY89" i="1"/>
  <c r="AX89" i="1"/>
  <c r="BI655" i="3"/>
  <c r="BH655" i="3"/>
  <c r="BG655" i="3"/>
  <c r="BE655" i="3"/>
  <c r="AA655" i="3"/>
  <c r="Y655" i="3"/>
  <c r="W655" i="3"/>
  <c r="BK655" i="3"/>
  <c r="N655" i="3"/>
  <c r="BF655" i="3" s="1"/>
  <c r="BI641" i="3"/>
  <c r="BH641" i="3"/>
  <c r="BG641" i="3"/>
  <c r="BE641" i="3"/>
  <c r="AA641" i="3"/>
  <c r="Y641" i="3"/>
  <c r="W641" i="3"/>
  <c r="BK641" i="3"/>
  <c r="N641" i="3"/>
  <c r="BF641" i="3" s="1"/>
  <c r="BI623" i="3"/>
  <c r="BH623" i="3"/>
  <c r="BG623" i="3"/>
  <c r="BE623" i="3"/>
  <c r="AA623" i="3"/>
  <c r="AA622" i="3" s="1"/>
  <c r="Y623" i="3"/>
  <c r="Y622" i="3" s="1"/>
  <c r="W623" i="3"/>
  <c r="BK623" i="3"/>
  <c r="BK622" i="3" s="1"/>
  <c r="N622" i="3" s="1"/>
  <c r="N107" i="3" s="1"/>
  <c r="N623" i="3"/>
  <c r="BF623" i="3" s="1"/>
  <c r="BI617" i="3"/>
  <c r="BH617" i="3"/>
  <c r="BG617" i="3"/>
  <c r="BE617" i="3"/>
  <c r="AA617" i="3"/>
  <c r="Y617" i="3"/>
  <c r="W617" i="3"/>
  <c r="BK617" i="3"/>
  <c r="N617" i="3"/>
  <c r="BF617" i="3" s="1"/>
  <c r="BI613" i="3"/>
  <c r="BH613" i="3"/>
  <c r="BG613" i="3"/>
  <c r="BE613" i="3"/>
  <c r="AA613" i="3"/>
  <c r="AA612" i="3" s="1"/>
  <c r="Y613" i="3"/>
  <c r="Y612" i="3" s="1"/>
  <c r="W613" i="3"/>
  <c r="W612" i="3" s="1"/>
  <c r="BK613" i="3"/>
  <c r="BK612" i="3" s="1"/>
  <c r="N612" i="3" s="1"/>
  <c r="N106" i="3" s="1"/>
  <c r="N613" i="3"/>
  <c r="BF613" i="3"/>
  <c r="BI609" i="3"/>
  <c r="BH609" i="3"/>
  <c r="BG609" i="3"/>
  <c r="BE609" i="3"/>
  <c r="AA609" i="3"/>
  <c r="AA608" i="3" s="1"/>
  <c r="Y609" i="3"/>
  <c r="Y608" i="3" s="1"/>
  <c r="W609" i="3"/>
  <c r="W608" i="3" s="1"/>
  <c r="BK609" i="3"/>
  <c r="BK608" i="3" s="1"/>
  <c r="N608" i="3" s="1"/>
  <c r="N105" i="3" s="1"/>
  <c r="N609" i="3"/>
  <c r="BF609" i="3"/>
  <c r="BI607" i="3"/>
  <c r="BH607" i="3"/>
  <c r="BG607" i="3"/>
  <c r="BE607" i="3"/>
  <c r="AA607" i="3"/>
  <c r="Y607" i="3"/>
  <c r="W607" i="3"/>
  <c r="BK607" i="3"/>
  <c r="N607" i="3"/>
  <c r="BF607" i="3" s="1"/>
  <c r="BI606" i="3"/>
  <c r="BH606" i="3"/>
  <c r="BG606" i="3"/>
  <c r="BE606" i="3"/>
  <c r="AA606" i="3"/>
  <c r="Y606" i="3"/>
  <c r="W606" i="3"/>
  <c r="BK606" i="3"/>
  <c r="N606" i="3"/>
  <c r="BF606" i="3" s="1"/>
  <c r="BI602" i="3"/>
  <c r="BH602" i="3"/>
  <c r="BG602" i="3"/>
  <c r="BE602" i="3"/>
  <c r="AA602" i="3"/>
  <c r="Y602" i="3"/>
  <c r="W602" i="3"/>
  <c r="BK602" i="3"/>
  <c r="N602" i="3"/>
  <c r="BF602" i="3" s="1"/>
  <c r="BI576" i="3"/>
  <c r="BH576" i="3"/>
  <c r="BG576" i="3"/>
  <c r="BE576" i="3"/>
  <c r="AA576" i="3"/>
  <c r="Y576" i="3"/>
  <c r="W576" i="3"/>
  <c r="BK576" i="3"/>
  <c r="N576" i="3"/>
  <c r="BF576" i="3" s="1"/>
  <c r="BI575" i="3"/>
  <c r="BH575" i="3"/>
  <c r="BG575" i="3"/>
  <c r="BE575" i="3"/>
  <c r="AA575" i="3"/>
  <c r="Y575" i="3"/>
  <c r="W575" i="3"/>
  <c r="BK575" i="3"/>
  <c r="N575" i="3"/>
  <c r="BF575" i="3" s="1"/>
  <c r="BI558" i="3"/>
  <c r="BH558" i="3"/>
  <c r="BG558" i="3"/>
  <c r="BE558" i="3"/>
  <c r="AA558" i="3"/>
  <c r="Y558" i="3"/>
  <c r="W558" i="3"/>
  <c r="BK558" i="3"/>
  <c r="N558" i="3"/>
  <c r="BF558" i="3" s="1"/>
  <c r="BI555" i="3"/>
  <c r="BH555" i="3"/>
  <c r="BG555" i="3"/>
  <c r="BE555" i="3"/>
  <c r="AA555" i="3"/>
  <c r="Y555" i="3"/>
  <c r="W555" i="3"/>
  <c r="BK555" i="3"/>
  <c r="N555" i="3"/>
  <c r="BF555" i="3" s="1"/>
  <c r="BI520" i="3"/>
  <c r="BH520" i="3"/>
  <c r="BG520" i="3"/>
  <c r="BE520" i="3"/>
  <c r="AA520" i="3"/>
  <c r="Y520" i="3"/>
  <c r="Y519" i="3" s="1"/>
  <c r="W520" i="3"/>
  <c r="BK520" i="3"/>
  <c r="BK519" i="3" s="1"/>
  <c r="N519" i="3" s="1"/>
  <c r="N104" i="3" s="1"/>
  <c r="N520" i="3"/>
  <c r="BF520" i="3" s="1"/>
  <c r="BI518" i="3"/>
  <c r="BH518" i="3"/>
  <c r="BG518" i="3"/>
  <c r="BE518" i="3"/>
  <c r="AA518" i="3"/>
  <c r="Y518" i="3"/>
  <c r="W518" i="3"/>
  <c r="BK518" i="3"/>
  <c r="N518" i="3"/>
  <c r="BF518" i="3" s="1"/>
  <c r="BI517" i="3"/>
  <c r="BH517" i="3"/>
  <c r="BG517" i="3"/>
  <c r="BE517" i="3"/>
  <c r="AA517" i="3"/>
  <c r="Y517" i="3"/>
  <c r="W517" i="3"/>
  <c r="BK517" i="3"/>
  <c r="N517" i="3"/>
  <c r="BF517" i="3" s="1"/>
  <c r="BI513" i="3"/>
  <c r="BH513" i="3"/>
  <c r="BG513" i="3"/>
  <c r="BE513" i="3"/>
  <c r="AA513" i="3"/>
  <c r="Y513" i="3"/>
  <c r="W513" i="3"/>
  <c r="BK513" i="3"/>
  <c r="N513" i="3"/>
  <c r="BF513" i="3" s="1"/>
  <c r="BI490" i="3"/>
  <c r="BH490" i="3"/>
  <c r="BG490" i="3"/>
  <c r="BE490" i="3"/>
  <c r="AA490" i="3"/>
  <c r="Y490" i="3"/>
  <c r="W490" i="3"/>
  <c r="BK490" i="3"/>
  <c r="N490" i="3"/>
  <c r="BF490" i="3" s="1"/>
  <c r="BI487" i="3"/>
  <c r="BH487" i="3"/>
  <c r="BG487" i="3"/>
  <c r="BE487" i="3"/>
  <c r="AA487" i="3"/>
  <c r="Y487" i="3"/>
  <c r="W487" i="3"/>
  <c r="BK487" i="3"/>
  <c r="N487" i="3"/>
  <c r="BF487" i="3" s="1"/>
  <c r="BI475" i="3"/>
  <c r="BH475" i="3"/>
  <c r="BG475" i="3"/>
  <c r="BE475" i="3"/>
  <c r="AA475" i="3"/>
  <c r="Y475" i="3"/>
  <c r="Y474" i="3" s="1"/>
  <c r="W475" i="3"/>
  <c r="BK475" i="3"/>
  <c r="BK474" i="3"/>
  <c r="N474" i="3" s="1"/>
  <c r="N103" i="3" s="1"/>
  <c r="N475" i="3"/>
  <c r="BF475" i="3"/>
  <c r="BI457" i="3"/>
  <c r="BH457" i="3"/>
  <c r="BG457" i="3"/>
  <c r="BE457" i="3"/>
  <c r="AA457" i="3"/>
  <c r="AA456" i="3" s="1"/>
  <c r="Y457" i="3"/>
  <c r="Y456" i="3" s="1"/>
  <c r="W457" i="3"/>
  <c r="W456" i="3" s="1"/>
  <c r="BK457" i="3"/>
  <c r="BK456" i="3" s="1"/>
  <c r="N456" i="3" s="1"/>
  <c r="N102" i="3" s="1"/>
  <c r="N457" i="3"/>
  <c r="BF457" i="3"/>
  <c r="BI452" i="3"/>
  <c r="BH452" i="3"/>
  <c r="BG452" i="3"/>
  <c r="BE452" i="3"/>
  <c r="AA452" i="3"/>
  <c r="Y452" i="3"/>
  <c r="W452" i="3"/>
  <c r="BK452" i="3"/>
  <c r="N452" i="3"/>
  <c r="BF452" i="3" s="1"/>
  <c r="BI440" i="3"/>
  <c r="BH440" i="3"/>
  <c r="BG440" i="3"/>
  <c r="BE440" i="3"/>
  <c r="AA440" i="3"/>
  <c r="Y440" i="3"/>
  <c r="W440" i="3"/>
  <c r="BK440" i="3"/>
  <c r="N440" i="3"/>
  <c r="BF440" i="3" s="1"/>
  <c r="BI429" i="3"/>
  <c r="BH429" i="3"/>
  <c r="BG429" i="3"/>
  <c r="BE429" i="3"/>
  <c r="AA429" i="3"/>
  <c r="Y429" i="3"/>
  <c r="W429" i="3"/>
  <c r="BK429" i="3"/>
  <c r="N429" i="3"/>
  <c r="BF429" i="3" s="1"/>
  <c r="BI419" i="3"/>
  <c r="BH419" i="3"/>
  <c r="BG419" i="3"/>
  <c r="BE419" i="3"/>
  <c r="AA419" i="3"/>
  <c r="AA418" i="3" s="1"/>
  <c r="Y419" i="3"/>
  <c r="Y418" i="3" s="1"/>
  <c r="W419" i="3"/>
  <c r="W418" i="3" s="1"/>
  <c r="BK419" i="3"/>
  <c r="N419" i="3"/>
  <c r="BF419" i="3" s="1"/>
  <c r="BI415" i="3"/>
  <c r="BH415" i="3"/>
  <c r="BG415" i="3"/>
  <c r="BE415" i="3"/>
  <c r="AA415" i="3"/>
  <c r="Y415" i="3"/>
  <c r="W415" i="3"/>
  <c r="BK415" i="3"/>
  <c r="N415" i="3"/>
  <c r="BF415" i="3" s="1"/>
  <c r="BI412" i="3"/>
  <c r="BH412" i="3"/>
  <c r="BG412" i="3"/>
  <c r="BE412" i="3"/>
  <c r="AA412" i="3"/>
  <c r="Y412" i="3"/>
  <c r="W412" i="3"/>
  <c r="BK412" i="3"/>
  <c r="N412" i="3"/>
  <c r="BF412" i="3" s="1"/>
  <c r="BI409" i="3"/>
  <c r="BH409" i="3"/>
  <c r="BG409" i="3"/>
  <c r="BE409" i="3"/>
  <c r="AA409" i="3"/>
  <c r="Y409" i="3"/>
  <c r="W409" i="3"/>
  <c r="BK409" i="3"/>
  <c r="N409" i="3"/>
  <c r="BF409" i="3" s="1"/>
  <c r="BI406" i="3"/>
  <c r="BH406" i="3"/>
  <c r="BG406" i="3"/>
  <c r="BE406" i="3"/>
  <c r="AA406" i="3"/>
  <c r="Y406" i="3"/>
  <c r="W406" i="3"/>
  <c r="BK406" i="3"/>
  <c r="N406" i="3"/>
  <c r="BF406" i="3" s="1"/>
  <c r="BI391" i="3"/>
  <c r="BH391" i="3"/>
  <c r="BG391" i="3"/>
  <c r="BE391" i="3"/>
  <c r="AA391" i="3"/>
  <c r="AA390" i="3"/>
  <c r="Y391" i="3"/>
  <c r="Y390" i="3" s="1"/>
  <c r="W391" i="3"/>
  <c r="W390" i="3" s="1"/>
  <c r="BK391" i="3"/>
  <c r="BK390" i="3" s="1"/>
  <c r="N390" i="3" s="1"/>
  <c r="N100" i="3" s="1"/>
  <c r="N391" i="3"/>
  <c r="BF391" i="3" s="1"/>
  <c r="BI380" i="3"/>
  <c r="BH380" i="3"/>
  <c r="BG380" i="3"/>
  <c r="BE380" i="3"/>
  <c r="AA380" i="3"/>
  <c r="Y380" i="3"/>
  <c r="W380" i="3"/>
  <c r="BK380" i="3"/>
  <c r="N380" i="3"/>
  <c r="BF380" i="3"/>
  <c r="BI370" i="3"/>
  <c r="BH370" i="3"/>
  <c r="BG370" i="3"/>
  <c r="BE370" i="3"/>
  <c r="AA370" i="3"/>
  <c r="Y370" i="3"/>
  <c r="W370" i="3"/>
  <c r="BK370" i="3"/>
  <c r="N370" i="3"/>
  <c r="BF370" i="3" s="1"/>
  <c r="BI364" i="3"/>
  <c r="BH364" i="3"/>
  <c r="BG364" i="3"/>
  <c r="BE364" i="3"/>
  <c r="AA364" i="3"/>
  <c r="Y364" i="3"/>
  <c r="W364" i="3"/>
  <c r="BK364" i="3"/>
  <c r="N364" i="3"/>
  <c r="BF364" i="3" s="1"/>
  <c r="BI358" i="3"/>
  <c r="BH358" i="3"/>
  <c r="BG358" i="3"/>
  <c r="BE358" i="3"/>
  <c r="AA358" i="3"/>
  <c r="Y358" i="3"/>
  <c r="W358" i="3"/>
  <c r="BK358" i="3"/>
  <c r="N358" i="3"/>
  <c r="BF358" i="3" s="1"/>
  <c r="BI344" i="3"/>
  <c r="BH344" i="3"/>
  <c r="BG344" i="3"/>
  <c r="BE344" i="3"/>
  <c r="AA344" i="3"/>
  <c r="Y344" i="3"/>
  <c r="W344" i="3"/>
  <c r="BK344" i="3"/>
  <c r="N344" i="3"/>
  <c r="BF344" i="3" s="1"/>
  <c r="BI330" i="3"/>
  <c r="BH330" i="3"/>
  <c r="BG330" i="3"/>
  <c r="BE330" i="3"/>
  <c r="AA330" i="3"/>
  <c r="Y330" i="3"/>
  <c r="Y329" i="3" s="1"/>
  <c r="W330" i="3"/>
  <c r="BK330" i="3"/>
  <c r="BK329" i="3"/>
  <c r="N329" i="3" s="1"/>
  <c r="N99" i="3" s="1"/>
  <c r="N330" i="3"/>
  <c r="BF330" i="3"/>
  <c r="BI328" i="3"/>
  <c r="BH328" i="3"/>
  <c r="BG328" i="3"/>
  <c r="BE328" i="3"/>
  <c r="AA328" i="3"/>
  <c r="Y328" i="3"/>
  <c r="W328" i="3"/>
  <c r="BK328" i="3"/>
  <c r="N328" i="3"/>
  <c r="BF328" i="3" s="1"/>
  <c r="BI327" i="3"/>
  <c r="BH327" i="3"/>
  <c r="BG327" i="3"/>
  <c r="BE327" i="3"/>
  <c r="AA327" i="3"/>
  <c r="Y327" i="3"/>
  <c r="W327" i="3"/>
  <c r="BK327" i="3"/>
  <c r="N327" i="3"/>
  <c r="BF327" i="3" s="1"/>
  <c r="BI317" i="3"/>
  <c r="BH317" i="3"/>
  <c r="BG317" i="3"/>
  <c r="BE317" i="3"/>
  <c r="AA317" i="3"/>
  <c r="AA316" i="3" s="1"/>
  <c r="Y317" i="3"/>
  <c r="Y316" i="3" s="1"/>
  <c r="W317" i="3"/>
  <c r="BK317" i="3"/>
  <c r="BK316" i="3" s="1"/>
  <c r="N316" i="3" s="1"/>
  <c r="N98" i="3" s="1"/>
  <c r="N317" i="3"/>
  <c r="BF317" i="3"/>
  <c r="BI315" i="3"/>
  <c r="BH315" i="3"/>
  <c r="BG315" i="3"/>
  <c r="BE315" i="3"/>
  <c r="AA315" i="3"/>
  <c r="Y315" i="3"/>
  <c r="W315" i="3"/>
  <c r="BK315" i="3"/>
  <c r="N315" i="3"/>
  <c r="BF315" i="3" s="1"/>
  <c r="BI309" i="3"/>
  <c r="BH309" i="3"/>
  <c r="BG309" i="3"/>
  <c r="BE309" i="3"/>
  <c r="AA309" i="3"/>
  <c r="Y309" i="3"/>
  <c r="W309" i="3"/>
  <c r="BK309" i="3"/>
  <c r="N309" i="3"/>
  <c r="BF309" i="3" s="1"/>
  <c r="BI297" i="3"/>
  <c r="BH297" i="3"/>
  <c r="BG297" i="3"/>
  <c r="BE297" i="3"/>
  <c r="AA297" i="3"/>
  <c r="Y297" i="3"/>
  <c r="W297" i="3"/>
  <c r="BK297" i="3"/>
  <c r="N297" i="3"/>
  <c r="BF297" i="3" s="1"/>
  <c r="BI284" i="3"/>
  <c r="BH284" i="3"/>
  <c r="BG284" i="3"/>
  <c r="BE284" i="3"/>
  <c r="AA284" i="3"/>
  <c r="AA283" i="3" s="1"/>
  <c r="Y284" i="3"/>
  <c r="Y283" i="3"/>
  <c r="W284" i="3"/>
  <c r="W283" i="3" s="1"/>
  <c r="BK284" i="3"/>
  <c r="BK283" i="3" s="1"/>
  <c r="N284" i="3"/>
  <c r="BF284" i="3" s="1"/>
  <c r="BI281" i="3"/>
  <c r="BH281" i="3"/>
  <c r="BG281" i="3"/>
  <c r="BE281" i="3"/>
  <c r="AA281" i="3"/>
  <c r="AA280" i="3" s="1"/>
  <c r="Y281" i="3"/>
  <c r="Y280" i="3" s="1"/>
  <c r="W281" i="3"/>
  <c r="W280" i="3" s="1"/>
  <c r="BK281" i="3"/>
  <c r="BK280" i="3" s="1"/>
  <c r="N280" i="3" s="1"/>
  <c r="N95" i="3" s="1"/>
  <c r="N281" i="3"/>
  <c r="BF281" i="3"/>
  <c r="BI275" i="3"/>
  <c r="BH275" i="3"/>
  <c r="BG275" i="3"/>
  <c r="BE275" i="3"/>
  <c r="AA275" i="3"/>
  <c r="AA274" i="3" s="1"/>
  <c r="Y275" i="3"/>
  <c r="Y274" i="3" s="1"/>
  <c r="W275" i="3"/>
  <c r="W274" i="3" s="1"/>
  <c r="BK275" i="3"/>
  <c r="BK274" i="3" s="1"/>
  <c r="N274" i="3" s="1"/>
  <c r="N94" i="3" s="1"/>
  <c r="N275" i="3"/>
  <c r="BF275" i="3"/>
  <c r="BI263" i="3"/>
  <c r="BH263" i="3"/>
  <c r="BG263" i="3"/>
  <c r="BE263" i="3"/>
  <c r="AA263" i="3"/>
  <c r="AA262" i="3" s="1"/>
  <c r="Y263" i="3"/>
  <c r="Y262" i="3" s="1"/>
  <c r="W263" i="3"/>
  <c r="W262" i="3" s="1"/>
  <c r="BK263" i="3"/>
  <c r="BK262" i="3" s="1"/>
  <c r="N262" i="3" s="1"/>
  <c r="N93" i="3" s="1"/>
  <c r="N263" i="3"/>
  <c r="BF263" i="3"/>
  <c r="BI235" i="3"/>
  <c r="BH235" i="3"/>
  <c r="BG235" i="3"/>
  <c r="BE235" i="3"/>
  <c r="AA235" i="3"/>
  <c r="Y235" i="3"/>
  <c r="W235" i="3"/>
  <c r="BK235" i="3"/>
  <c r="N235" i="3"/>
  <c r="BF235" i="3" s="1"/>
  <c r="BI232" i="3"/>
  <c r="BH232" i="3"/>
  <c r="BG232" i="3"/>
  <c r="BE232" i="3"/>
  <c r="AA232" i="3"/>
  <c r="AA231" i="3" s="1"/>
  <c r="Y232" i="3"/>
  <c r="Y231" i="3" s="1"/>
  <c r="W232" i="3"/>
  <c r="W231" i="3" s="1"/>
  <c r="BK232" i="3"/>
  <c r="BK231" i="3" s="1"/>
  <c r="N231" i="3" s="1"/>
  <c r="N92" i="3" s="1"/>
  <c r="N232" i="3"/>
  <c r="BF232" i="3" s="1"/>
  <c r="BI221" i="3"/>
  <c r="BH221" i="3"/>
  <c r="BG221" i="3"/>
  <c r="BE221" i="3"/>
  <c r="AA221" i="3"/>
  <c r="Y221" i="3"/>
  <c r="W221" i="3"/>
  <c r="BK221" i="3"/>
  <c r="N221" i="3"/>
  <c r="BF221" i="3" s="1"/>
  <c r="BI209" i="3"/>
  <c r="BH209" i="3"/>
  <c r="BG209" i="3"/>
  <c r="BE209" i="3"/>
  <c r="AA209" i="3"/>
  <c r="Y209" i="3"/>
  <c r="W209" i="3"/>
  <c r="BK209" i="3"/>
  <c r="N209" i="3"/>
  <c r="BF209" i="3" s="1"/>
  <c r="BI197" i="3"/>
  <c r="BH197" i="3"/>
  <c r="BG197" i="3"/>
  <c r="BE197" i="3"/>
  <c r="AA197" i="3"/>
  <c r="AA196" i="3" s="1"/>
  <c r="Y197" i="3"/>
  <c r="Y196" i="3" s="1"/>
  <c r="W197" i="3"/>
  <c r="W196" i="3" s="1"/>
  <c r="BK197" i="3"/>
  <c r="BK196" i="3" s="1"/>
  <c r="N196" i="3" s="1"/>
  <c r="N91" i="3" s="1"/>
  <c r="N197" i="3"/>
  <c r="BF197" i="3" s="1"/>
  <c r="BI182" i="3"/>
  <c r="BH182" i="3"/>
  <c r="BG182" i="3"/>
  <c r="BE182" i="3"/>
  <c r="AA182" i="3"/>
  <c r="Y182" i="3"/>
  <c r="W182" i="3"/>
  <c r="BK182" i="3"/>
  <c r="N182" i="3"/>
  <c r="BF182" i="3" s="1"/>
  <c r="BI170" i="3"/>
  <c r="BH170" i="3"/>
  <c r="BG170" i="3"/>
  <c r="BE170" i="3"/>
  <c r="AA170" i="3"/>
  <c r="Y170" i="3"/>
  <c r="W170" i="3"/>
  <c r="BK170" i="3"/>
  <c r="N170" i="3"/>
  <c r="BF170" i="3" s="1"/>
  <c r="BI155" i="3"/>
  <c r="BH155" i="3"/>
  <c r="BG155" i="3"/>
  <c r="BE155" i="3"/>
  <c r="AA155" i="3"/>
  <c r="Y155" i="3"/>
  <c r="W155" i="3"/>
  <c r="BK155" i="3"/>
  <c r="N155" i="3"/>
  <c r="BF155" i="3" s="1"/>
  <c r="BI137" i="3"/>
  <c r="BH137" i="3"/>
  <c r="BG137" i="3"/>
  <c r="BE137" i="3"/>
  <c r="AA137" i="3"/>
  <c r="AA136" i="3" s="1"/>
  <c r="AA135" i="3" s="1"/>
  <c r="Y137" i="3"/>
  <c r="Y136" i="3" s="1"/>
  <c r="W137" i="3"/>
  <c r="W136" i="3" s="1"/>
  <c r="BK137" i="3"/>
  <c r="BK136" i="3"/>
  <c r="N136" i="3" s="1"/>
  <c r="N90" i="3" s="1"/>
  <c r="N137" i="3"/>
  <c r="BF137" i="3"/>
  <c r="M130" i="3"/>
  <c r="F130" i="3"/>
  <c r="F128" i="3"/>
  <c r="F126" i="3"/>
  <c r="BI115" i="3"/>
  <c r="BH115" i="3"/>
  <c r="BG115" i="3"/>
  <c r="BE115" i="3"/>
  <c r="BI114" i="3"/>
  <c r="BH114" i="3"/>
  <c r="BG114" i="3"/>
  <c r="BE114" i="3"/>
  <c r="BI113" i="3"/>
  <c r="BH113" i="3"/>
  <c r="BG113" i="3"/>
  <c r="BE113" i="3"/>
  <c r="BI112" i="3"/>
  <c r="BH112" i="3"/>
  <c r="BG112" i="3"/>
  <c r="BE112" i="3"/>
  <c r="H32" i="3" s="1"/>
  <c r="AZ89" i="1" s="1"/>
  <c r="BI111" i="3"/>
  <c r="BH111" i="3"/>
  <c r="BG111" i="3"/>
  <c r="BE111" i="3"/>
  <c r="BI110" i="3"/>
  <c r="H36" i="3" s="1"/>
  <c r="BD89" i="1" s="1"/>
  <c r="BH110" i="3"/>
  <c r="H35" i="3" s="1"/>
  <c r="BC89" i="1" s="1"/>
  <c r="BG110" i="3"/>
  <c r="H34" i="3"/>
  <c r="BB89" i="1" s="1"/>
  <c r="BE110" i="3"/>
  <c r="M32" i="3" s="1"/>
  <c r="AV89" i="1" s="1"/>
  <c r="M83" i="3"/>
  <c r="F83" i="3"/>
  <c r="F81" i="3"/>
  <c r="F79" i="3"/>
  <c r="O21" i="3"/>
  <c r="E21" i="3"/>
  <c r="M131" i="3" s="1"/>
  <c r="M84" i="3"/>
  <c r="O20" i="3"/>
  <c r="O15" i="3"/>
  <c r="E15" i="3"/>
  <c r="F131" i="3"/>
  <c r="F84" i="3"/>
  <c r="O14" i="3"/>
  <c r="O9" i="3"/>
  <c r="M128" i="3"/>
  <c r="M81" i="3"/>
  <c r="F6" i="3"/>
  <c r="F125" i="3" s="1"/>
  <c r="F78" i="3"/>
  <c r="N459" i="2"/>
  <c r="N168" i="2"/>
  <c r="AY88" i="1"/>
  <c r="AX88" i="1"/>
  <c r="BI446" i="2"/>
  <c r="BH446" i="2"/>
  <c r="BG446" i="2"/>
  <c r="BE446" i="2"/>
  <c r="AA446" i="2"/>
  <c r="Y446" i="2"/>
  <c r="W446" i="2"/>
  <c r="BK446" i="2"/>
  <c r="BK432" i="2" s="1"/>
  <c r="N432" i="2" s="1"/>
  <c r="N99" i="2" s="1"/>
  <c r="N446" i="2"/>
  <c r="BF446" i="2"/>
  <c r="BI433" i="2"/>
  <c r="BH433" i="2"/>
  <c r="BG433" i="2"/>
  <c r="BE433" i="2"/>
  <c r="AA433" i="2"/>
  <c r="AA432" i="2"/>
  <c r="Y433" i="2"/>
  <c r="Y432" i="2"/>
  <c r="W433" i="2"/>
  <c r="W432" i="2"/>
  <c r="BK433" i="2"/>
  <c r="N433" i="2"/>
  <c r="BF433" i="2" s="1"/>
  <c r="BI422" i="2"/>
  <c r="BH422" i="2"/>
  <c r="BG422" i="2"/>
  <c r="BE422" i="2"/>
  <c r="AA422" i="2"/>
  <c r="AA421" i="2"/>
  <c r="Y422" i="2"/>
  <c r="Y421" i="2"/>
  <c r="W422" i="2"/>
  <c r="W421" i="2"/>
  <c r="BK422" i="2"/>
  <c r="BK421" i="2"/>
  <c r="N421" i="2" s="1"/>
  <c r="N98" i="2" s="1"/>
  <c r="N422" i="2"/>
  <c r="BF422" i="2" s="1"/>
  <c r="BI411" i="2"/>
  <c r="BH411" i="2"/>
  <c r="BG411" i="2"/>
  <c r="BE411" i="2"/>
  <c r="AA411" i="2"/>
  <c r="AA410" i="2"/>
  <c r="Y411" i="2"/>
  <c r="Y410" i="2" s="1"/>
  <c r="Y409" i="2" s="1"/>
  <c r="W411" i="2"/>
  <c r="W410" i="2"/>
  <c r="BK411" i="2"/>
  <c r="BK410" i="2" s="1"/>
  <c r="N411" i="2"/>
  <c r="BF411" i="2"/>
  <c r="BI408" i="2"/>
  <c r="BH408" i="2"/>
  <c r="BG408" i="2"/>
  <c r="BE408" i="2"/>
  <c r="AA408" i="2"/>
  <c r="AA407" i="2"/>
  <c r="Y408" i="2"/>
  <c r="Y407" i="2"/>
  <c r="Y127" i="2" s="1"/>
  <c r="Y126" i="2" s="1"/>
  <c r="W408" i="2"/>
  <c r="W407" i="2"/>
  <c r="BK408" i="2"/>
  <c r="BK407" i="2"/>
  <c r="N407" i="2" s="1"/>
  <c r="N95" i="2" s="1"/>
  <c r="N408" i="2"/>
  <c r="BF408" i="2" s="1"/>
  <c r="BI406" i="2"/>
  <c r="BH406" i="2"/>
  <c r="BG406" i="2"/>
  <c r="BE406" i="2"/>
  <c r="AA406" i="2"/>
  <c r="Y406" i="2"/>
  <c r="W406" i="2"/>
  <c r="BK406" i="2"/>
  <c r="N406" i="2"/>
  <c r="BF406" i="2"/>
  <c r="BI405" i="2"/>
  <c r="BH405" i="2"/>
  <c r="BG405" i="2"/>
  <c r="BE405" i="2"/>
  <c r="AA405" i="2"/>
  <c r="Y405" i="2"/>
  <c r="W405" i="2"/>
  <c r="BK405" i="2"/>
  <c r="N405" i="2"/>
  <c r="BF405" i="2"/>
  <c r="BI404" i="2"/>
  <c r="BH404" i="2"/>
  <c r="BG404" i="2"/>
  <c r="BE404" i="2"/>
  <c r="AA404" i="2"/>
  <c r="Y404" i="2"/>
  <c r="W404" i="2"/>
  <c r="BK404" i="2"/>
  <c r="N404" i="2"/>
  <c r="BF404" i="2"/>
  <c r="BI403" i="2"/>
  <c r="BH403" i="2"/>
  <c r="BG403" i="2"/>
  <c r="BE403" i="2"/>
  <c r="AA403" i="2"/>
  <c r="Y403" i="2"/>
  <c r="W403" i="2"/>
  <c r="BK403" i="2"/>
  <c r="N403" i="2"/>
  <c r="BF403" i="2"/>
  <c r="BI402" i="2"/>
  <c r="BH402" i="2"/>
  <c r="BG402" i="2"/>
  <c r="BE402" i="2"/>
  <c r="AA402" i="2"/>
  <c r="Y402" i="2"/>
  <c r="W402" i="2"/>
  <c r="BK402" i="2"/>
  <c r="N402" i="2"/>
  <c r="BF402" i="2"/>
  <c r="BI401" i="2"/>
  <c r="BH401" i="2"/>
  <c r="BG401" i="2"/>
  <c r="BE401" i="2"/>
  <c r="AA401" i="2"/>
  <c r="Y401" i="2"/>
  <c r="Y398" i="2" s="1"/>
  <c r="W401" i="2"/>
  <c r="BK401" i="2"/>
  <c r="N401" i="2"/>
  <c r="BF401" i="2"/>
  <c r="BI400" i="2"/>
  <c r="BH400" i="2"/>
  <c r="BG400" i="2"/>
  <c r="BE400" i="2"/>
  <c r="AA400" i="2"/>
  <c r="Y400" i="2"/>
  <c r="W400" i="2"/>
  <c r="BK400" i="2"/>
  <c r="BK398" i="2" s="1"/>
  <c r="N398" i="2" s="1"/>
  <c r="N94" i="2" s="1"/>
  <c r="N400" i="2"/>
  <c r="BF400" i="2"/>
  <c r="BI399" i="2"/>
  <c r="BH399" i="2"/>
  <c r="BG399" i="2"/>
  <c r="BE399" i="2"/>
  <c r="AA399" i="2"/>
  <c r="AA398" i="2"/>
  <c r="Y399" i="2"/>
  <c r="W399" i="2"/>
  <c r="W398" i="2"/>
  <c r="BK399" i="2"/>
  <c r="N399" i="2"/>
  <c r="BF399" i="2" s="1"/>
  <c r="BI375" i="2"/>
  <c r="BH375" i="2"/>
  <c r="BG375" i="2"/>
  <c r="BE375" i="2"/>
  <c r="AA375" i="2"/>
  <c r="Y375" i="2"/>
  <c r="W375" i="2"/>
  <c r="BK375" i="2"/>
  <c r="N375" i="2"/>
  <c r="BF375" i="2"/>
  <c r="BI356" i="2"/>
  <c r="BH356" i="2"/>
  <c r="BG356" i="2"/>
  <c r="BE356" i="2"/>
  <c r="AA356" i="2"/>
  <c r="Y356" i="2"/>
  <c r="W356" i="2"/>
  <c r="BK356" i="2"/>
  <c r="N356" i="2"/>
  <c r="BF356" i="2"/>
  <c r="BI322" i="2"/>
  <c r="BH322" i="2"/>
  <c r="BG322" i="2"/>
  <c r="BE322" i="2"/>
  <c r="AA322" i="2"/>
  <c r="Y322" i="2"/>
  <c r="W322" i="2"/>
  <c r="BK322" i="2"/>
  <c r="N322" i="2"/>
  <c r="BF322" i="2"/>
  <c r="BI301" i="2"/>
  <c r="BH301" i="2"/>
  <c r="BG301" i="2"/>
  <c r="BE301" i="2"/>
  <c r="AA301" i="2"/>
  <c r="Y301" i="2"/>
  <c r="W301" i="2"/>
  <c r="BK301" i="2"/>
  <c r="N301" i="2"/>
  <c r="BF301" i="2"/>
  <c r="BI284" i="2"/>
  <c r="BH284" i="2"/>
  <c r="BG284" i="2"/>
  <c r="BE284" i="2"/>
  <c r="AA284" i="2"/>
  <c r="Y284" i="2"/>
  <c r="W284" i="2"/>
  <c r="BK284" i="2"/>
  <c r="N284" i="2"/>
  <c r="BF284" i="2"/>
  <c r="BI281" i="2"/>
  <c r="BH281" i="2"/>
  <c r="BG281" i="2"/>
  <c r="BE281" i="2"/>
  <c r="AA281" i="2"/>
  <c r="Y281" i="2"/>
  <c r="W281" i="2"/>
  <c r="BK281" i="2"/>
  <c r="N281" i="2"/>
  <c r="BF281" i="2"/>
  <c r="BI268" i="2"/>
  <c r="BH268" i="2"/>
  <c r="BG268" i="2"/>
  <c r="BE268" i="2"/>
  <c r="AA268" i="2"/>
  <c r="Y268" i="2"/>
  <c r="W268" i="2"/>
  <c r="BK268" i="2"/>
  <c r="N268" i="2"/>
  <c r="BF268" i="2"/>
  <c r="BI256" i="2"/>
  <c r="BH256" i="2"/>
  <c r="BG256" i="2"/>
  <c r="BE256" i="2"/>
  <c r="AA256" i="2"/>
  <c r="Y256" i="2"/>
  <c r="W256" i="2"/>
  <c r="BK256" i="2"/>
  <c r="N256" i="2"/>
  <c r="BF256" i="2"/>
  <c r="BI230" i="2"/>
  <c r="BH230" i="2"/>
  <c r="BG230" i="2"/>
  <c r="BE230" i="2"/>
  <c r="AA230" i="2"/>
  <c r="Y230" i="2"/>
  <c r="W230" i="2"/>
  <c r="BK230" i="2"/>
  <c r="N230" i="2"/>
  <c r="BF230" i="2"/>
  <c r="BI209" i="2"/>
  <c r="BH209" i="2"/>
  <c r="BG209" i="2"/>
  <c r="BE209" i="2"/>
  <c r="AA209" i="2"/>
  <c r="Y209" i="2"/>
  <c r="W209" i="2"/>
  <c r="BK209" i="2"/>
  <c r="N209" i="2"/>
  <c r="BF209" i="2"/>
  <c r="BI190" i="2"/>
  <c r="BH190" i="2"/>
  <c r="BG190" i="2"/>
  <c r="BE190" i="2"/>
  <c r="AA190" i="2"/>
  <c r="Y190" i="2"/>
  <c r="Y169" i="2" s="1"/>
  <c r="W190" i="2"/>
  <c r="BK190" i="2"/>
  <c r="N190" i="2"/>
  <c r="BF190" i="2"/>
  <c r="BI180" i="2"/>
  <c r="BH180" i="2"/>
  <c r="BG180" i="2"/>
  <c r="BE180" i="2"/>
  <c r="AA180" i="2"/>
  <c r="Y180" i="2"/>
  <c r="W180" i="2"/>
  <c r="BK180" i="2"/>
  <c r="BK169" i="2" s="1"/>
  <c r="N169" i="2" s="1"/>
  <c r="N93" i="2" s="1"/>
  <c r="N180" i="2"/>
  <c r="BF180" i="2"/>
  <c r="BI170" i="2"/>
  <c r="BH170" i="2"/>
  <c r="BG170" i="2"/>
  <c r="BE170" i="2"/>
  <c r="AA170" i="2"/>
  <c r="AA169" i="2"/>
  <c r="Y170" i="2"/>
  <c r="W170" i="2"/>
  <c r="W169" i="2"/>
  <c r="BK170" i="2"/>
  <c r="N170" i="2"/>
  <c r="BF170" i="2" s="1"/>
  <c r="N92" i="2"/>
  <c r="BI158" i="2"/>
  <c r="H36" i="2" s="1"/>
  <c r="BD88" i="1" s="1"/>
  <c r="BD87" i="1" s="1"/>
  <c r="BH158" i="2"/>
  <c r="BG158" i="2"/>
  <c r="BE158" i="2"/>
  <c r="AA158" i="2"/>
  <c r="Y158" i="2"/>
  <c r="W158" i="2"/>
  <c r="BK158" i="2"/>
  <c r="N158" i="2"/>
  <c r="BF158" i="2" s="1"/>
  <c r="BI148" i="2"/>
  <c r="BH148" i="2"/>
  <c r="BG148" i="2"/>
  <c r="BE148" i="2"/>
  <c r="AA148" i="2"/>
  <c r="Y148" i="2"/>
  <c r="Y147" i="2" s="1"/>
  <c r="W148" i="2"/>
  <c r="W147" i="2" s="1"/>
  <c r="BK148" i="2"/>
  <c r="BK147" i="2" s="1"/>
  <c r="N147" i="2" s="1"/>
  <c r="N91" i="2" s="1"/>
  <c r="N148" i="2"/>
  <c r="BF148" i="2"/>
  <c r="BI129" i="2"/>
  <c r="BH129" i="2"/>
  <c r="BG129" i="2"/>
  <c r="BE129" i="2"/>
  <c r="AA129" i="2"/>
  <c r="AA128" i="2" s="1"/>
  <c r="Y129" i="2"/>
  <c r="Y128" i="2" s="1"/>
  <c r="W129" i="2"/>
  <c r="W128" i="2" s="1"/>
  <c r="W127" i="2"/>
  <c r="BK129" i="2"/>
  <c r="BK128" i="2"/>
  <c r="N129" i="2"/>
  <c r="BF129" i="2"/>
  <c r="M122" i="2"/>
  <c r="F122" i="2"/>
  <c r="F120" i="2"/>
  <c r="F118" i="2"/>
  <c r="BI107" i="2"/>
  <c r="BH107" i="2"/>
  <c r="BG107" i="2"/>
  <c r="BE107" i="2"/>
  <c r="BI106" i="2"/>
  <c r="BH106" i="2"/>
  <c r="BG106" i="2"/>
  <c r="BE106" i="2"/>
  <c r="BI105" i="2"/>
  <c r="BH105" i="2"/>
  <c r="BG105" i="2"/>
  <c r="BE105" i="2"/>
  <c r="BI104" i="2"/>
  <c r="BH104" i="2"/>
  <c r="BG104" i="2"/>
  <c r="BE104" i="2"/>
  <c r="BI103" i="2"/>
  <c r="BH103" i="2"/>
  <c r="BG103" i="2"/>
  <c r="BE103" i="2"/>
  <c r="BI102" i="2"/>
  <c r="BH102" i="2"/>
  <c r="BG102" i="2"/>
  <c r="H34" i="2"/>
  <c r="BB88" i="1" s="1"/>
  <c r="BE102" i="2"/>
  <c r="M83" i="2"/>
  <c r="F83" i="2"/>
  <c r="F81" i="2"/>
  <c r="F79" i="2"/>
  <c r="O21" i="2"/>
  <c r="E21" i="2"/>
  <c r="M123" i="2" s="1"/>
  <c r="M84" i="2"/>
  <c r="O20" i="2"/>
  <c r="O15" i="2"/>
  <c r="E15" i="2"/>
  <c r="F123" i="2"/>
  <c r="F84" i="2"/>
  <c r="O14" i="2"/>
  <c r="O9" i="2"/>
  <c r="M120" i="2"/>
  <c r="M81" i="2"/>
  <c r="F6" i="2"/>
  <c r="F117" i="2" s="1"/>
  <c r="F78" i="2"/>
  <c r="CK97" i="1"/>
  <c r="CJ97" i="1"/>
  <c r="CI97" i="1"/>
  <c r="CC97" i="1"/>
  <c r="CH97" i="1"/>
  <c r="CB97" i="1"/>
  <c r="CG97" i="1"/>
  <c r="CA97" i="1"/>
  <c r="CF97" i="1"/>
  <c r="BZ97" i="1"/>
  <c r="CE97" i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H94" i="1"/>
  <c r="CG94" i="1"/>
  <c r="CF94" i="1"/>
  <c r="BZ94" i="1"/>
  <c r="CE94" i="1"/>
  <c r="AM83" i="1"/>
  <c r="L83" i="1"/>
  <c r="AM82" i="1"/>
  <c r="L82" i="1"/>
  <c r="AM80" i="1"/>
  <c r="L80" i="1"/>
  <c r="L78" i="1"/>
  <c r="L77" i="1"/>
  <c r="N283" i="3" l="1"/>
  <c r="N97" i="3" s="1"/>
  <c r="W409" i="2"/>
  <c r="W126" i="2" s="1"/>
  <c r="AU88" i="1" s="1"/>
  <c r="AA409" i="2"/>
  <c r="N410" i="2"/>
  <c r="N97" i="2" s="1"/>
  <c r="BK409" i="2"/>
  <c r="N409" i="2" s="1"/>
  <c r="N96" i="2" s="1"/>
  <c r="H35" i="2"/>
  <c r="BC88" i="1" s="1"/>
  <c r="N128" i="2"/>
  <c r="N90" i="2" s="1"/>
  <c r="BK127" i="2"/>
  <c r="W135" i="3"/>
  <c r="Y282" i="3"/>
  <c r="W35" i="1"/>
  <c r="H32" i="2"/>
  <c r="AZ88" i="1" s="1"/>
  <c r="AA147" i="2"/>
  <c r="AA127" i="2" s="1"/>
  <c r="AA126" i="2" s="1"/>
  <c r="Y135" i="3"/>
  <c r="Y134" i="3" s="1"/>
  <c r="M32" i="2"/>
  <c r="AV88" i="1" s="1"/>
  <c r="W316" i="3"/>
  <c r="W282" i="3" s="1"/>
  <c r="AA329" i="3"/>
  <c r="AA282" i="3" s="1"/>
  <c r="AA134" i="3" s="1"/>
  <c r="AA474" i="3"/>
  <c r="AA519" i="3"/>
  <c r="W622" i="3"/>
  <c r="M32" i="4"/>
  <c r="AV90" i="1" s="1"/>
  <c r="Y129" i="4"/>
  <c r="Y126" i="4" s="1"/>
  <c r="Y125" i="4" s="1"/>
  <c r="M32" i="5"/>
  <c r="AV91" i="1" s="1"/>
  <c r="Y202" i="5"/>
  <c r="F127" i="5"/>
  <c r="F84" i="5"/>
  <c r="BK135" i="3"/>
  <c r="W329" i="3"/>
  <c r="BK418" i="3"/>
  <c r="N418" i="3" s="1"/>
  <c r="N101" i="3" s="1"/>
  <c r="W474" i="3"/>
  <c r="N127" i="4"/>
  <c r="N90" i="4" s="1"/>
  <c r="BK129" i="4"/>
  <c r="N129" i="4" s="1"/>
  <c r="N91" i="4" s="1"/>
  <c r="Y140" i="4"/>
  <c r="Y139" i="4" s="1"/>
  <c r="H34" i="5"/>
  <c r="BB91" i="1" s="1"/>
  <c r="BB87" i="1" s="1"/>
  <c r="N132" i="5"/>
  <c r="N90" i="5" s="1"/>
  <c r="W519" i="3"/>
  <c r="H32" i="4"/>
  <c r="AZ90" i="1" s="1"/>
  <c r="W125" i="4"/>
  <c r="AU90" i="1" s="1"/>
  <c r="BK139" i="4"/>
  <c r="N139" i="4" s="1"/>
  <c r="N92" i="4" s="1"/>
  <c r="AA139" i="4"/>
  <c r="AA125" i="4" s="1"/>
  <c r="M81" i="5"/>
  <c r="M124" i="5"/>
  <c r="W152" i="5"/>
  <c r="M84" i="4"/>
  <c r="Y132" i="5"/>
  <c r="Y131" i="5" s="1"/>
  <c r="Y130" i="5" s="1"/>
  <c r="BK145" i="5"/>
  <c r="N145" i="5" s="1"/>
  <c r="N91" i="5" s="1"/>
  <c r="AA166" i="5"/>
  <c r="BK173" i="5"/>
  <c r="N173" i="5" s="1"/>
  <c r="N95" i="5" s="1"/>
  <c r="AA202" i="5"/>
  <c r="F126" i="5"/>
  <c r="H32" i="5"/>
  <c r="AZ91" i="1" s="1"/>
  <c r="H35" i="5"/>
  <c r="BC91" i="1" s="1"/>
  <c r="W132" i="5"/>
  <c r="W131" i="5" s="1"/>
  <c r="W130" i="5" s="1"/>
  <c r="AU91" i="1" s="1"/>
  <c r="W166" i="5"/>
  <c r="W202" i="5"/>
  <c r="AA152" i="5"/>
  <c r="AA131" i="5" s="1"/>
  <c r="AA130" i="5" s="1"/>
  <c r="BK159" i="5"/>
  <c r="N159" i="5" s="1"/>
  <c r="N93" i="5" s="1"/>
  <c r="AA180" i="5"/>
  <c r="BK187" i="5"/>
  <c r="N187" i="5" s="1"/>
  <c r="N97" i="5" s="1"/>
  <c r="W33" i="1" l="1"/>
  <c r="AX87" i="1"/>
  <c r="BK131" i="5"/>
  <c r="AZ87" i="1"/>
  <c r="N127" i="2"/>
  <c r="N89" i="2" s="1"/>
  <c r="BK126" i="2"/>
  <c r="N126" i="2" s="1"/>
  <c r="N88" i="2" s="1"/>
  <c r="BK282" i="3"/>
  <c r="N282" i="3" s="1"/>
  <c r="N96" i="3" s="1"/>
  <c r="W134" i="3"/>
  <c r="AU89" i="1" s="1"/>
  <c r="AU87" i="1" s="1"/>
  <c r="BK126" i="4"/>
  <c r="BK134" i="3"/>
  <c r="N134" i="3" s="1"/>
  <c r="N88" i="3" s="1"/>
  <c r="N135" i="3"/>
  <c r="N89" i="3" s="1"/>
  <c r="BC87" i="1"/>
  <c r="N114" i="3" l="1"/>
  <c r="BF114" i="3" s="1"/>
  <c r="N112" i="3"/>
  <c r="BF112" i="3" s="1"/>
  <c r="M27" i="3"/>
  <c r="N115" i="3"/>
  <c r="BF115" i="3" s="1"/>
  <c r="N113" i="3"/>
  <c r="BF113" i="3" s="1"/>
  <c r="N111" i="3"/>
  <c r="BF111" i="3" s="1"/>
  <c r="N110" i="3"/>
  <c r="AV87" i="1"/>
  <c r="W34" i="1"/>
  <c r="AY87" i="1"/>
  <c r="BK125" i="4"/>
  <c r="N125" i="4" s="1"/>
  <c r="N88" i="4" s="1"/>
  <c r="N126" i="4"/>
  <c r="N89" i="4" s="1"/>
  <c r="N106" i="2"/>
  <c r="BF106" i="2" s="1"/>
  <c r="N104" i="2"/>
  <c r="BF104" i="2" s="1"/>
  <c r="M27" i="2"/>
  <c r="N107" i="2"/>
  <c r="BF107" i="2" s="1"/>
  <c r="N105" i="2"/>
  <c r="BF105" i="2" s="1"/>
  <c r="N103" i="2"/>
  <c r="BF103" i="2" s="1"/>
  <c r="N102" i="2"/>
  <c r="N131" i="5"/>
  <c r="N89" i="5" s="1"/>
  <c r="BK130" i="5"/>
  <c r="N130" i="5" s="1"/>
  <c r="N88" i="5" s="1"/>
  <c r="N110" i="5" l="1"/>
  <c r="BF110" i="5" s="1"/>
  <c r="N108" i="5"/>
  <c r="BF108" i="5" s="1"/>
  <c r="M27" i="5"/>
  <c r="N107" i="5"/>
  <c r="BF107" i="5" s="1"/>
  <c r="N109" i="5"/>
  <c r="BF109" i="5" s="1"/>
  <c r="N106" i="5"/>
  <c r="N111" i="5"/>
  <c r="BF111" i="5" s="1"/>
  <c r="N109" i="3"/>
  <c r="BF110" i="3"/>
  <c r="BF102" i="2"/>
  <c r="N101" i="2"/>
  <c r="N105" i="4"/>
  <c r="BF105" i="4" s="1"/>
  <c r="N103" i="4"/>
  <c r="BF103" i="4" s="1"/>
  <c r="M27" i="4"/>
  <c r="N106" i="4"/>
  <c r="BF106" i="4" s="1"/>
  <c r="N104" i="4"/>
  <c r="BF104" i="4" s="1"/>
  <c r="N102" i="4"/>
  <c r="BF102" i="4" s="1"/>
  <c r="N101" i="4"/>
  <c r="M28" i="3" l="1"/>
  <c r="L117" i="3"/>
  <c r="H33" i="2"/>
  <c r="BA88" i="1" s="1"/>
  <c r="M33" i="2"/>
  <c r="AW88" i="1" s="1"/>
  <c r="AT88" i="1" s="1"/>
  <c r="N105" i="5"/>
  <c r="BF106" i="5"/>
  <c r="BF101" i="4"/>
  <c r="N100" i="4"/>
  <c r="M28" i="2"/>
  <c r="L109" i="2"/>
  <c r="H33" i="3"/>
  <c r="BA89" i="1" s="1"/>
  <c r="M33" i="3"/>
  <c r="AW89" i="1" s="1"/>
  <c r="AT89" i="1" s="1"/>
  <c r="H33" i="4" l="1"/>
  <c r="BA90" i="1" s="1"/>
  <c r="M33" i="4"/>
  <c r="AW90" i="1" s="1"/>
  <c r="AT90" i="1" s="1"/>
  <c r="AS89" i="1"/>
  <c r="M30" i="3"/>
  <c r="H33" i="5"/>
  <c r="BA91" i="1" s="1"/>
  <c r="BA87" i="1" s="1"/>
  <c r="M33" i="5"/>
  <c r="AW91" i="1" s="1"/>
  <c r="AT91" i="1" s="1"/>
  <c r="AS88" i="1"/>
  <c r="M30" i="2"/>
  <c r="M28" i="5"/>
  <c r="L113" i="5"/>
  <c r="M28" i="4"/>
  <c r="L108" i="4"/>
  <c r="W32" i="1" l="1"/>
  <c r="AW87" i="1"/>
  <c r="AS91" i="1"/>
  <c r="M30" i="5"/>
  <c r="AG88" i="1"/>
  <c r="L38" i="2"/>
  <c r="AG89" i="1"/>
  <c r="AN89" i="1" s="1"/>
  <c r="L38" i="3"/>
  <c r="AS90" i="1"/>
  <c r="M30" i="4"/>
  <c r="AS87" i="1"/>
  <c r="AG90" i="1" l="1"/>
  <c r="AN90" i="1" s="1"/>
  <c r="L38" i="4"/>
  <c r="AK32" i="1"/>
  <c r="AT87" i="1"/>
  <c r="AG91" i="1"/>
  <c r="AN91" i="1" s="1"/>
  <c r="L38" i="5"/>
  <c r="AN88" i="1"/>
  <c r="AG87" i="1" l="1"/>
  <c r="AG97" i="1" l="1"/>
  <c r="AG96" i="1"/>
  <c r="AG95" i="1"/>
  <c r="AN87" i="1"/>
  <c r="AK26" i="1"/>
  <c r="AG94" i="1"/>
  <c r="AG93" i="1" l="1"/>
  <c r="AV94" i="1"/>
  <c r="BY94" i="1" s="1"/>
  <c r="CD94" i="1"/>
  <c r="W31" i="1" s="1"/>
  <c r="CD96" i="1"/>
  <c r="AV96" i="1"/>
  <c r="BY96" i="1" s="1"/>
  <c r="AV95" i="1"/>
  <c r="BY95" i="1" s="1"/>
  <c r="CD95" i="1"/>
  <c r="CD97" i="1"/>
  <c r="AV97" i="1"/>
  <c r="BY97" i="1" s="1"/>
  <c r="AK31" i="1" l="1"/>
  <c r="AN94" i="1"/>
  <c r="AN97" i="1"/>
  <c r="AN95" i="1"/>
  <c r="AN96" i="1"/>
  <c r="AK27" i="1"/>
  <c r="AK29" i="1" s="1"/>
  <c r="AK37" i="1" s="1"/>
  <c r="AG99" i="1"/>
  <c r="AN93" i="1" l="1"/>
  <c r="AN99" i="1" s="1"/>
</calcChain>
</file>

<file path=xl/sharedStrings.xml><?xml version="1.0" encoding="utf-8"?>
<sst xmlns="http://schemas.openxmlformats.org/spreadsheetml/2006/main" count="10648" uniqueCount="1297">
  <si>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</si>
  <si>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</si>
  <si>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</si>
  <si>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</si>
  <si>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</si>
  <si>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</si>
  <si>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</si>
  <si>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</si>
  <si>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</si>
  <si>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</si>
  <si>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</si>
  <si>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</si>
  <si>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</si>
  <si>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</si>
  <si>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</si>
  <si>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</si>
  <si>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</si>
  <si>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</si>
  <si>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HYGIENICKÝCH ZARIADENÍ ŠKOLSKÝ INTERNAT ZVOLEN</t>
  </si>
  <si>
    <t>JKSO:</t>
  </si>
  <si>
    <t>KS:</t>
  </si>
  <si>
    <t>Miesto:</t>
  </si>
  <si>
    <t>Ul.J.Švermu 1736/14,Zvolen</t>
  </si>
  <si>
    <t>Dátum:</t>
  </si>
  <si>
    <t>30. 4. 2018</t>
  </si>
  <si>
    <t>Objednávateľ:</t>
  </si>
  <si>
    <t>IČO:</t>
  </si>
  <si>
    <t>Školský internát ul.J.Švermu 1736/14,Zvolen</t>
  </si>
  <si>
    <t>IČO DPH:</t>
  </si>
  <si>
    <t>Zhotoviteľ:</t>
  </si>
  <si>
    <t>Vyplň údaj</t>
  </si>
  <si>
    <t>Projektant:</t>
  </si>
  <si>
    <t>MODULOR arch,atelier,Bratislava,</t>
  </si>
  <si>
    <t>True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</si>
  <si>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</si>
  <si>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</si>
  <si>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</si>
  <si>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</si>
  <si>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</si>
  <si>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</si>
  <si>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</si>
  <si>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</si>
  <si>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</si>
  <si>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</si>
  <si>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</si>
  <si>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</si>
  <si>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</si>
  <si>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</si>
  <si>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</si>
  <si>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</si>
  <si>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</si>
  <si>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</si>
  <si>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</si>
  <si>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</si>
  <si>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</si>
  <si>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</si>
  <si>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</si>
  <si>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</si>
  <si>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</si>
  <si>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</si>
  <si>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</si>
  <si>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</si>
  <si>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</si>
  <si>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</si>
  <si>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</si>
  <si>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</si>
  <si>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</si>
  <si>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</si>
  <si>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</si>
  <si>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</si>
  <si>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</si>
  <si>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</si>
  <si>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</si>
  <si>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</si>
  <si>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</si>
  <si>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</si>
  <si>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</si>
  <si>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</si>
  <si>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</si>
  <si>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{14cd9775-f24b-4417-8ff5-65d9a2000a99}</t>
  </si>
  <si>
    <t>{00000000-0000-0000-0000-000000000000}</t>
  </si>
  <si>
    <t>/</t>
  </si>
  <si>
    <t>SO01.1</t>
  </si>
  <si>
    <t>SO01.1  Rekonštrukcia stavbená časť -búracie práce</t>
  </si>
  <si>
    <t>1</t>
  </si>
  <si>
    <t>{af99f61b-647a-490e-bde0-2c90fcac9b6c}</t>
  </si>
  <si>
    <t>SO01.2</t>
  </si>
  <si>
    <t>SO01.2 Nové konštrukcie stavebná časť</t>
  </si>
  <si>
    <t>{23db0eb4-809a-474b-acb3-037de7e86015}</t>
  </si>
  <si>
    <t>SO021</t>
  </si>
  <si>
    <t>SO02 Zdravotechnika (senzor)</t>
  </si>
  <si>
    <t>{adc39e8e-2a00-4ed0-8b93-27e75f581f2d}</t>
  </si>
  <si>
    <t>SO03</t>
  </si>
  <si>
    <t xml:space="preserve">SO03 Elektroinštalácia </t>
  </si>
  <si>
    <t>{49653ab2-865e-4fca-bac3-619a5e20efab}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</si>
  <si>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</si>
  <si>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</si>
  <si>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</si>
  <si>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</si>
  <si>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</si>
  <si>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</si>
  <si>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</si>
  <si>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</si>
  <si>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</si>
  <si>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</si>
  <si>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</si>
  <si>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</si>
  <si>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</si>
  <si>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</si>
  <si>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burDLAZIEB</t>
  </si>
  <si>
    <t>buranie dlažieb</t>
  </si>
  <si>
    <t>m2</t>
  </si>
  <si>
    <t>212,555</t>
  </si>
  <si>
    <t>2</t>
  </si>
  <si>
    <t>KRYCÍ LIST ROZPOČTU</t>
  </si>
  <si>
    <t>Objekt:</t>
  </si>
  <si>
    <t>SO01.1 - SO01.1  Rekonštrukcia stavbená časť -búracie práce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</si>
  <si>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</si>
  <si>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</si>
  <si>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</si>
  <si>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</si>
  <si>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</si>
  <si>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</si>
  <si>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</si>
  <si>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</si>
  <si>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</si>
  <si>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</si>
  <si>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95 - Búracie práce</t>
  </si>
  <si>
    <t xml:space="preserve">    97s - Sute a poplatok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</si>
  <si>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</si>
  <si>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</si>
  <si>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</si>
  <si>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</si>
  <si>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776 - Podlahy povlakové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</si>
  <si>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</si>
  <si>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</si>
  <si>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</si>
  <si>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</si>
  <si>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</si>
  <si>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</si>
  <si>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</si>
  <si>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</si>
  <si>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</si>
  <si>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</si>
  <si>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</si>
  <si>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</si>
  <si>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</si>
  <si>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</si>
  <si>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</si>
  <si>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</si>
  <si>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</si>
  <si>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</si>
  <si>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</si>
  <si>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</si>
  <si>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</si>
  <si>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</si>
  <si>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</si>
  <si>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</si>
  <si>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</si>
  <si>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340238226</t>
  </si>
  <si>
    <t>Zamurovanie otvorov plochy od 0,25 do 1 m2 tehlami POROTHERM (140x500x238)</t>
  </si>
  <si>
    <t>4</t>
  </si>
  <si>
    <t>-1951726776</t>
  </si>
  <si>
    <t>" lavá strana 4x  1-4np</t>
  </si>
  <si>
    <t>VV</t>
  </si>
  <si>
    <t>0,8*2,1 "m.č.118 pôv.dvere</t>
  </si>
  <si>
    <t>Medzisúčet lava strana</t>
  </si>
  <si>
    <t>3</t>
  </si>
  <si>
    <t>0,8*2,1 "m.č.218 pôv.dvere</t>
  </si>
  <si>
    <t>0,8*2,1 "m.č.318 pôv.dvere</t>
  </si>
  <si>
    <t>0,8*2,1 "m.č.418 pôv.dvere</t>
  </si>
  <si>
    <t>"prava strana 3x 2-4np</t>
  </si>
  <si>
    <t>0,8*2,1 "m.č.240</t>
  </si>
  <si>
    <t>Medzisúčet pravá strana</t>
  </si>
  <si>
    <t>0,8*2,1 "m.č.340</t>
  </si>
  <si>
    <t>0,8*2,1 "m.č.440</t>
  </si>
  <si>
    <t>Súčet</t>
  </si>
  <si>
    <t>612425921</t>
  </si>
  <si>
    <t>Omietka vápenná vnútorného ostenia okenného alebo dverného hladká</t>
  </si>
  <si>
    <t>1525214916</t>
  </si>
  <si>
    <t>0,3*(1,5+1,5+0,88+0,88)*2 " m.č.01</t>
  </si>
  <si>
    <t xml:space="preserve">Medzisúčet </t>
  </si>
  <si>
    <t>2,856*3</t>
  </si>
  <si>
    <t>Medzisúčet celkom4 poschodia lava strana</t>
  </si>
  <si>
    <t>0,3*(1,5+1,5+0,88+0,88)*2 " m.č.014</t>
  </si>
  <si>
    <t>2,856*2</t>
  </si>
  <si>
    <t>632452213</t>
  </si>
  <si>
    <t>Cementový poter, pevnosti v tlaku 20 MPa, hr. 20 mm- pod parapety</t>
  </si>
  <si>
    <t>-1251810426</t>
  </si>
  <si>
    <t>0,475*0,88*2 "m.č.01</t>
  </si>
  <si>
    <t>Medzisúčet</t>
  </si>
  <si>
    <t>0,836*3</t>
  </si>
  <si>
    <t>Medzisúčet  celkom 4 poschodia</t>
  </si>
  <si>
    <t>0,475*0,88*2 "m.č.014</t>
  </si>
  <si>
    <t>0,836*2</t>
  </si>
  <si>
    <t>968061113</t>
  </si>
  <si>
    <t>Vyvesenie dreveného okenného krídla do suti plochy nad 1, 5 m2, -0,01600t</t>
  </si>
  <si>
    <t>ks</t>
  </si>
  <si>
    <t>1091890645</t>
  </si>
  <si>
    <t>2  " m.č.323,322</t>
  </si>
  <si>
    <t>Medzisúčet  lava časť</t>
  </si>
  <si>
    <t>2*3</t>
  </si>
  <si>
    <t>Medzisúčet celkom4 poschodia</t>
  </si>
  <si>
    <t>2*2</t>
  </si>
  <si>
    <t>5</t>
  </si>
  <si>
    <t>968061115</t>
  </si>
  <si>
    <t>Demontáž okien drevených, 1 bm obvodu - 0,008t</t>
  </si>
  <si>
    <t>m</t>
  </si>
  <si>
    <t>1594927193</t>
  </si>
  <si>
    <t>(1,5+1,5+0,88+0,88)*2 " m.č.323,322</t>
  </si>
  <si>
    <t xml:space="preserve">9,52*3 </t>
  </si>
  <si>
    <t>9,52*2</t>
  </si>
  <si>
    <t>6</t>
  </si>
  <si>
    <t>968061126</t>
  </si>
  <si>
    <t>Vyvesenie dreveného dverného krídla do suti plochy nad 2 m2, -0,02700t</t>
  </si>
  <si>
    <t>-1471782598</t>
  </si>
  <si>
    <t>1 "m.č.423</t>
  </si>
  <si>
    <t>1 "m.č.422</t>
  </si>
  <si>
    <t>1" m.č.420</t>
  </si>
  <si>
    <t>1"m.č.419</t>
  </si>
  <si>
    <t>1+2 "m.č.418</t>
  </si>
  <si>
    <t>Medzisúčet v.č.A03   lava časť  1x</t>
  </si>
  <si>
    <t>7*3</t>
  </si>
  <si>
    <t>Medzisúčet    celkom 4x ľavá strana</t>
  </si>
  <si>
    <t>" pravá strana 1x</t>
  </si>
  <si>
    <t xml:space="preserve">2 "m.č.337  </t>
  </si>
  <si>
    <t>1 "m.č.338</t>
  </si>
  <si>
    <t>1 "mč.339</t>
  </si>
  <si>
    <t>3 "m.č.340</t>
  </si>
  <si>
    <t>2 "m.č.341</t>
  </si>
  <si>
    <t>Medzisúčet v.č.A03 pravá časť</t>
  </si>
  <si>
    <t>9*2</t>
  </si>
  <si>
    <t>Medzisúčet pravá strana 3x celkom</t>
  </si>
  <si>
    <t>7</t>
  </si>
  <si>
    <t>968072455</t>
  </si>
  <si>
    <t>Vybúranie kovových dverových zárubní plochy do 2 m2,  -0,07600t</t>
  </si>
  <si>
    <t>-1252098351</t>
  </si>
  <si>
    <t>" 1-4np ľavá  strana</t>
  </si>
  <si>
    <t>1*(0,8*2) "m.č.423</t>
  </si>
  <si>
    <t>1*(0,8*2) "m.č.422</t>
  </si>
  <si>
    <t>1*(0,8*2) " m.č.420</t>
  </si>
  <si>
    <t>2*(0,8*2)"m.č.419</t>
  </si>
  <si>
    <t>(1+2)*(0,8*2) "m.č.418</t>
  </si>
  <si>
    <t>Medzisúčet v.č.A03  prava časť  1poschodie</t>
  </si>
  <si>
    <t xml:space="preserve">12,8*3  </t>
  </si>
  <si>
    <t>" 2-4np  prava strana</t>
  </si>
  <si>
    <t>2*(0,8*2) "m.č.337</t>
  </si>
  <si>
    <t>1*(0,8*2) "m.č.338</t>
  </si>
  <si>
    <t>1*(0,8*2) "m.č.339</t>
  </si>
  <si>
    <t>1*(0,8*2) "m.č.340</t>
  </si>
  <si>
    <t>2*(0,8*2) "m.č.341</t>
  </si>
  <si>
    <t>Medzisúčet v.č.A03  lava strana 1poschodie</t>
  </si>
  <si>
    <t>12,8*2</t>
  </si>
  <si>
    <t>8</t>
  </si>
  <si>
    <t>962031132</t>
  </si>
  <si>
    <t>Búranie priečok z tehál pálených, plných alebo dutých hr. do 150 mm,  -0,19600t</t>
  </si>
  <si>
    <t>-1304735545</t>
  </si>
  <si>
    <t>" buracie práce 1-4np</t>
  </si>
  <si>
    <t>3*3,5 " m.č.323/322</t>
  </si>
  <si>
    <t>3*3,5 "m.č.322</t>
  </si>
  <si>
    <t>3*3,5 "m.č.321/320</t>
  </si>
  <si>
    <t>3*(3,5+1,8+1,6) "m.č.319/318</t>
  </si>
  <si>
    <t>" otvor pre nové dvere</t>
  </si>
  <si>
    <t>0,3*2,1 "m.č.322</t>
  </si>
  <si>
    <t>1,1*2,1 "m.č.320</t>
  </si>
  <si>
    <t>1,1*2,1 "m.č.319</t>
  </si>
  <si>
    <t>Medzisúčet ľavá časť  3np  1 poschodie</t>
  </si>
  <si>
    <t xml:space="preserve">57,45*3  </t>
  </si>
  <si>
    <t xml:space="preserve">Medzisúčet  celkom 4x </t>
  </si>
  <si>
    <t>" 2-4np prava strana</t>
  </si>
  <si>
    <t>3*2,8 "m.č.337</t>
  </si>
  <si>
    <t>3*3,5 "m.č.338/337</t>
  </si>
  <si>
    <t>3*3,5 "m.č. 338/339</t>
  </si>
  <si>
    <t>3*(3,5+1,8+1,6) "m.č.340/341</t>
  </si>
  <si>
    <t>0,3*2,1 "m.č.337</t>
  </si>
  <si>
    <t>1,1*2,1 "m.č.339</t>
  </si>
  <si>
    <t>1,1*2,1 "m.č.341</t>
  </si>
  <si>
    <t>Medzisúčet pravá strana  3np  1poschodie</t>
  </si>
  <si>
    <t>55,35*2</t>
  </si>
  <si>
    <t>Medzisúčet  celkom3x</t>
  </si>
  <si>
    <t>9</t>
  </si>
  <si>
    <t>962032231</t>
  </si>
  <si>
    <t>Búranie muriva nadzákladového z tehál pálených, vápenopieskových,cementových na maltu,  -1,90500t</t>
  </si>
  <si>
    <t>m3</t>
  </si>
  <si>
    <t>-330706341</t>
  </si>
  <si>
    <t>" Lava  časť</t>
  </si>
  <si>
    <t>0,3*2,1*2,5 "M.č.320</t>
  </si>
  <si>
    <t>Medzisúčet  1poschodie</t>
  </si>
  <si>
    <t>1,575*3</t>
  </si>
  <si>
    <t xml:space="preserve"> "Pravá časť</t>
  </si>
  <si>
    <t>0,3*2,1*2,5 "M.č.339</t>
  </si>
  <si>
    <t>Medzisúčet 1 poschodie</t>
  </si>
  <si>
    <t>1,575*2</t>
  </si>
  <si>
    <t>Medzisúčet celkom 3poschodia</t>
  </si>
  <si>
    <t>10</t>
  </si>
  <si>
    <t>97105500R</t>
  </si>
  <si>
    <t>Rezanie konštrukcií z muriva hr. 150mm stenovou pílou -0,01800t</t>
  </si>
  <si>
    <t>-88111002</t>
  </si>
  <si>
    <t xml:space="preserve"> "otvor pre nové dvere v jestv.stene</t>
  </si>
  <si>
    <t>2+1+2 " m.č.320</t>
  </si>
  <si>
    <t>2+0,3 " m.č.322</t>
  </si>
  <si>
    <t>7,3*3</t>
  </si>
  <si>
    <t>Medzisúčet celkom 4 poschodia</t>
  </si>
  <si>
    <t>2+1+2 " m.č.339</t>
  </si>
  <si>
    <t>2+0,3 " m.č.337</t>
  </si>
  <si>
    <t xml:space="preserve">Medzisúčet 1 poschosdie </t>
  </si>
  <si>
    <t>7,3*2</t>
  </si>
  <si>
    <t>Medzisúčet celkom3 poschodia</t>
  </si>
  <si>
    <t>11</t>
  </si>
  <si>
    <t>965042241</t>
  </si>
  <si>
    <t>Búranie podkladov pod dlažby, liatych dlažieb a mazanín,betón,liaty asfalt hr.nad 100 mm, plochy nad 4 m2 -2,20000t</t>
  </si>
  <si>
    <t>266458981</t>
  </si>
  <si>
    <t>burDLAZIEB*0,1</t>
  </si>
  <si>
    <t>12</t>
  </si>
  <si>
    <t>965081812</t>
  </si>
  <si>
    <t>Búranie dlažieb, z kamen., cement., terazzových, čadičových alebo keram. dĺžky , hr.nad 10 mm,  -0,06500t</t>
  </si>
  <si>
    <t>-1608420838</t>
  </si>
  <si>
    <t>" buracie práce podlahy dlažby</t>
  </si>
  <si>
    <t>1,68*3,5 "m.č.321</t>
  </si>
  <si>
    <t>3,6*3,5 "m.č.320</t>
  </si>
  <si>
    <t>1,6*3,5 "m.č.319</t>
  </si>
  <si>
    <t>1,8*3,5 "m.č.318</t>
  </si>
  <si>
    <t>Medzisúčet ľavá strana</t>
  </si>
  <si>
    <t>30,38*3</t>
  </si>
  <si>
    <t>1,68*3,5 "m.č.338</t>
  </si>
  <si>
    <t>3,59*3,5 "m.č.339</t>
  </si>
  <si>
    <t>1,6*3,5 "m.č.340</t>
  </si>
  <si>
    <t>1,8*3,5 "m.č.331</t>
  </si>
  <si>
    <t>30,345*2</t>
  </si>
  <si>
    <t>Medzisúčet  celkom 3 poschodia</t>
  </si>
  <si>
    <t>13</t>
  </si>
  <si>
    <t>978011191</t>
  </si>
  <si>
    <t>Otlčenie omietok stropov vnútorných vápenných alebo vápennocementových v rozsahu do 100 %,  -0,05000t</t>
  </si>
  <si>
    <t>-398228444</t>
  </si>
  <si>
    <t>" buracie práce  omietky stropov</t>
  </si>
  <si>
    <t>1,7*3,5 " m.č.323</t>
  </si>
  <si>
    <t>1,52*3,5 "m.č.322</t>
  </si>
  <si>
    <t xml:space="preserve">41,65*3 </t>
  </si>
  <si>
    <t>2,8*1,76 "m.č.337</t>
  </si>
  <si>
    <t>1,52*3,5 "m.č.337</t>
  </si>
  <si>
    <t>1,6*3,5 "m..č440</t>
  </si>
  <si>
    <t>1,8*3,5 "m.č.441</t>
  </si>
  <si>
    <t>40,593*2</t>
  </si>
  <si>
    <t>Medzisúčet  celkom3 poschodia</t>
  </si>
  <si>
    <t>14</t>
  </si>
  <si>
    <t>978021191</t>
  </si>
  <si>
    <t>Otlčenie omietok stien vnútorných cementových v rozsahu do 100 %,  -0,06100t</t>
  </si>
  <si>
    <t>1300453037</t>
  </si>
  <si>
    <t>" otlčenie stien vn. omietky</t>
  </si>
  <si>
    <t>" lavá strana</t>
  </si>
  <si>
    <t>3*(3,5+3,5+1,7+1,7) "m.č.423</t>
  </si>
  <si>
    <t>-0,88*1,5</t>
  </si>
  <si>
    <t>-0,8*2</t>
  </si>
  <si>
    <t>3*(3,5+3,5+1,52+1,52) "m.č.422</t>
  </si>
  <si>
    <t>" nad obkladom</t>
  </si>
  <si>
    <t>(3-2)*(1,68+1,68+3,5+3,5) "m.č.421</t>
  </si>
  <si>
    <t>(3-2)*(3,55+3,55+3,5+3,5) "m.č.420</t>
  </si>
  <si>
    <t>(3-2)*(1,6+1,6+3,5+3,5) "m.č.419</t>
  </si>
  <si>
    <t>(3-2)*(3,5+3,5+1,8+1,8) "m.č.418</t>
  </si>
  <si>
    <t>Medzisúčet   lava časť</t>
  </si>
  <si>
    <t>100,74*3</t>
  </si>
  <si>
    <t>"pravá strana</t>
  </si>
  <si>
    <t>3*(2,8+2,8+1,76+1,76)  "m.č.437</t>
  </si>
  <si>
    <t>-0,6*2</t>
  </si>
  <si>
    <t>3*(3,5+3,5+1,52+1,52)"m.č.437</t>
  </si>
  <si>
    <t>(3-2)*(1,68+1,68+3,5+3,5) "m.č.438</t>
  </si>
  <si>
    <t>(3-2)*(3,59+3,59+3,5+3,5) "m.č.439</t>
  </si>
  <si>
    <t>(3-2)*(1,6+1,6+3,5+3,5) "m.č.440</t>
  </si>
  <si>
    <t>(3-2)*(1,8+1,8+3,5+3,5) "m.č.441</t>
  </si>
  <si>
    <t>96,18*2</t>
  </si>
  <si>
    <t>15</t>
  </si>
  <si>
    <t>978059531</t>
  </si>
  <si>
    <t>Odsekanie a odobratie stien z obkladačiek vnútorných nad 2 m2,  -0,06800t</t>
  </si>
  <si>
    <t>-1808348025</t>
  </si>
  <si>
    <t>"  obklady demontáž v.2m</t>
  </si>
  <si>
    <t>2*(3,5+2,9+1,68+1,68) "m.č.421</t>
  </si>
  <si>
    <t>2*(3,59+3,59+2,9+2,9) "m.č.420</t>
  </si>
  <si>
    <t>2*(3,5+3,5+0,8+1,6) "m.č.419</t>
  </si>
  <si>
    <t>2*(1,8+1,8+3,5+3,5+1,6+1,6+0,6+0,6) "m.č.418</t>
  </si>
  <si>
    <t xml:space="preserve">"parapetov na oknach </t>
  </si>
  <si>
    <t>0,2*(0,88*5)</t>
  </si>
  <si>
    <t>Medzisúčet  ľavá časť v.č.A03</t>
  </si>
  <si>
    <t>95,16*3</t>
  </si>
  <si>
    <t>2*(1,68+1,68+3,5+2,9)   "m.č.438</t>
  </si>
  <si>
    <t>2*(3,59+3,59+2,9+2,9) "m.č.439</t>
  </si>
  <si>
    <t>2*(1,6+1,6+2,9+2,9) "m.č.440</t>
  </si>
  <si>
    <t>2*(1,8+1,8+3,5+3,5+1,6+1,6+0,6+0,6) "m.č.441</t>
  </si>
  <si>
    <t>Medzisúčet prva časť v.č.A03</t>
  </si>
  <si>
    <t>93,48*2</t>
  </si>
  <si>
    <t>Medzisúčet v.čA03</t>
  </si>
  <si>
    <t>16</t>
  </si>
  <si>
    <t>974031133</t>
  </si>
  <si>
    <t>Vysekanie rýh v akomkoľvek murive tehlovom na akúkoľvek maltu do hĺbky 50 mm a š. do 100 mm,  -0,00900t</t>
  </si>
  <si>
    <t>1051057151</t>
  </si>
  <si>
    <t>150  " eli</t>
  </si>
  <si>
    <t>50 " zti</t>
  </si>
  <si>
    <t>Medzisúčet  4x lava časť</t>
  </si>
  <si>
    <t>Medzisúčet 3x prava časť</t>
  </si>
  <si>
    <t>17</t>
  </si>
  <si>
    <t>979011111</t>
  </si>
  <si>
    <t>Zvislá doprava sutiny a vybúraných hmôt za prvé podlažie nad alebo pod základným podlažím</t>
  </si>
  <si>
    <t>t</t>
  </si>
  <si>
    <t>-547877325</t>
  </si>
  <si>
    <t>18</t>
  </si>
  <si>
    <t>979011121</t>
  </si>
  <si>
    <t>Zvislá doprava sutiny a vybúraných hmôt za každé ďalšie podlažie</t>
  </si>
  <si>
    <t>-1647983597</t>
  </si>
  <si>
    <t>19</t>
  </si>
  <si>
    <t>979011141</t>
  </si>
  <si>
    <t>Príplatok za každých ďalších 3.5 m</t>
  </si>
  <si>
    <t>1056211255</t>
  </si>
  <si>
    <t>979081111</t>
  </si>
  <si>
    <t>Odvoz sutiny a vybúraných hmôt na skládku do 1 km</t>
  </si>
  <si>
    <t>-1865718206</t>
  </si>
  <si>
    <t>21</t>
  </si>
  <si>
    <t>979081121</t>
  </si>
  <si>
    <t>Odvoz sutiny a vybúraných hmôt na skládku za každý ďalší 1 km (10x)</t>
  </si>
  <si>
    <t>604547448</t>
  </si>
  <si>
    <t>22</t>
  </si>
  <si>
    <t>979082111</t>
  </si>
  <si>
    <t>Vnútrostavenisková doprava sutiny a vybúraných hmôt do 10 m</t>
  </si>
  <si>
    <t>-1033243451</t>
  </si>
  <si>
    <t>23</t>
  </si>
  <si>
    <t>979082121</t>
  </si>
  <si>
    <t>Vnútrostavenisková doprava sutiny a vybúraných hmôt za každých ďalších 5 m</t>
  </si>
  <si>
    <t>-855466273</t>
  </si>
  <si>
    <t>24</t>
  </si>
  <si>
    <t>979089012</t>
  </si>
  <si>
    <t>Poplatok za skladovanie - betón, tehly, dlaždice (17 01 ), ostatné</t>
  </si>
  <si>
    <t>1945521208</t>
  </si>
  <si>
    <t>25</t>
  </si>
  <si>
    <t>999281111</t>
  </si>
  <si>
    <t>Presun hmôt pre opravy a údržbu objektov vrátane vonkajších plášťov výšky do 25 m</t>
  </si>
  <si>
    <t>2027996234</t>
  </si>
  <si>
    <t>26</t>
  </si>
  <si>
    <t>764410850</t>
  </si>
  <si>
    <t>Demontáž oplechovania parapetov rš od 100 do 330 mm,  -0,00135t</t>
  </si>
  <si>
    <t>-1166242635</t>
  </si>
  <si>
    <t>0,858*2</t>
  </si>
  <si>
    <t>1,716*3</t>
  </si>
  <si>
    <t>Medzisúčet celkom 4 poschodia lava strana</t>
  </si>
  <si>
    <t>1,716*2</t>
  </si>
  <si>
    <t>Medzisúčet celkom 3 poschodia lava strana</t>
  </si>
  <si>
    <t>27</t>
  </si>
  <si>
    <t>766694980</t>
  </si>
  <si>
    <t>Demontáž parapetnej dosky drevenej šírky do 300 mm, dĺžky do 1600 mm, -0,003t</t>
  </si>
  <si>
    <t>-1491348582</t>
  </si>
  <si>
    <t>2 " okno š.880mm</t>
  </si>
  <si>
    <t xml:space="preserve">Medzisúčet 1 poschodie </t>
  </si>
  <si>
    <t>Medzisúčet celkom4 poschodia  lava strana</t>
  </si>
  <si>
    <t>28</t>
  </si>
  <si>
    <t>776401800</t>
  </si>
  <si>
    <t>Demontáž soklíkov alebo líšt</t>
  </si>
  <si>
    <t>1377392849</t>
  </si>
  <si>
    <t xml:space="preserve">" demontaž soklíkov </t>
  </si>
  <si>
    <t>3,5+3,5+1,7+1,7 "m.č.423</t>
  </si>
  <si>
    <t>1,52+1,52+3,5+3,5   "m.č.422</t>
  </si>
  <si>
    <t>Medzisúčet lava časť</t>
  </si>
  <si>
    <t>20,44*3</t>
  </si>
  <si>
    <t>2,8+2,8+3,28+3,28   "m.č.437</t>
  </si>
  <si>
    <t>1,52+1,52+3,5+3,5 " m.č.č437</t>
  </si>
  <si>
    <t>22,2*2</t>
  </si>
  <si>
    <t>29</t>
  </si>
  <si>
    <t>776511820</t>
  </si>
  <si>
    <t>Odstránenie povlakových podláh z nášľapnej plochy lepených s podložkou,  -0,00100t</t>
  </si>
  <si>
    <t>-226107678</t>
  </si>
  <si>
    <t>" buracie práce podlahy PVC</t>
  </si>
  <si>
    <t>11,27*3</t>
  </si>
  <si>
    <t>2,8*3,28 "m.č.337</t>
  </si>
  <si>
    <t>Medzisúčet prava strana</t>
  </si>
  <si>
    <t>14,504*2</t>
  </si>
  <si>
    <t>VP - Práce naviac</t>
  </si>
  <si>
    <t>PN</t>
  </si>
  <si>
    <t>dilatprofilOBKL</t>
  </si>
  <si>
    <t>dilatačný profil pre obklady</t>
  </si>
  <si>
    <t>bm</t>
  </si>
  <si>
    <t>410,32</t>
  </si>
  <si>
    <t>dlažbaKER</t>
  </si>
  <si>
    <t xml:space="preserve">dlažba keramická </t>
  </si>
  <si>
    <t>288,87</t>
  </si>
  <si>
    <t>dvereint90</t>
  </si>
  <si>
    <t>dvere interierovbé 900/1970</t>
  </si>
  <si>
    <t>KOobkladint</t>
  </si>
  <si>
    <t>keramický obklad interierový</t>
  </si>
  <si>
    <t>795,981</t>
  </si>
  <si>
    <t>omietkavnOST</t>
  </si>
  <si>
    <t>omietka vn ostenia</t>
  </si>
  <si>
    <t>19,992</t>
  </si>
  <si>
    <t>SO01.2 - SO01.2 Nové konštrukcie stavebná časť</t>
  </si>
  <si>
    <t>omnadobkladom</t>
  </si>
  <si>
    <t>omietka nad obkladom</t>
  </si>
  <si>
    <t>628,42</t>
  </si>
  <si>
    <t>Parapetint</t>
  </si>
  <si>
    <t>parapet interierový</t>
  </si>
  <si>
    <t>43,12</t>
  </si>
  <si>
    <t>sdkstrop</t>
  </si>
  <si>
    <t>sdk strop</t>
  </si>
  <si>
    <t>75</t>
  </si>
  <si>
    <t>sokel80</t>
  </si>
  <si>
    <t>sokel 80mm</t>
  </si>
  <si>
    <t>85,52</t>
  </si>
  <si>
    <t xml:space="preserve">    61OMvn - Vnútorné omietky</t>
  </si>
  <si>
    <t xml:space="preserve">    94 - LEŠENIE</t>
  </si>
  <si>
    <t>PSV - PSV</t>
  </si>
  <si>
    <t xml:space="preserve">    763 - Konštrukcie - drevostavby</t>
  </si>
  <si>
    <t xml:space="preserve">    766-1 - Konštrukcie stolárske - výroba na mieru</t>
  </si>
  <si>
    <t xml:space="preserve">    766C - VÝPLNE - INTERIER DREVO </t>
  </si>
  <si>
    <t xml:space="preserve">    768 - PLASTOVÉ VÝPLNE- STN730540-2 syst.stred.tesnenia</t>
  </si>
  <si>
    <t xml:space="preserve">    7687San - SANITARNE DELIACE steny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</si>
  <si>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</si>
  <si>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</si>
  <si>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</si>
  <si>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Maľby</t>
  </si>
  <si>
    <t>OST - Ostatné</t>
  </si>
  <si>
    <t>-732912115</t>
  </si>
  <si>
    <t>" LAVA ČAST     4x  1-4np</t>
  </si>
  <si>
    <t>" PRAVA ČAST     3x      2-4np</t>
  </si>
  <si>
    <t>0,8*2 "m.č.240</t>
  </si>
  <si>
    <t>0,8*2 "m.č.340</t>
  </si>
  <si>
    <t>0,8*2 "m.č.440</t>
  </si>
  <si>
    <t>342272121</t>
  </si>
  <si>
    <t>Priečky z tvárnic YTONG hr. 100 mm P2-500 PD, na MVC a maltu YTONG (100x249x599)</t>
  </si>
  <si>
    <t>1631784280</t>
  </si>
  <si>
    <t>2,1*(0,89*2+1,85) "m.č.04</t>
  </si>
  <si>
    <t>2,1*(0,89*2+1,85) "m.č.05</t>
  </si>
  <si>
    <t>2,1*0,88 " m.č.06</t>
  </si>
  <si>
    <t xml:space="preserve">Medzisúčet lava strana </t>
  </si>
  <si>
    <t>17,094*3</t>
  </si>
  <si>
    <t>2,1*(0,89*2+1,85) "m.č.011</t>
  </si>
  <si>
    <t>2,1*(0,89*2+1,85) "m.č.010</t>
  </si>
  <si>
    <t>2,1*0,88 " m.č.08</t>
  </si>
  <si>
    <t>17,094*2</t>
  </si>
  <si>
    <t>0,342</t>
  </si>
  <si>
    <t>311272222</t>
  </si>
  <si>
    <t>Murivo nosné (m2) z tvárnic YTONG hr. 200 mm P6-650 hladkých, na MVC a maltu YTONG (200x249x499)</t>
  </si>
  <si>
    <t>-285224699</t>
  </si>
  <si>
    <t>2,1*(0,89+0,1+0,89)  " m.č.04</t>
  </si>
  <si>
    <t>2,1*(0,89+0,1+0,89)  " m.č.05</t>
  </si>
  <si>
    <t>7,896*3</t>
  </si>
  <si>
    <t>2,1*(0,89+0,1+0,89)  " m.č.011</t>
  </si>
  <si>
    <t>2,1*(0,89+0,1+0,89)  " m.č.010</t>
  </si>
  <si>
    <t>Medzisúčet prava časť</t>
  </si>
  <si>
    <t>7,896*2</t>
  </si>
  <si>
    <t>342272122</t>
  </si>
  <si>
    <t>Priečky z tvárnic YTONG hr. 150 mm P2-500 PD, na MVC a maltu YTONG (150x249x599)</t>
  </si>
  <si>
    <t>1936827255</t>
  </si>
  <si>
    <t>"priečky ytong hr.150mm</t>
  </si>
  <si>
    <t>3*3,45 "m.č.01/04</t>
  </si>
  <si>
    <t>3*3,45 "m.č.03/05</t>
  </si>
  <si>
    <t xml:space="preserve">20,7*3 </t>
  </si>
  <si>
    <t>Medzisúčet cekom 4 poschodia</t>
  </si>
  <si>
    <t>3*3,45 "m.č.010/013</t>
  </si>
  <si>
    <t>3*3,45 "m.č.011/0,14</t>
  </si>
  <si>
    <t>20,7*2</t>
  </si>
  <si>
    <t>Medzisúčet cekom 3 poschodia</t>
  </si>
  <si>
    <t>-2056377868</t>
  </si>
  <si>
    <t>"    okna vn. ostenia</t>
  </si>
  <si>
    <t xml:space="preserve">0,3*(1,5+1,5+0,88+0,88)*2 " m.č.01   okna </t>
  </si>
  <si>
    <t xml:space="preserve">0,3*(1,5+1,5+0,88+0,88)*2 " m.č.014   okna </t>
  </si>
  <si>
    <t>Medzisúčet celkom 3  poschodia lava strana</t>
  </si>
  <si>
    <t>622454521</t>
  </si>
  <si>
    <t>Oprava vonk.omietok cementových v množstve opravovanej plochy do 50% štukových hladených</t>
  </si>
  <si>
    <t>969472648</t>
  </si>
  <si>
    <t>"    okna vonk. ostenia</t>
  </si>
  <si>
    <t xml:space="preserve">(0,5+0,15)*(1,5+1,5+0,88+0,88)*2 " m.č.01   okna </t>
  </si>
  <si>
    <t>6,188*3</t>
  </si>
  <si>
    <t xml:space="preserve">(0,5+0,15)*(1,5+1,5+0,88+0,88)*2 " m.č.014   okna </t>
  </si>
  <si>
    <t>6,188*2</t>
  </si>
  <si>
    <t>1879521409</t>
  </si>
  <si>
    <t>612460228</t>
  </si>
  <si>
    <t>Vnútorná stierka stien vápenná, hr. 3 mm(pod obklady)</t>
  </si>
  <si>
    <t>-1085565732</t>
  </si>
  <si>
    <t>612460253</t>
  </si>
  <si>
    <t>Vnútorná omietka stien vápennocementová štuková (jemná), hr. 5 mm/ nad obkladom</t>
  </si>
  <si>
    <t>604950729</t>
  </si>
  <si>
    <t>" omietka nad obkladom</t>
  </si>
  <si>
    <t>3*(3,45+3,45+3,08+3,08) "m.č.01</t>
  </si>
  <si>
    <t>-0,9*2</t>
  </si>
  <si>
    <t>(3-2)*(5,62+5,62+3,45+3,45) "m.č.04</t>
  </si>
  <si>
    <t>(3-2)*(1,475+1,475+0,9+0,9) " m.č.02</t>
  </si>
  <si>
    <t>(3-2)*(1,475+1,475+0,9+0,9) " m.č.03</t>
  </si>
  <si>
    <t>(3-2)*(3,5+3,5+3,45+3,45) "m.č.05,07</t>
  </si>
  <si>
    <t>(3-2)*(1,475+1,475+0,9+0,9) "m.č.06</t>
  </si>
  <si>
    <t xml:space="preserve"> (1,5+0,88+0,88)*7 "ostenia</t>
  </si>
  <si>
    <t>Medzisúčet v.č.A06</t>
  </si>
  <si>
    <t>105,17*3</t>
  </si>
  <si>
    <t>(3-2)*(3,5+3,5+3,45+3,45) "m..č010,09</t>
  </si>
  <si>
    <t>(3-2)*(1,575+1,575+0,9+0,9) "m.č.08</t>
  </si>
  <si>
    <t>(3-2)*(4,67+4,67+3,45+3,45) "  m..č011</t>
  </si>
  <si>
    <t>(3-2)*(1,575+1,575+0,9+0,9) "m.č.012</t>
  </si>
  <si>
    <t>(3-2)*(1,575+1,575+0,9+0,9) "m.č.013</t>
  </si>
  <si>
    <t>3*(3,45+3,45+3,08+3,08)  "m.č.014</t>
  </si>
  <si>
    <t xml:space="preserve">-0,9*2 </t>
  </si>
  <si>
    <t>Medzisúčet v.č.A05</t>
  </si>
  <si>
    <t>103,87</t>
  </si>
  <si>
    <t>941955002</t>
  </si>
  <si>
    <t>Lešenie ľahké pracovné pomocné, s výškou lešeňovej podlahy nad 1,20 do 1,90 m prenosné</t>
  </si>
  <si>
    <t>1918974342</t>
  </si>
  <si>
    <t>" pre HSV a PSV</t>
  </si>
  <si>
    <t>2*3,45*3,5 "m.č.01</t>
  </si>
  <si>
    <t>2*12,075*3</t>
  </si>
  <si>
    <t xml:space="preserve">Medzisúčet  celkom 4 poschodia </t>
  </si>
  <si>
    <t>2*(3,45*3,08) " m.č.014</t>
  </si>
  <si>
    <t>21,252*2</t>
  </si>
  <si>
    <t>Medzisúčet   celkom 3 poschodia</t>
  </si>
  <si>
    <t>952901114</t>
  </si>
  <si>
    <t>Vyčistenie budov pri výške podlaží nad 4m</t>
  </si>
  <si>
    <t>1528160539</t>
  </si>
  <si>
    <t>10,62+1,42+1,42+16,12+8,63+1,5+1,5 "L</t>
  </si>
  <si>
    <t>1,5+1,5+8,63+16,12+1,42+1,42+10,62   "P</t>
  </si>
  <si>
    <t>584412843</t>
  </si>
  <si>
    <t>763125300</t>
  </si>
  <si>
    <t>Šachtová SDK predsadená stena /pre rozvody ZTI</t>
  </si>
  <si>
    <t>363927074</t>
  </si>
  <si>
    <t>" pre rozvody ZTI</t>
  </si>
  <si>
    <t>3*(1+0,3+1)  "m.č.02/03</t>
  </si>
  <si>
    <t>3*(1+0,3+1) "m.č.06</t>
  </si>
  <si>
    <t>Medzisúčet lava  časť</t>
  </si>
  <si>
    <t xml:space="preserve">13,8*3 </t>
  </si>
  <si>
    <t>3*(1+0,3+1)  "m.č.012/013</t>
  </si>
  <si>
    <t>3*(1+0,3+1) "m.č.10</t>
  </si>
  <si>
    <t>Medzisúčet  prava  časť</t>
  </si>
  <si>
    <t>13,8*2</t>
  </si>
  <si>
    <t>Medzisúčet celkom 3 poschodia</t>
  </si>
  <si>
    <t>763132220</t>
  </si>
  <si>
    <t>SDK podhľad KNAUF D112, závesná dvojvrstvová kca profil montažný CD a nosný UD, dosky GKF hr. 15 mm</t>
  </si>
  <si>
    <t>-861842575</t>
  </si>
  <si>
    <t>"kuchynky</t>
  </si>
  <si>
    <t>10,626  "m.č.01</t>
  </si>
  <si>
    <t>Medzisúčet lavá časť</t>
  </si>
  <si>
    <t>10,626*3</t>
  </si>
  <si>
    <t>10,62 "m.č.014</t>
  </si>
  <si>
    <t>Medzisúčet prava čast</t>
  </si>
  <si>
    <t>10,62*2</t>
  </si>
  <si>
    <t>0,636</t>
  </si>
  <si>
    <t>763132310</t>
  </si>
  <si>
    <t>SDK podhľad KNAUF D112, závesná dvojvrstvová kca profil montažný CD a nosný UD, dosky GKBI hr. 12,5 mm</t>
  </si>
  <si>
    <t>-1713918074</t>
  </si>
  <si>
    <t>1,42+1,42+16,12+8,63+1,5+1,5 "  lava strana</t>
  </si>
  <si>
    <t>1,5+1,5+8,63+16,12+1,42+1,42+10,62  "prava strana</t>
  </si>
  <si>
    <t>998763303</t>
  </si>
  <si>
    <t>Presun hmôt pre sádrokartónové konštrukcie v objektoch výšky od 7 do 24 m</t>
  </si>
  <si>
    <t>1180323024</t>
  </si>
  <si>
    <t>764410251</t>
  </si>
  <si>
    <t>Montáž oplechovania parapetov z pozinkovaného PZ plechu, vrátane rohov r.š. 330 mm</t>
  </si>
  <si>
    <t>-98531542</t>
  </si>
  <si>
    <t>0,88*2 "m.č.01</t>
  </si>
  <si>
    <t>Medzisúčet  lavá strana</t>
  </si>
  <si>
    <t>1,76*3</t>
  </si>
  <si>
    <t>Medzisúčet  celkom  4 poschodia</t>
  </si>
  <si>
    <t>0,88*2 "m.č.014</t>
  </si>
  <si>
    <t>1,76*2</t>
  </si>
  <si>
    <t>M</t>
  </si>
  <si>
    <t>138210000200</t>
  </si>
  <si>
    <t>Plech hladký pozinkovaný, hr. 0,60 mm</t>
  </si>
  <si>
    <t>32</t>
  </si>
  <si>
    <t>1042465499</t>
  </si>
  <si>
    <t>998764103</t>
  </si>
  <si>
    <t>Presun hmôt pre konštrukcie klampiarske v objektoch výšky nad 12 do 24 m</t>
  </si>
  <si>
    <t>-487063987</t>
  </si>
  <si>
    <t>766699112</t>
  </si>
  <si>
    <t>Montáž odkladacích dosiek drevených s priskrutkovaním na konzoly</t>
  </si>
  <si>
    <t>KUS</t>
  </si>
  <si>
    <t>1148937257</t>
  </si>
  <si>
    <t xml:space="preserve"> " kuchyn.linky spodné a horné skrinky </t>
  </si>
  <si>
    <t xml:space="preserve">" 2 platnička </t>
  </si>
  <si>
    <t xml:space="preserve">" chladnička </t>
  </si>
  <si>
    <t xml:space="preserve">" súčasť dodávky a montaže </t>
  </si>
  <si>
    <t>3,45 "m.č.01</t>
  </si>
  <si>
    <t>3,45*3</t>
  </si>
  <si>
    <t>Medzisúčet 4 poschodia celkom</t>
  </si>
  <si>
    <t>2,65 "m.č.014</t>
  </si>
  <si>
    <t>2,65*2</t>
  </si>
  <si>
    <t>766812115</t>
  </si>
  <si>
    <t>Montáž kuchynských liniek drevených na stenu(horné aj dolné skrinky)</t>
  </si>
  <si>
    <t>1734139663</t>
  </si>
  <si>
    <t xml:space="preserve">2,65*2 </t>
  </si>
  <si>
    <t>615816/L1</t>
  </si>
  <si>
    <t>Linka kuch.včetne drezu+ prac.dosky)   dl.3,45 m -dekor dub</t>
  </si>
  <si>
    <t>-1871485327</t>
  </si>
  <si>
    <t>1*3,45   "m.č.01</t>
  </si>
  <si>
    <t>3*1 *3,45</t>
  </si>
  <si>
    <t>Medzisúčet lava časť  celkom 4 poschodia</t>
  </si>
  <si>
    <t>615816/L2</t>
  </si>
  <si>
    <t>Linka kuch.včetne drezu+ prac.dosky)   dl.2,65m -dekor dub</t>
  </si>
  <si>
    <t>298553467</t>
  </si>
  <si>
    <t>1*2,65   "m.č.014</t>
  </si>
  <si>
    <t>2*2,65</t>
  </si>
  <si>
    <t>Medzisúčet lava časť  celkom 3 poschodia</t>
  </si>
  <si>
    <t>7668Rpol1</t>
  </si>
  <si>
    <t>Montáž odsávača do kuch.zostavy(napojenie na el.)</t>
  </si>
  <si>
    <t>-1224876195</t>
  </si>
  <si>
    <t>1 " m.č.01    digestor recikulačný</t>
  </si>
  <si>
    <t>1*3</t>
  </si>
  <si>
    <t>Medzisúčet  lava strana celkom 4 poschodia</t>
  </si>
  <si>
    <t>1 "m.č.014</t>
  </si>
  <si>
    <t>Medzisúčet prava strana celkom 3 poschodia</t>
  </si>
  <si>
    <t>4291001</t>
  </si>
  <si>
    <t>Digestor s rec.filtrom</t>
  </si>
  <si>
    <t>-186793156</t>
  </si>
  <si>
    <t>1*2</t>
  </si>
  <si>
    <t>Medzisúčet  lava strana celkom 3 poschodia</t>
  </si>
  <si>
    <t>766662113</t>
  </si>
  <si>
    <t>Montáž dverového krídla otočného jednokrídlového bezpoldrážkového, do existujúcej zárubne, vrátane kovania</t>
  </si>
  <si>
    <t>-938185430</t>
  </si>
  <si>
    <t xml:space="preserve">" dodávka na stavbu, vnutrostaveniskový presun, montaž </t>
  </si>
  <si>
    <t>1 "m.č.01</t>
  </si>
  <si>
    <t>1  "m.č.04</t>
  </si>
  <si>
    <t>1  "m.č.05</t>
  </si>
  <si>
    <t>3*3</t>
  </si>
  <si>
    <t>Medzisúčet  celkom4 poschodia lava časť</t>
  </si>
  <si>
    <t>1  "m.č.011</t>
  </si>
  <si>
    <t>1  "m.č.010</t>
  </si>
  <si>
    <t>Medzisúčet pravá  časť</t>
  </si>
  <si>
    <t>3*2</t>
  </si>
  <si>
    <t>Medzisúčet  celkom 3  poschodia</t>
  </si>
  <si>
    <t>611620180D1</t>
  </si>
  <si>
    <t>ozn.D1 - Dvere vnútorné jednokrídlové, výplň DTD doska, povrch fólia M10, plné,900/1970 (farbu si vyberie investor) PC</t>
  </si>
  <si>
    <t>-1349600973</t>
  </si>
  <si>
    <t>5491502040</t>
  </si>
  <si>
    <t>Kovanie - 2x kľučka, povrch nerez brúsený, 2x rozeta BB, FAB</t>
  </si>
  <si>
    <t>222780874</t>
  </si>
  <si>
    <t>766702111</t>
  </si>
  <si>
    <t xml:space="preserve">Montáž zárubní obložkových pre dvere jednokrídlové </t>
  </si>
  <si>
    <t>1733360487</t>
  </si>
  <si>
    <t>30</t>
  </si>
  <si>
    <t>6118101200</t>
  </si>
  <si>
    <t>Zárubňa vnútorná obložková PRAKTIK, DTD doska, povrch fólia, rozmer 600-900/1970 mm, pre stenu hrúbky 100-300 mm, pre jednokrídlové dvere</t>
  </si>
  <si>
    <t>-1179958227</t>
  </si>
  <si>
    <t>31</t>
  </si>
  <si>
    <t>766621400</t>
  </si>
  <si>
    <t>Montáž okien plastových s hydroizolačnými ISO páskami (exteriérová a interiérová)</t>
  </si>
  <si>
    <t>-2078638653</t>
  </si>
  <si>
    <t>(0,88+0,88+1,5+1,5)*2</t>
  </si>
  <si>
    <t>9,52*3</t>
  </si>
  <si>
    <t>Medzisúčet lava  časť  celkom 4 poschodia</t>
  </si>
  <si>
    <t>Medzisúčet prava  časť  celkom 4 poschodia</t>
  </si>
  <si>
    <t>2861/Okno1</t>
  </si>
  <si>
    <t>Plastové okno ozn.1  š.8870xv.1500 OS  biele  (trojsklo Uokno min=0,9W/m2K) smikroventiláciou</t>
  </si>
  <si>
    <t>1055443133</t>
  </si>
  <si>
    <t>"   okno jednokrídlové OS iz.trojsklo</t>
  </si>
  <si>
    <t>2 "m.č.01</t>
  </si>
  <si>
    <t>Medzisúčet  prava čast</t>
  </si>
  <si>
    <t>Medzisúčet 3 poschodia celkom</t>
  </si>
  <si>
    <t>33</t>
  </si>
  <si>
    <t>767631parapet</t>
  </si>
  <si>
    <t>Montáž -parapetov s krytkami</t>
  </si>
  <si>
    <t>-1751919763</t>
  </si>
  <si>
    <t>0,88*2  " nové okna   m.č.01</t>
  </si>
  <si>
    <t>0,88*5 " jestv.okna 04,03,07,05</t>
  </si>
  <si>
    <t xml:space="preserve">Medzisúčet  </t>
  </si>
  <si>
    <t>6,16*3</t>
  </si>
  <si>
    <t>0,88*2  " nové okna   m.č.014</t>
  </si>
  <si>
    <t>0,88*5 " jestv.okna  m.č.011,013,010,09</t>
  </si>
  <si>
    <t>6,16*2</t>
  </si>
  <si>
    <t>34</t>
  </si>
  <si>
    <t>286/parapet</t>
  </si>
  <si>
    <t>Interierové parapetné dosky š.250mm hr.2cm  biele skrytkami</t>
  </si>
  <si>
    <t>1513147749</t>
  </si>
  <si>
    <t>Parapetint*1,02</t>
  </si>
  <si>
    <t>1-0,982</t>
  </si>
  <si>
    <t>35</t>
  </si>
  <si>
    <t>767133212</t>
  </si>
  <si>
    <t xml:space="preserve">Montáž stien a priečok sanitárných  s dverami 600/2000+ DODAVKA  vr. dopravy na stavenisko, presun po stavenisku, </t>
  </si>
  <si>
    <t>-251654356</t>
  </si>
  <si>
    <t>" na nožičkách v 2,2m</t>
  </si>
  <si>
    <t>2,2*1,725  " s dverami600/2000 m.č.02</t>
  </si>
  <si>
    <t>2,2*1,725  " s dverami600/2000 m.č.03</t>
  </si>
  <si>
    <t>2,2*1,725  " s dverami600/2000 m.č.06</t>
  </si>
  <si>
    <t>0,615</t>
  </si>
  <si>
    <t xml:space="preserve">Medzisúčet  lava časť </t>
  </si>
  <si>
    <t>12*3</t>
  </si>
  <si>
    <t>2,2*1,725  " s dverami600/2000 m.č.010</t>
  </si>
  <si>
    <t>2,2*1,725  " s dverami600/2000 m.č.012</t>
  </si>
  <si>
    <t>2,2*1,725  " s dverami600/2000 m.č.013</t>
  </si>
  <si>
    <t>12*2</t>
  </si>
  <si>
    <t>Medzisúčet  celkom  3 poschodia</t>
  </si>
  <si>
    <t>36</t>
  </si>
  <si>
    <t>771411004</t>
  </si>
  <si>
    <t>Montáž soklíkov do malty veľ. 300 x 80 mm</t>
  </si>
  <si>
    <t>1579359474</t>
  </si>
  <si>
    <t>" sokle 80mm</t>
  </si>
  <si>
    <t xml:space="preserve">3,45+3,45+3,08+2,28 " m.č.01  kuchynka </t>
  </si>
  <si>
    <t>12,26*3</t>
  </si>
  <si>
    <t>3,45+3,45+3,08+2,18 "m.č.014</t>
  </si>
  <si>
    <t>Medzisúčet pravá časť</t>
  </si>
  <si>
    <t>12,16*2</t>
  </si>
  <si>
    <t>37</t>
  </si>
  <si>
    <t>597640005300</t>
  </si>
  <si>
    <t>Sokel keramický 600x80mm</t>
  </si>
  <si>
    <t>640068884</t>
  </si>
  <si>
    <t>sokel80*1,05</t>
  </si>
  <si>
    <t>38</t>
  </si>
  <si>
    <t>771571226</t>
  </si>
  <si>
    <t xml:space="preserve">Montáž podláh z dlaždíc keramických do cementového lepidla hr.2mm </t>
  </si>
  <si>
    <t>1205601878</t>
  </si>
  <si>
    <t>" keramická dlažba  600x600mm</t>
  </si>
  <si>
    <t>10,62 "m.č.01</t>
  </si>
  <si>
    <t>1,52 "m.č.02</t>
  </si>
  <si>
    <t>1,42 "m.č.03</t>
  </si>
  <si>
    <t>16,12 "m.č.04</t>
  </si>
  <si>
    <t>8,63 "m.č.05</t>
  </si>
  <si>
    <t>1,5 "m.č.06</t>
  </si>
  <si>
    <t>1,5 "m.č.07</t>
  </si>
  <si>
    <t xml:space="preserve">Medzisúčet  lava strana </t>
  </si>
  <si>
    <t>41,31*3</t>
  </si>
  <si>
    <t>1,5 "m.č.08</t>
  </si>
  <si>
    <t>1,5  " m.č.09</t>
  </si>
  <si>
    <t>8,63  "m.č.010</t>
  </si>
  <si>
    <t>16,12  "m.č.011</t>
  </si>
  <si>
    <t>1,42 "m.č.012</t>
  </si>
  <si>
    <t>1,42 "m.č.013</t>
  </si>
  <si>
    <t>10,62   "m.č.014</t>
  </si>
  <si>
    <t>Medzisúčet  prava strana</t>
  </si>
  <si>
    <t xml:space="preserve">41,21*2 </t>
  </si>
  <si>
    <t xml:space="preserve">Medzisúčet celkom3 poschodia </t>
  </si>
  <si>
    <t>39</t>
  </si>
  <si>
    <t>5977400029</t>
  </si>
  <si>
    <t>Dlaždice keramické napr.TAURUS GRANIT leštené 600x600x10mm ozn.K1</t>
  </si>
  <si>
    <t>-1978651631</t>
  </si>
  <si>
    <t>dlažbaKER*1,05</t>
  </si>
  <si>
    <t>40</t>
  </si>
  <si>
    <t>998771103</t>
  </si>
  <si>
    <t>Presun hmôt pre podlahy z dlaždíc v objektoch výšky nad 12 do 24 m</t>
  </si>
  <si>
    <t>-164234709</t>
  </si>
  <si>
    <t>41</t>
  </si>
  <si>
    <t>998771192</t>
  </si>
  <si>
    <t>Podlahy z dlaždíc, prípl.za presun nad vymedz. najväčšiu dopravnú vzdialenosť do 100 m</t>
  </si>
  <si>
    <t>-1751550761</t>
  </si>
  <si>
    <t>42</t>
  </si>
  <si>
    <t>781445107</t>
  </si>
  <si>
    <t>Montáž obkladov vnútor. stien z obkladačiek kladených do tmelu veľ. 300x600 mm</t>
  </si>
  <si>
    <t>-888967845</t>
  </si>
  <si>
    <t>" obklad vnutorný  výška obkladov v.2,1m</t>
  </si>
  <si>
    <t xml:space="preserve">" za kuch.linkou </t>
  </si>
  <si>
    <t>1*3,45+0,8*2,1+0,8*2,1  "m.č.01</t>
  </si>
  <si>
    <t>2,1*(3,45+3,45+5,62+5,62)"m.č.04,03,02</t>
  </si>
  <si>
    <t>2,1*(1,85+0,89*2+0,21+1,9+0,21+0,89*2+1,85) "m.č.04</t>
  </si>
  <si>
    <t>2,1*0,9 "m.č.02</t>
  </si>
  <si>
    <t>2,1*0,9 "m.č.03</t>
  </si>
  <si>
    <t>-0,9*2 "dv</t>
  </si>
  <si>
    <t>-0,88*1,2*2 "okna  š880x1500</t>
  </si>
  <si>
    <t>2,1*(3,5+3,5+3,45+3,45) "m.č.05,07</t>
  </si>
  <si>
    <t>2,1*(0,88+0,89+0,2+1,8+0,2+0,89+0,88)  " m.č.05</t>
  </si>
  <si>
    <t>2,1*(0,9+1,6)   " m.č.06</t>
  </si>
  <si>
    <t>Medzisúčet ľavá časť</t>
  </si>
  <si>
    <t xml:space="preserve">105,966*3 </t>
  </si>
  <si>
    <t>Medzisúčet celkom 4 poschodia  v.č.A06</t>
  </si>
  <si>
    <t>2,1*(3,5+3,5+3,45+3,45) " m.č.010,09</t>
  </si>
  <si>
    <t>2,1*(0,88+0,89+0,21+1,9+0,21+0,89+0,88) "m..č010</t>
  </si>
  <si>
    <t xml:space="preserve">-0,9*2 " dv </t>
  </si>
  <si>
    <t>-0,6*2 " dv</t>
  </si>
  <si>
    <t>-0,88*1,2*2 " okna š.880x1500mm</t>
  </si>
  <si>
    <t>2,1*(1,575+1,575+0,9+0,9)"m.č.08</t>
  </si>
  <si>
    <t>-0,6*2 "dv</t>
  </si>
  <si>
    <t>2,1*(4,67+4,67+3,45+3,45) "m.č.011</t>
  </si>
  <si>
    <t>2,1*(1,85+0,89*2+0,21+1,9+0,21+0,89*2+1,85)  "m.č.11</t>
  </si>
  <si>
    <t>2,1*(1,575+1,575+0,88+0,88)  "m.č.012</t>
  </si>
  <si>
    <t>2,1*(1,575+1,575+0,88+0,88)  "m.č.013</t>
  </si>
  <si>
    <t>1*2,65+0,8*2,1+0,8*2,1  "m.č.014</t>
  </si>
  <si>
    <t xml:space="preserve">Medzisúčet  prava časť </t>
  </si>
  <si>
    <t>122,233*2</t>
  </si>
  <si>
    <t>Medzisúčet celkom 3 poschodia v.č.A05</t>
  </si>
  <si>
    <t>43</t>
  </si>
  <si>
    <t>59786500PC</t>
  </si>
  <si>
    <t>Obkladačka, rozmer 600x300 mm, farba farba podla výberu inv.</t>
  </si>
  <si>
    <t>1251393495</t>
  </si>
  <si>
    <t>KOobkladint*1,05</t>
  </si>
  <si>
    <t>44</t>
  </si>
  <si>
    <t>781491111</t>
  </si>
  <si>
    <t>Montáž plastových profilov pre obklad do tmelu - roh steny</t>
  </si>
  <si>
    <t>570726190</t>
  </si>
  <si>
    <t>" rohový profil</t>
  </si>
  <si>
    <t>2,1*4 +2*2,1"m.č.01</t>
  </si>
  <si>
    <t>2,1*8+2,1*2 "m.č.04,03,02</t>
  </si>
  <si>
    <t>2,1*14+2,1*2 "M.č.05,07,</t>
  </si>
  <si>
    <t>2,1*2 " M.,č.06</t>
  </si>
  <si>
    <t xml:space="preserve">Medzisúčet LAVA STRANA </t>
  </si>
  <si>
    <t>71,4*3</t>
  </si>
  <si>
    <t xml:space="preserve">Medzisúčet celkom4 poschodia </t>
  </si>
  <si>
    <t>2,1*14+2*2,1 " m.č.010,09</t>
  </si>
  <si>
    <t>2,1*4  "m.č.08</t>
  </si>
  <si>
    <t>2,1*8+2,1*2 "m.č.011</t>
  </si>
  <si>
    <t>2,1*4+2,1*2 "m.č.012</t>
  </si>
  <si>
    <t>2,1*4+2,1*2  "m.č.013</t>
  </si>
  <si>
    <t>2,1*4+2*2,1 "m.č.014</t>
  </si>
  <si>
    <t>45</t>
  </si>
  <si>
    <t>5624920057</t>
  </si>
  <si>
    <t>Rohový profil pre obklady</t>
  </si>
  <si>
    <t>976237027</t>
  </si>
  <si>
    <t>46</t>
  </si>
  <si>
    <t>781491113</t>
  </si>
  <si>
    <t>Montáž plastových profilov pre obklad do tmelu - dilatácia</t>
  </si>
  <si>
    <t>-625921910</t>
  </si>
  <si>
    <t>3,45+0,8+0,8  "m.č.01</t>
  </si>
  <si>
    <t>(3,45+3,45+5,62+5,62)"m.č.04,03,02</t>
  </si>
  <si>
    <t>(1,85+0,98+0,21+1,9+0,21+1,85) "m.č.04</t>
  </si>
  <si>
    <t>0,9 "m.č.02</t>
  </si>
  <si>
    <t>0,9 "m.č.03</t>
  </si>
  <si>
    <t>(3,5+3,5+3,45+3,45) "m.č.05,07</t>
  </si>
  <si>
    <t>(0,88+0,89+0,2+1,8+0,2+0,89+0,88)  " m.č.05</t>
  </si>
  <si>
    <t>(0,9+1,6)   " m.č.06</t>
  </si>
  <si>
    <t xml:space="preserve">54,13*3 </t>
  </si>
  <si>
    <t>(3,5+3,5+3,45+3,45) " m.č.010,09</t>
  </si>
  <si>
    <t>(0,88+0,89+0,21+1,9+0,21+0,89+0,88) "m..č010</t>
  </si>
  <si>
    <t>(1,575+1,575+0,9+0,9)"m.č.08</t>
  </si>
  <si>
    <t>(4,67+4,67+3,45+3,45) "m.č.011</t>
  </si>
  <si>
    <t>(1,85+0,89*2+0,21+1,9+0,21+0,89*2+1,85)  "m.č.11</t>
  </si>
  <si>
    <t>(1,575+1,575+0,88+0,88)  "m.č.012</t>
  </si>
  <si>
    <t>(1,575+1,575+0,88+0,88)  "m.č.013</t>
  </si>
  <si>
    <t>2,65+0,8+0,8  "m.č.014</t>
  </si>
  <si>
    <t>64,6*2</t>
  </si>
  <si>
    <t>47</t>
  </si>
  <si>
    <t>5624920059</t>
  </si>
  <si>
    <t>Profil plochý dilatačný pre obklady</t>
  </si>
  <si>
    <t>1290703768</t>
  </si>
  <si>
    <t>dilatprofilOBKL*1,02</t>
  </si>
  <si>
    <t>48</t>
  </si>
  <si>
    <t>998781103</t>
  </si>
  <si>
    <t>Presun hmôt pre obklady keramické v objektoch výšky nad 12 do 24 m</t>
  </si>
  <si>
    <t>941383914</t>
  </si>
  <si>
    <t>49</t>
  </si>
  <si>
    <t>998781192</t>
  </si>
  <si>
    <t>Obklady keramické, prípl.za presun nad vymedz. najväčšiu dopr. vzdial. do 100 m</t>
  </si>
  <si>
    <t>-1067079769</t>
  </si>
  <si>
    <t>50</t>
  </si>
  <si>
    <t>783894112</t>
  </si>
  <si>
    <t>Náter farbami ekologickými riediteľnými vodou PAMLATEXOM univerzálnym stropov dvojnásobný</t>
  </si>
  <si>
    <t>308875334</t>
  </si>
  <si>
    <t>51</t>
  </si>
  <si>
    <t>784412301</t>
  </si>
  <si>
    <t>Pačokovanie vápenným mliekom dvojnásobné jemnozrnných povrchov do 3,80 m</t>
  </si>
  <si>
    <t>2043220809</t>
  </si>
  <si>
    <t>52</t>
  </si>
  <si>
    <t>784430030</t>
  </si>
  <si>
    <t>Maľby akrylátové tónované dvojnásobné, ručne nanášané na jemnozrnný podklad výšky do 3,80 m</t>
  </si>
  <si>
    <t>-2132502856</t>
  </si>
  <si>
    <t>53</t>
  </si>
  <si>
    <t>Z1</t>
  </si>
  <si>
    <t>Dvojplatnička elektrická  / zariadenie</t>
  </si>
  <si>
    <t>512</t>
  </si>
  <si>
    <t>1714668415</t>
  </si>
  <si>
    <t>1   "m.č.01</t>
  </si>
  <si>
    <t>Medzisúčet 4 poschodia celkom lava strana</t>
  </si>
  <si>
    <t>1   "m.č.014</t>
  </si>
  <si>
    <t>Medzisúčet 3 poschodia celkom lava strana</t>
  </si>
  <si>
    <t>54</t>
  </si>
  <si>
    <t>Z2</t>
  </si>
  <si>
    <t xml:space="preserve">CHladnička 120l  /zariadenie </t>
  </si>
  <si>
    <t>2018162579</t>
  </si>
  <si>
    <t>55</t>
  </si>
  <si>
    <t>Z3</t>
  </si>
  <si>
    <t>Stol  pre 6 osob + stoličky  v modernom dizajne /zariadenie</t>
  </si>
  <si>
    <t>kpl</t>
  </si>
  <si>
    <t>-1988599640</t>
  </si>
  <si>
    <t>Medzisúčet 3  poschodia celkom lava strana</t>
  </si>
  <si>
    <t>SO021 - SO02 Zdravotechnika (senzor)</t>
  </si>
  <si>
    <t>Domov mládeže, ul. J. Švermu 1736/14, Zvolen</t>
  </si>
  <si>
    <t>HSV - HSV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</si>
  <si>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</si>
  <si>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</si>
  <si>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</si>
  <si>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</si>
  <si>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784 - Dokončovacie práce - maľby</t>
  </si>
  <si>
    <t>346244361</t>
  </si>
  <si>
    <t>Zamurovanie rýh alebo potrubí z akéhokoľvek druhu pálených tehál a malty hrúbky 65 mm</t>
  </si>
  <si>
    <t>969011131</t>
  </si>
  <si>
    <t>Vybúranie vodovodného, plynového a pod. vedenia,DN do 125 mm -0,037 t</t>
  </si>
  <si>
    <t>969021111</t>
  </si>
  <si>
    <t>Vybúranie kanalizačného potrubia DN do 100 mm -0,037 t</t>
  </si>
  <si>
    <t>979011131</t>
  </si>
  <si>
    <t>Zvislá doprava sutiny po schodoch ručne do 3.5 m</t>
  </si>
  <si>
    <t>Odvoz sutiny a vybúraných hmôt na skládku za každý ďalší 1 km</t>
  </si>
  <si>
    <t>Poplatok za skladovanie- beton, tehly, dlaždice (17 01), ostatné</t>
  </si>
  <si>
    <t>713400811</t>
  </si>
  <si>
    <t>Odstránenie tepelnej izolácie potrubia povrchové úpravy  oplechovanie potrubie  0,00510t</t>
  </si>
  <si>
    <t>713482141</t>
  </si>
  <si>
    <t>Montáž trubíc z EPDM,hr.25-32,vnút.priemer do 38</t>
  </si>
  <si>
    <t>2837741542</t>
  </si>
  <si>
    <t>Izolácia  Trubice  napr.Tubolit 22/13-DG (72)  ARC-0051  Armacell  AZ FLEX</t>
  </si>
  <si>
    <t>2837741555</t>
  </si>
  <si>
    <t>Izolácia  Trubice napr.Tubolit 28/18-DG (60)  ARC-0052  Armacell  AZ FLEX</t>
  </si>
  <si>
    <t>2837741570</t>
  </si>
  <si>
    <t>Izolácia  Trubice  ako napr.Tubolit 35/18-DG-A (46)  ARC-0202  Armacell  AZ FLEX</t>
  </si>
  <si>
    <t>7212908</t>
  </si>
  <si>
    <t>Vnútrostav. premiestnenie vybúraných hmôt vnútor. izol.z budov vysokých do 24 m</t>
  </si>
  <si>
    <t>998713203</t>
  </si>
  <si>
    <t>Presun hmôt pre izolácie tepelné v objektoch výšky nad 12 m do 24 m</t>
  </si>
  <si>
    <t>%</t>
  </si>
  <si>
    <t>721140802</t>
  </si>
  <si>
    <t>Demontáž potrubia z liatinových rúr odpadového alebo dažďového do DN 100  0,01492t</t>
  </si>
  <si>
    <t>721170905</t>
  </si>
  <si>
    <t>Oprava odpadového potrubia novodurového vsadenie odbočky do potrubia D 50</t>
  </si>
  <si>
    <t>721170907</t>
  </si>
  <si>
    <t>Oprava odpadového potrubia novodurového vsadenie odbočky do potrubia D 75</t>
  </si>
  <si>
    <t>721170909</t>
  </si>
  <si>
    <t>Oprava odpadového potrubia novodurového vsadenie odbočky do potrubia D 110,D 114</t>
  </si>
  <si>
    <t>721171107</t>
  </si>
  <si>
    <t>Potrubie z novodurových rúr TPD 5-177-67 odpadové hrdlové D 75x1,8</t>
  </si>
  <si>
    <t>721171109</t>
  </si>
  <si>
    <t>Potrubie z novodurových rúr TPD 5-177-67 odpadové hrdlové D 110x2,2</t>
  </si>
  <si>
    <t>721173204</t>
  </si>
  <si>
    <t>Potrubie z novodurových rúr TPD 5-177-67 pripájacie D 40x1,8</t>
  </si>
  <si>
    <t>721173205</t>
  </si>
  <si>
    <t>Potrubie z novodurových rúr TPD 5-177-67 pripájacie D 50x1,8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</si>
  <si>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</si>
  <si>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</si>
  <si>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</si>
  <si>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</si>
  <si>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721194107</t>
  </si>
  <si>
    <t>Zriadenie prípojky na potrubí vyvedenie a upevnenie odpadových výpustiek D 75x1,9</t>
  </si>
  <si>
    <t>56</t>
  </si>
  <si>
    <t>721194109</t>
  </si>
  <si>
    <t>Zriadenie prípojky na potrubí vyvedenie a upevnenie odpadových výpustiek D 110x2,3</t>
  </si>
  <si>
    <t>58</t>
  </si>
  <si>
    <t>7212123051111</t>
  </si>
  <si>
    <t>Podlahový rošt sprcha nerez dl.1600mm</t>
  </si>
  <si>
    <t>60</t>
  </si>
  <si>
    <t>721290112</t>
  </si>
  <si>
    <t>Ostatné - skúška tesnosti kanalizácie v objektoch vodou DN 150 alebo DN 200</t>
  </si>
  <si>
    <t>62</t>
  </si>
  <si>
    <t>721290123</t>
  </si>
  <si>
    <t>Ostatné - skúška tesnosti kanalizácie v objektoch dymom do DN 300</t>
  </si>
  <si>
    <t>64</t>
  </si>
  <si>
    <t>721290823</t>
  </si>
  <si>
    <t>Vnútrostav. premiestnenie vybúraných hmôt vnútor. kanal. vodorovne do 100 m z budov vysokých do 24 m</t>
  </si>
  <si>
    <t>66</t>
  </si>
  <si>
    <t>998721203</t>
  </si>
  <si>
    <t>Presun hmôt pre vnútornú kanalizáciu v objektoch výšky nad 12 do 24 m</t>
  </si>
  <si>
    <t>68</t>
  </si>
  <si>
    <t>POZNAMKA - typ vod.potrubia REHAU RAUTITAN STABIL - potrubie, tvarovky, pomocný material, montáž</t>
  </si>
  <si>
    <t>70</t>
  </si>
  <si>
    <t>Montáž armatúry závitovej s jedným závitom,nástenka pre výtokový ventil G 1</t>
  </si>
  <si>
    <t>72</t>
  </si>
  <si>
    <t>722130801</t>
  </si>
  <si>
    <t>Demontáž potrubia z oceľových rúrok závitových do DN 25  0,00213 t</t>
  </si>
  <si>
    <t>74</t>
  </si>
  <si>
    <t>72217</t>
  </si>
  <si>
    <t>Oprava vodovodného potrubia z PE rúrok osadenie odbočky do potrubia D 32</t>
  </si>
  <si>
    <t>76</t>
  </si>
  <si>
    <t>722171211</t>
  </si>
  <si>
    <t>Potrubie z plastických hmôt z PE rúrok TPD 71-6571  rad stredne ťažký z rPE D 20</t>
  </si>
  <si>
    <t>78</t>
  </si>
  <si>
    <t>722171212</t>
  </si>
  <si>
    <t>Potrubie z plastických hmôt z PE rúrok TPD 71-6571  rad stredne ťažký z rPE D 25</t>
  </si>
  <si>
    <t>80</t>
  </si>
  <si>
    <t>722171213</t>
  </si>
  <si>
    <t>Potrubie z plastických hmôt z PE rúrok TPD 71-6571  rad stredne ťažký z rPE D 32</t>
  </si>
  <si>
    <t>82</t>
  </si>
  <si>
    <t>722190401</t>
  </si>
  <si>
    <t>Vyvedenie a upevnenie výpustky   DN 15</t>
  </si>
  <si>
    <t>84</t>
  </si>
  <si>
    <t>722190401vcc</t>
  </si>
  <si>
    <t>Krycie dvierka pre uzavry 250x250mm dodvaka a montáž</t>
  </si>
  <si>
    <t>86</t>
  </si>
  <si>
    <t>722220863</t>
  </si>
  <si>
    <t>Demontáž armatúry závitovej s dvomi závitmi  G 6/4     0,00146 t</t>
  </si>
  <si>
    <t>88</t>
  </si>
  <si>
    <t>722231041</t>
  </si>
  <si>
    <t>Montáž armatúry s dvoma závitmi,posúvač klinový G 1/2</t>
  </si>
  <si>
    <t>90</t>
  </si>
  <si>
    <t>551262</t>
  </si>
  <si>
    <t>Gulový uzáver 1/2" + ventil pod zar.predmet DN10-15</t>
  </si>
  <si>
    <t>92</t>
  </si>
  <si>
    <t>722231042</t>
  </si>
  <si>
    <t>Montáž armatúry s dvoma závitmi,posúvač klinový G 3/4</t>
  </si>
  <si>
    <t>94</t>
  </si>
  <si>
    <t>5512626800</t>
  </si>
  <si>
    <t>Gulový uzáver vody 3/4"</t>
  </si>
  <si>
    <t>96</t>
  </si>
  <si>
    <t>722231043</t>
  </si>
  <si>
    <t>Montáž armatúry s dvoma závitmi,posúvač klinový G 1</t>
  </si>
  <si>
    <t>98</t>
  </si>
  <si>
    <t>55126289</t>
  </si>
  <si>
    <t>Gulový uzáver 1"</t>
  </si>
  <si>
    <t>100</t>
  </si>
  <si>
    <t>722290226</t>
  </si>
  <si>
    <t>Tlaková skúška vodovodného potrubia závitového do DN 50</t>
  </si>
  <si>
    <t>102</t>
  </si>
  <si>
    <t>722290234</t>
  </si>
  <si>
    <t>Prepláchnutie a dezinfekcia vodovodného potrubia do DN 80</t>
  </si>
  <si>
    <t>104</t>
  </si>
  <si>
    <t>722290821</t>
  </si>
  <si>
    <t>Vnútrostav. premiestnenie vybúraných hmôt vnútorný vodovod vodorovne do 100 m  z budov vys. do 6 m</t>
  </si>
  <si>
    <t>106</t>
  </si>
  <si>
    <t>998722203</t>
  </si>
  <si>
    <t>Presun hmôt pre vnútorný vodovod v objektoch  výšky nad 12 do 24 m</t>
  </si>
  <si>
    <t>108</t>
  </si>
  <si>
    <t>725110811</t>
  </si>
  <si>
    <t>Demontáž záchoda splachovacieho s nádržou alebo s tlakovým splachovačom   0,01933t</t>
  </si>
  <si>
    <t>súb</t>
  </si>
  <si>
    <t>110</t>
  </si>
  <si>
    <t>57</t>
  </si>
  <si>
    <t>725119106</t>
  </si>
  <si>
    <t>Montáž splachovacej nádržky s rohovým ventilom vysoko alebo nízkopoložených</t>
  </si>
  <si>
    <t>112</t>
  </si>
  <si>
    <t>55211</t>
  </si>
  <si>
    <t>Záchod zavesený s nizkoploženou nadžkou-za stenou</t>
  </si>
  <si>
    <t>114</t>
  </si>
  <si>
    <t>59</t>
  </si>
  <si>
    <t>725122813</t>
  </si>
  <si>
    <t>Demontáž pisoára s nádržkou a 1 záchodom 0,01720t</t>
  </si>
  <si>
    <t>116</t>
  </si>
  <si>
    <t>725129201</t>
  </si>
  <si>
    <t>Montáž pisoárového záchodku z bieleho diturvitu bez splachovacej nádrže</t>
  </si>
  <si>
    <t>118</t>
  </si>
  <si>
    <t>61</t>
  </si>
  <si>
    <t>6425211400</t>
  </si>
  <si>
    <t>Pisoár  so senzorickým splachovaním</t>
  </si>
  <si>
    <t>120</t>
  </si>
  <si>
    <t>725210821</t>
  </si>
  <si>
    <t>Demontáž umyvadla</t>
  </si>
  <si>
    <t>122</t>
  </si>
  <si>
    <t>63</t>
  </si>
  <si>
    <t>725219201</t>
  </si>
  <si>
    <t>Montáž umývadla bez výtokovej armatúry z bieleho diturvitu so zápachovou uzávierkou na konzoly</t>
  </si>
  <si>
    <t>124</t>
  </si>
  <si>
    <t>552114477</t>
  </si>
  <si>
    <t>Umývadlo</t>
  </si>
  <si>
    <t>126</t>
  </si>
  <si>
    <t>65</t>
  </si>
  <si>
    <t>725310821</t>
  </si>
  <si>
    <t>Demontáž drezu jednodielneho bez výtokovej armatúry na konzolách 0,01707t</t>
  </si>
  <si>
    <t>128</t>
  </si>
  <si>
    <t>725319101</t>
  </si>
  <si>
    <t>Montáž drezu jednoduchého bez výtokovej armatúry z bieleho diturvitu so zápachovou uzávierkou</t>
  </si>
  <si>
    <t>130</t>
  </si>
  <si>
    <t>67</t>
  </si>
  <si>
    <t>6428121100</t>
  </si>
  <si>
    <t>Drez biely</t>
  </si>
  <si>
    <t>132</t>
  </si>
  <si>
    <t>725330820</t>
  </si>
  <si>
    <t>Demontáž výlevky bez výtok. armatúry, bez nádrže a splachovacieho potrubia,diturvitovej  0,03470 t</t>
  </si>
  <si>
    <t>134</t>
  </si>
  <si>
    <t>69</t>
  </si>
  <si>
    <t>725590813</t>
  </si>
  <si>
    <t>Vnútrostav. premiestnenie vybúr. hmôt zariaď. predmetov vodorovne do 100 m z budov s výš. do 24 m</t>
  </si>
  <si>
    <t>136</t>
  </si>
  <si>
    <t>725819401</t>
  </si>
  <si>
    <t>Montáž ventilu rohového s pripojovacou rúrkou G 1/2</t>
  </si>
  <si>
    <t>138</t>
  </si>
  <si>
    <t>71</t>
  </si>
  <si>
    <t>5514105000</t>
  </si>
  <si>
    <t>Ventil pre hygienické a zdravotech. zaridenia rohový  1/2"  s prip. rúrkou</t>
  </si>
  <si>
    <t>140</t>
  </si>
  <si>
    <t>725820801</t>
  </si>
  <si>
    <t>Demontáž batérie nástennej do G 3/4 0,00156 t</t>
  </si>
  <si>
    <t>142</t>
  </si>
  <si>
    <t>73</t>
  </si>
  <si>
    <t>725829201</t>
  </si>
  <si>
    <t>Montáž batérie umývadlovej a drezovej nástennej chromovanej</t>
  </si>
  <si>
    <t>144</t>
  </si>
  <si>
    <t>5514312900</t>
  </si>
  <si>
    <t>Batéria drezová mosadzná so spodným výtokomc</t>
  </si>
  <si>
    <t>146</t>
  </si>
  <si>
    <t>148</t>
  </si>
  <si>
    <t>5514427600</t>
  </si>
  <si>
    <t>Batéria umyvadlová  so senzorom</t>
  </si>
  <si>
    <t>150</t>
  </si>
  <si>
    <t>77</t>
  </si>
  <si>
    <t>55144276005444554</t>
  </si>
  <si>
    <t>Batéria drezová</t>
  </si>
  <si>
    <t>152</t>
  </si>
  <si>
    <t>725849201</t>
  </si>
  <si>
    <t>Montáž batérie sprchovej nástennej s pevnou výškou sprchy</t>
  </si>
  <si>
    <t>154</t>
  </si>
  <si>
    <t>79</t>
  </si>
  <si>
    <t>5514513100</t>
  </si>
  <si>
    <t>Batéria sprchová pevna so senzorom</t>
  </si>
  <si>
    <t>156</t>
  </si>
  <si>
    <t>998725203</t>
  </si>
  <si>
    <t>Presun hmôt pre zariaďovacie predmety v objektoch výšky nad 12 do 24 m</t>
  </si>
  <si>
    <t>158</t>
  </si>
  <si>
    <t>81</t>
  </si>
  <si>
    <t>784451472</t>
  </si>
  <si>
    <t>Maľby z maliarskych zmesí práškových dvoj- a viacfarebné s bielym stropom dvojnás. výšky nad 3,80 m</t>
  </si>
  <si>
    <t>160</t>
  </si>
  <si>
    <t>HZS-004</t>
  </si>
  <si>
    <t>Buracie prace- prieraz stropu</t>
  </si>
  <si>
    <t>hod</t>
  </si>
  <si>
    <t>262144</t>
  </si>
  <si>
    <t>162</t>
  </si>
  <si>
    <t xml:space="preserve">SO03 - SO03 Elektroinštalácia </t>
  </si>
  <si>
    <t>M - Práce a dodávky M</t>
  </si>
  <si>
    <t xml:space="preserve">    D1 - Material Elektroinštalácia</t>
  </si>
  <si>
    <t xml:space="preserve">    D2 - 35701 Rozvádzač RS 1.NP-Ľ</t>
  </si>
  <si>
    <t xml:space="preserve">    D3 - 35702  Rozvádzač RS 2.NP-Ľ</t>
  </si>
  <si>
    <t xml:space="preserve">    D4 - 35703  Rozvádzač RS 3.NP-Ľ</t>
  </si>
  <si>
    <t xml:space="preserve">    D5 - 35704 Rozvádzač RS 4.NP-Ľ</t>
  </si>
  <si>
    <t xml:space="preserve">    D6 - 35705  Rozvádzač RS 2.NP-P</t>
  </si>
  <si>
    <t xml:space="preserve">    D7 - 35706  Rozvádzač RS 3.NP-P</t>
  </si>
  <si>
    <t xml:space="preserve">    D8 - 35707 RozvadzačRS 4.NP -P</t>
  </si>
  <si>
    <t xml:space="preserve">    D10 - SVIETIDLO  AMI, A1247GAMMA.4, IP65</t>
  </si>
  <si>
    <t xml:space="preserve">    D11 - SVIETIDLO AMI, A3157MIRKO1-180 LED4, IP40</t>
  </si>
  <si>
    <t xml:space="preserve">    D12 - RENDL MODUS SB118EP,  IP20- žiarivkové</t>
  </si>
  <si>
    <t xml:space="preserve">    D13 - SVIETIDLO  AMI, A1107GAMMA.4, IP65</t>
  </si>
  <si>
    <t xml:space="preserve">    D15 - Montážne a  práce</t>
  </si>
  <si>
    <t xml:space="preserve">    D14 - HZS</t>
  </si>
  <si>
    <t>3411</t>
  </si>
  <si>
    <t>1-CXKE-R- O 2x1,5</t>
  </si>
  <si>
    <t>3412</t>
  </si>
  <si>
    <t>1-CXKE-R- O 3x1,5</t>
  </si>
  <si>
    <t>3413</t>
  </si>
  <si>
    <t>1-CXKE-R- J 3x1,5</t>
  </si>
  <si>
    <t>3414</t>
  </si>
  <si>
    <t>1-CXKE-R-J 3x2,5</t>
  </si>
  <si>
    <t>3415</t>
  </si>
  <si>
    <t>VODIC 1-CXKE-R 1x 2,5mm2 ZELENOZLTY</t>
  </si>
  <si>
    <t>3453</t>
  </si>
  <si>
    <t>SPINAC JEDNOPOLOVÝ -1 ,IP20</t>
  </si>
  <si>
    <t>3457</t>
  </si>
  <si>
    <t>SPINAC SERIOVY -5, IP20</t>
  </si>
  <si>
    <t>3458</t>
  </si>
  <si>
    <t>ZASUVKA 2x230V/16A-IP 20/ BIELA /</t>
  </si>
  <si>
    <t>3459</t>
  </si>
  <si>
    <t>ROZVODKA KRABICOVA  KR68/2</t>
  </si>
  <si>
    <t>34510</t>
  </si>
  <si>
    <t>ROZVODKA KRABICOVA  KP68/2</t>
  </si>
  <si>
    <t>34511</t>
  </si>
  <si>
    <t>RURKA INŠTALAĆNÁ OHYBNA  fi 29mm</t>
  </si>
  <si>
    <t>35412</t>
  </si>
  <si>
    <t>Svorka Pripojovacia  ZTI / BERNAD 2,5mm</t>
  </si>
  <si>
    <t>Pol13</t>
  </si>
  <si>
    <t>PRUD. CHRÁNIč 16/1N/0,03/B</t>
  </si>
  <si>
    <t>Pol14</t>
  </si>
  <si>
    <t>PRUD. CHRÁNIč 10/1N/0,03/B</t>
  </si>
  <si>
    <t>Pol15</t>
  </si>
  <si>
    <t>VODIC PREPOJOVACI CYY 2,5mm2</t>
  </si>
  <si>
    <t>Pol16</t>
  </si>
  <si>
    <t>NULOVÝ MOSTÍK 10xN</t>
  </si>
  <si>
    <t>Pol17</t>
  </si>
  <si>
    <t>DIN LIŚTA</t>
  </si>
  <si>
    <t>Pol18</t>
  </si>
  <si>
    <t>SVORKA RADOVA RS 2,5mm</t>
  </si>
  <si>
    <t>348A</t>
  </si>
  <si>
    <t>Svietolo ANI ,A1247GAMMA.4,IP65-svetelný zdroj -LED 1x24W,2200lum,FI350</t>
  </si>
  <si>
    <t>kus</t>
  </si>
  <si>
    <t>145435224</t>
  </si>
  <si>
    <t>348B</t>
  </si>
  <si>
    <t>Svietidlo AMI ,A3157MIKRO01-180 LED4,IP40-svetelný zdroj -LED 3x15,3W, 6600lúmenov ,180cm</t>
  </si>
  <si>
    <t>2011458186</t>
  </si>
  <si>
    <t>348C</t>
  </si>
  <si>
    <t xml:space="preserve">RENDL MODUS SB 118EP,IP20-žiarivkové -svetelný zdroj -T8 1x18W EVG </t>
  </si>
  <si>
    <t>-1083972796</t>
  </si>
  <si>
    <t>348D</t>
  </si>
  <si>
    <t>Svietidlo AMI,A1107GAMMA.4,IP65 -svetelný zdroj -LED 1x10W,900lum.FI220mm</t>
  </si>
  <si>
    <t>394656078</t>
  </si>
  <si>
    <t>210810001</t>
  </si>
  <si>
    <t>KABEL  2x1,5 mm</t>
  </si>
  <si>
    <t>256</t>
  </si>
  <si>
    <t>210810005</t>
  </si>
  <si>
    <t>KABEL  3x1,5 mm</t>
  </si>
  <si>
    <t>210810006</t>
  </si>
  <si>
    <t>KABEL  3x2,5 mm</t>
  </si>
  <si>
    <t>210010004</t>
  </si>
  <si>
    <t>TRUBKA OHYBNA PVC 29mm</t>
  </si>
  <si>
    <t>210220002</t>
  </si>
  <si>
    <t>OCHRANNE POSPOJOVANIE CU2,5-25VOLNE</t>
  </si>
  <si>
    <t>210220302</t>
  </si>
  <si>
    <t>Svorka pre pospájanie</t>
  </si>
  <si>
    <t>210110041</t>
  </si>
  <si>
    <t>VYPINAC JEDNOPOLOVY -1</t>
  </si>
  <si>
    <t>210110043</t>
  </si>
  <si>
    <t>PREPINAC SERIOVY -5</t>
  </si>
  <si>
    <t>210111021</t>
  </si>
  <si>
    <t>ZASUVKA  230V/16A     ,</t>
  </si>
  <si>
    <t>210200116</t>
  </si>
  <si>
    <t>SVIETIDLO MONTÁŹ</t>
  </si>
  <si>
    <t>210010311</t>
  </si>
  <si>
    <t>MONTÁŽ INŚTALAĆNEJ KRABICE</t>
  </si>
  <si>
    <t>210010321</t>
  </si>
  <si>
    <t>MONTÁŽ ROZVODNEJ KRABICE</t>
  </si>
  <si>
    <t>210040715</t>
  </si>
  <si>
    <t>Vrtanie krabice 68 mm</t>
  </si>
  <si>
    <t>21000000</t>
  </si>
  <si>
    <t>REZANIE DRAŽKY PRE VODIČ DO 29 mm</t>
  </si>
  <si>
    <t>221040715</t>
  </si>
  <si>
    <t>PRIERAZ PRIEĆKY</t>
  </si>
  <si>
    <t>210100003</t>
  </si>
  <si>
    <t>PREPAJANIE V ROZVÁDZAĆI -1 BOD</t>
  </si>
  <si>
    <t>210100257</t>
  </si>
  <si>
    <t>POPISNÝ ŠTITOK</t>
  </si>
  <si>
    <t>210100252</t>
  </si>
  <si>
    <t>UKONCENIE KABLU  V ROZVÁDZAČI</t>
  </si>
  <si>
    <t>2101110211</t>
  </si>
  <si>
    <t>MONTÁž PRUD. CHRANIČA V ROZVÁDZAĆI,</t>
  </si>
  <si>
    <t>PPV</t>
  </si>
  <si>
    <t>PPV Podiel pridružených výkonov potrebných pre realizáciu , drážkovanie , a pod</t>
  </si>
  <si>
    <t>236611895</t>
  </si>
  <si>
    <t>21MHZS1</t>
  </si>
  <si>
    <t>HZS - NEPREDVIDANÉ PRÁCE</t>
  </si>
  <si>
    <t>HOD</t>
  </si>
  <si>
    <t>21MHZS2</t>
  </si>
  <si>
    <t>HZS - KOMPLEXNE SKUSKY A REVIZIE</t>
  </si>
  <si>
    <r>
      <t xml:space="preserve">    766-1 - Konštrukcie stolárske - výroba na mieru - </t>
    </r>
    <r>
      <rPr>
        <b/>
        <sz val="9"/>
        <color rgb="FFFF0000"/>
        <rFont val="Trebuchet MS"/>
        <family val="2"/>
        <charset val="238"/>
      </rPr>
      <t>nie je predmetom tohto verejného obstarávania</t>
    </r>
  </si>
  <si>
    <r>
      <t xml:space="preserve">OST - Ostatné - </t>
    </r>
    <r>
      <rPr>
        <sz val="12"/>
        <color rgb="FFFF0000"/>
        <rFont val="Trebuchet MS"/>
        <family val="2"/>
        <charset val="238"/>
      </rPr>
      <t>nie je predmetom tohto verejného obstarávania</t>
    </r>
  </si>
  <si>
    <t>* položky zvýraznené červenou farbou nie sú predmetom tohto verejného obstarávania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</si>
</sst>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9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sz val="12"/>
      <color rgb="FFFF0000"/>
      <name val="Trebuchet MS"/>
      <family val="2"/>
      <charset val="238"/>
    </font>
    <font>
      <sz val="12"/>
      <color rgb="FF003366"/>
      <name val="Trebuchet MS"/>
      <family val="2"/>
      <charset val="238"/>
    </font>
    <font>
      <i/>
      <sz val="8"/>
      <name val="Trebuchet MS"/>
      <family val="2"/>
      <charset val="238"/>
    </font>
    <font>
      <b/>
      <sz val="10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0" xfId="0" applyFont="1" applyAlignment="1">
      <alignment horizontal="left" vertical="center"/>
    </xf>
    <xf numFmtId="0" fontId="0" fillId="0" borderId="0" xfId="0" applyBorder="1"/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2" fillId="0" borderId="16" xfId="0" applyNumberFormat="1" applyFont="1" applyBorder="1" applyAlignment="1">
      <alignment vertical="center"/>
    </xf>
    <xf numFmtId="4" fontId="32" fillId="0" borderId="17" xfId="0" applyNumberFormat="1" applyFont="1" applyBorder="1" applyAlignment="1">
      <alignment vertical="center"/>
    </xf>
    <xf numFmtId="166" fontId="32" fillId="0" borderId="17" xfId="0" applyNumberFormat="1" applyFont="1" applyBorder="1" applyAlignment="1">
      <alignment vertical="center"/>
    </xf>
    <xf numFmtId="4" fontId="32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>
      <alignment vertical="center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3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6" fillId="0" borderId="0" xfId="0" applyFont="1"/>
    <xf numFmtId="4" fontId="27" fillId="6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horizontal="right" vertical="center"/>
    </xf>
    <xf numFmtId="4" fontId="27" fillId="0" borderId="0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4" fontId="27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0" fillId="7" borderId="25" xfId="0" applyFont="1" applyFill="1" applyBorder="1" applyAlignment="1" applyProtection="1">
      <alignment horizontal="left" vertical="center" wrapText="1"/>
      <protection locked="0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  <xf numFmtId="4" fontId="38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0" fontId="45" fillId="7" borderId="25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38" fillId="7" borderId="25" xfId="0" applyFont="1" applyFill="1" applyBorder="1" applyAlignment="1" applyProtection="1">
      <alignment horizontal="left" vertical="center" wrapText="1"/>
      <protection locked="0"/>
    </xf>
    <xf numFmtId="0" fontId="0" fillId="8" borderId="25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0"/>
  <sheetViews>
    <sheetView showGridLines="0" workbookViewId="0">
      <pane ySplit="1" topLeftCell="A72" activePane="bottomLeft" state="frozen"/>
      <selection pane="bottomLeft" activeCell="K5" sqref="K5:AO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R2" s="214" t="s">
        <v>8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10</v>
      </c>
    </row>
    <row r="4" spans="1:73" ht="36.950000000000003" customHeight="1">
      <c r="B4" s="26"/>
      <c r="C4" s="229" t="s">
        <v>11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7"/>
      <c r="AS4" s="21" t="s">
        <v>12</v>
      </c>
      <c r="BE4" s="28" t="s">
        <v>13</v>
      </c>
      <c r="BS4" s="22" t="s">
        <v>14</v>
      </c>
    </row>
    <row r="5" spans="1:73" ht="14.45" customHeight="1">
      <c r="B5" s="26"/>
      <c r="C5" s="29"/>
      <c r="D5" s="30" t="s">
        <v>15</v>
      </c>
      <c r="E5" s="29"/>
      <c r="F5" s="29"/>
      <c r="G5" s="29"/>
      <c r="H5" s="29"/>
      <c r="I5" s="29"/>
      <c r="J5" s="29"/>
      <c r="K5" s="249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9"/>
      <c r="AQ5" s="27"/>
      <c r="BE5" s="247" t="s">
        <v>16</v>
      </c>
      <c r="BS5" s="22" t="s">
        <v>9</v>
      </c>
    </row>
    <row r="6" spans="1:73" ht="36.950000000000003" customHeight="1">
      <c r="B6" s="26"/>
      <c r="C6" s="29"/>
      <c r="D6" s="32" t="s">
        <v>17</v>
      </c>
      <c r="E6" s="29"/>
      <c r="F6" s="29"/>
      <c r="G6" s="29"/>
      <c r="H6" s="29"/>
      <c r="I6" s="29"/>
      <c r="J6" s="29"/>
      <c r="K6" s="251" t="s">
        <v>18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9"/>
      <c r="AQ6" s="27"/>
      <c r="BE6" s="248"/>
      <c r="BS6" s="22" t="s">
        <v>9</v>
      </c>
    </row>
    <row r="7" spans="1:73" ht="14.45" customHeight="1">
      <c r="B7" s="26"/>
      <c r="C7" s="29"/>
      <c r="D7" s="33" t="s">
        <v>19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20</v>
      </c>
      <c r="AL7" s="29"/>
      <c r="AM7" s="29"/>
      <c r="AN7" s="31" t="s">
        <v>5</v>
      </c>
      <c r="AO7" s="29"/>
      <c r="AP7" s="29"/>
      <c r="AQ7" s="27"/>
      <c r="BE7" s="248"/>
      <c r="BS7" s="22" t="s">
        <v>9</v>
      </c>
    </row>
    <row r="8" spans="1:73" ht="14.45" customHeight="1">
      <c r="B8" s="26"/>
      <c r="C8" s="29"/>
      <c r="D8" s="33" t="s">
        <v>21</v>
      </c>
      <c r="E8" s="29"/>
      <c r="F8" s="29"/>
      <c r="G8" s="29"/>
      <c r="H8" s="29"/>
      <c r="I8" s="29"/>
      <c r="J8" s="29"/>
      <c r="K8" s="31" t="s">
        <v>22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23</v>
      </c>
      <c r="AL8" s="29"/>
      <c r="AM8" s="29"/>
      <c r="AN8" s="34" t="s">
        <v>24</v>
      </c>
      <c r="AO8" s="29"/>
      <c r="AP8" s="29"/>
      <c r="AQ8" s="27"/>
      <c r="BE8" s="248"/>
      <c r="BS8" s="22" t="s">
        <v>9</v>
      </c>
    </row>
    <row r="9" spans="1:73" ht="14.45" customHeight="1"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248"/>
      <c r="BS9" s="22" t="s">
        <v>9</v>
      </c>
    </row>
    <row r="10" spans="1:73" ht="14.45" customHeight="1">
      <c r="B10" s="26"/>
      <c r="C10" s="29"/>
      <c r="D10" s="33" t="s">
        <v>25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26</v>
      </c>
      <c r="AL10" s="29"/>
      <c r="AM10" s="29"/>
      <c r="AN10" s="31" t="s">
        <v>5</v>
      </c>
      <c r="AO10" s="29"/>
      <c r="AP10" s="29"/>
      <c r="AQ10" s="27"/>
      <c r="BE10" s="248"/>
      <c r="BS10" s="22" t="s">
        <v>9</v>
      </c>
    </row>
    <row r="11" spans="1:73" ht="18.399999999999999" customHeight="1">
      <c r="B11" s="26"/>
      <c r="C11" s="29"/>
      <c r="D11" s="29"/>
      <c r="E11" s="31" t="s">
        <v>27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28</v>
      </c>
      <c r="AL11" s="29"/>
      <c r="AM11" s="29"/>
      <c r="AN11" s="31" t="s">
        <v>5</v>
      </c>
      <c r="AO11" s="29"/>
      <c r="AP11" s="29"/>
      <c r="AQ11" s="27"/>
      <c r="BE11" s="248"/>
      <c r="BS11" s="22" t="s">
        <v>9</v>
      </c>
    </row>
    <row r="12" spans="1:73" ht="6.95" customHeight="1">
      <c r="B12" s="2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248"/>
      <c r="BS12" s="22" t="s">
        <v>9</v>
      </c>
    </row>
    <row r="13" spans="1:73" ht="14.45" customHeight="1">
      <c r="B13" s="26"/>
      <c r="C13" s="29"/>
      <c r="D13" s="33" t="s">
        <v>29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26</v>
      </c>
      <c r="AL13" s="29"/>
      <c r="AM13" s="29"/>
      <c r="AN13" s="35" t="s">
        <v>30</v>
      </c>
      <c r="AO13" s="29"/>
      <c r="AP13" s="29"/>
      <c r="AQ13" s="27"/>
      <c r="BE13" s="248"/>
      <c r="BS13" s="22" t="s">
        <v>9</v>
      </c>
    </row>
    <row r="14" spans="1:73" ht="15">
      <c r="B14" s="26"/>
      <c r="C14" s="29"/>
      <c r="D14" s="29"/>
      <c r="E14" s="252" t="s">
        <v>30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33" t="s">
        <v>28</v>
      </c>
      <c r="AL14" s="29"/>
      <c r="AM14" s="29"/>
      <c r="AN14" s="35" t="s">
        <v>30</v>
      </c>
      <c r="AO14" s="29"/>
      <c r="AP14" s="29"/>
      <c r="AQ14" s="27"/>
      <c r="BE14" s="248"/>
      <c r="BS14" s="22" t="s">
        <v>9</v>
      </c>
    </row>
    <row r="15" spans="1:73" ht="6.95" customHeight="1">
      <c r="B15" s="2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248"/>
      <c r="BS15" s="22" t="s">
        <v>6</v>
      </c>
    </row>
    <row r="16" spans="1:73" ht="14.45" customHeight="1">
      <c r="B16" s="26"/>
      <c r="C16" s="29"/>
      <c r="D16" s="33" t="s">
        <v>31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26</v>
      </c>
      <c r="AL16" s="29"/>
      <c r="AM16" s="29"/>
      <c r="AN16" s="31" t="s">
        <v>5</v>
      </c>
      <c r="AO16" s="29"/>
      <c r="AP16" s="29"/>
      <c r="AQ16" s="27"/>
      <c r="BE16" s="248"/>
      <c r="BS16" s="22" t="s">
        <v>6</v>
      </c>
    </row>
    <row r="17" spans="2:71" ht="18.399999999999999" customHeight="1">
      <c r="B17" s="26"/>
      <c r="C17" s="29"/>
      <c r="D17" s="29"/>
      <c r="E17" s="31" t="s">
        <v>32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28</v>
      </c>
      <c r="AL17" s="29"/>
      <c r="AM17" s="29"/>
      <c r="AN17" s="31" t="s">
        <v>5</v>
      </c>
      <c r="AO17" s="29"/>
      <c r="AP17" s="29"/>
      <c r="AQ17" s="27"/>
      <c r="BE17" s="248"/>
      <c r="BS17" s="22" t="s">
        <v>33</v>
      </c>
    </row>
    <row r="18" spans="2:71" ht="6.95" customHeight="1"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248"/>
      <c r="BS18" s="22" t="s">
        <v>9</v>
      </c>
    </row>
    <row r="19" spans="2:71" ht="14.45" customHeight="1">
      <c r="B19" s="26"/>
      <c r="C19" s="29"/>
      <c r="D19" s="33" t="s">
        <v>34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26</v>
      </c>
      <c r="AL19" s="29"/>
      <c r="AM19" s="29"/>
      <c r="AN19" s="31" t="s">
        <v>5</v>
      </c>
      <c r="AO19" s="29"/>
      <c r="AP19" s="29"/>
      <c r="AQ19" s="27"/>
      <c r="BE19" s="248"/>
      <c r="BS19" s="22" t="s">
        <v>9</v>
      </c>
    </row>
    <row r="20" spans="2:71" ht="18.399999999999999" customHeight="1">
      <c r="B20" s="26"/>
      <c r="C20" s="29"/>
      <c r="D20" s="29"/>
      <c r="E20" s="31" t="s">
        <v>35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28</v>
      </c>
      <c r="AL20" s="29"/>
      <c r="AM20" s="29"/>
      <c r="AN20" s="31" t="s">
        <v>5</v>
      </c>
      <c r="AO20" s="29"/>
      <c r="AP20" s="29"/>
      <c r="AQ20" s="27"/>
      <c r="BE20" s="248"/>
    </row>
    <row r="21" spans="2:71" ht="6.95" customHeight="1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248"/>
    </row>
    <row r="22" spans="2:71" ht="15">
      <c r="B22" s="26"/>
      <c r="C22" s="29"/>
      <c r="D22" s="33" t="s">
        <v>36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248"/>
    </row>
    <row r="23" spans="2:71" ht="16.5" customHeight="1">
      <c r="B23" s="26"/>
      <c r="C23" s="29"/>
      <c r="D23" s="29"/>
      <c r="E23" s="254" t="s">
        <v>5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9"/>
      <c r="AP23" s="29"/>
      <c r="AQ23" s="27"/>
      <c r="BE23" s="248"/>
    </row>
    <row r="24" spans="2:71" ht="6.95" customHeight="1">
      <c r="B24" s="2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248"/>
    </row>
    <row r="25" spans="2:71" ht="6.95" customHeight="1">
      <c r="B25" s="26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7"/>
      <c r="BE25" s="248"/>
    </row>
    <row r="26" spans="2:71" ht="14.45" customHeight="1">
      <c r="B26" s="26"/>
      <c r="C26" s="29"/>
      <c r="D26" s="37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55">
        <f>ROUND(AG87,2)</f>
        <v>0</v>
      </c>
      <c r="AL26" s="250"/>
      <c r="AM26" s="250"/>
      <c r="AN26" s="250"/>
      <c r="AO26" s="250"/>
      <c r="AP26" s="29"/>
      <c r="AQ26" s="27"/>
      <c r="BE26" s="248"/>
    </row>
    <row r="27" spans="2:71" ht="14.45" customHeight="1">
      <c r="B27" s="26"/>
      <c r="C27" s="29"/>
      <c r="D27" s="37" t="s">
        <v>38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55">
        <f>ROUND(AG93,2)</f>
        <v>0</v>
      </c>
      <c r="AL27" s="255"/>
      <c r="AM27" s="255"/>
      <c r="AN27" s="255"/>
      <c r="AO27" s="255"/>
      <c r="AP27" s="29"/>
      <c r="AQ27" s="27"/>
      <c r="BE27" s="248"/>
    </row>
    <row r="28" spans="2:71" s="1" customFormat="1" ht="6.9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48"/>
    </row>
    <row r="29" spans="2:71" s="1" customFormat="1" ht="25.9" customHeight="1">
      <c r="B29" s="38"/>
      <c r="C29" s="39"/>
      <c r="D29" s="41" t="s">
        <v>39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56">
        <f>ROUND(AK26+AK27,2)</f>
        <v>0</v>
      </c>
      <c r="AL29" s="257"/>
      <c r="AM29" s="257"/>
      <c r="AN29" s="257"/>
      <c r="AO29" s="257"/>
      <c r="AP29" s="39"/>
      <c r="AQ29" s="40"/>
      <c r="BE29" s="248"/>
    </row>
    <row r="30" spans="2:71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48"/>
    </row>
    <row r="31" spans="2:71" s="2" customFormat="1" ht="14.45" customHeight="1">
      <c r="B31" s="43"/>
      <c r="C31" s="44"/>
      <c r="D31" s="45" t="s">
        <v>40</v>
      </c>
      <c r="E31" s="44"/>
      <c r="F31" s="45" t="s">
        <v>41</v>
      </c>
      <c r="G31" s="44"/>
      <c r="H31" s="44"/>
      <c r="I31" s="44"/>
      <c r="J31" s="44"/>
      <c r="K31" s="44"/>
      <c r="L31" s="238">
        <v>0.2</v>
      </c>
      <c r="M31" s="239"/>
      <c r="N31" s="239"/>
      <c r="O31" s="239"/>
      <c r="P31" s="44"/>
      <c r="Q31" s="44"/>
      <c r="R31" s="44"/>
      <c r="S31" s="44"/>
      <c r="T31" s="47" t="s">
        <v>42</v>
      </c>
      <c r="U31" s="44"/>
      <c r="V31" s="44"/>
      <c r="W31" s="240">
        <f>ROUND(AZ87+SUM(CD94:CD98),2)</f>
        <v>0</v>
      </c>
      <c r="X31" s="239"/>
      <c r="Y31" s="239"/>
      <c r="Z31" s="239"/>
      <c r="AA31" s="239"/>
      <c r="AB31" s="239"/>
      <c r="AC31" s="239"/>
      <c r="AD31" s="239"/>
      <c r="AE31" s="239"/>
      <c r="AF31" s="44"/>
      <c r="AG31" s="44"/>
      <c r="AH31" s="44"/>
      <c r="AI31" s="44"/>
      <c r="AJ31" s="44"/>
      <c r="AK31" s="240">
        <f>ROUND(AV87+SUM(BY94:BY98),2)</f>
        <v>0</v>
      </c>
      <c r="AL31" s="239"/>
      <c r="AM31" s="239"/>
      <c r="AN31" s="239"/>
      <c r="AO31" s="239"/>
      <c r="AP31" s="44"/>
      <c r="AQ31" s="48"/>
      <c r="BE31" s="248"/>
    </row>
    <row r="32" spans="2:71" s="2" customFormat="1" ht="14.45" customHeight="1">
      <c r="B32" s="43"/>
      <c r="C32" s="44"/>
      <c r="D32" s="44"/>
      <c r="E32" s="44"/>
      <c r="F32" s="45" t="s">
        <v>43</v>
      </c>
      <c r="G32" s="44"/>
      <c r="H32" s="44"/>
      <c r="I32" s="44"/>
      <c r="J32" s="44"/>
      <c r="K32" s="44"/>
      <c r="L32" s="238">
        <v>0.2</v>
      </c>
      <c r="M32" s="239"/>
      <c r="N32" s="239"/>
      <c r="O32" s="239"/>
      <c r="P32" s="44"/>
      <c r="Q32" s="44"/>
      <c r="R32" s="44"/>
      <c r="S32" s="44"/>
      <c r="T32" s="47" t="s">
        <v>42</v>
      </c>
      <c r="U32" s="44"/>
      <c r="V32" s="44"/>
      <c r="W32" s="240">
        <f>ROUND(BA87+SUM(CE94:CE98),2)</f>
        <v>0</v>
      </c>
      <c r="X32" s="239"/>
      <c r="Y32" s="239"/>
      <c r="Z32" s="239"/>
      <c r="AA32" s="239"/>
      <c r="AB32" s="239"/>
      <c r="AC32" s="239"/>
      <c r="AD32" s="239"/>
      <c r="AE32" s="239"/>
      <c r="AF32" s="44"/>
      <c r="AG32" s="44"/>
      <c r="AH32" s="44"/>
      <c r="AI32" s="44"/>
      <c r="AJ32" s="44"/>
      <c r="AK32" s="240">
        <f>ROUND(AW87+SUM(BZ94:BZ98),2)</f>
        <v>0</v>
      </c>
      <c r="AL32" s="239"/>
      <c r="AM32" s="239"/>
      <c r="AN32" s="239"/>
      <c r="AO32" s="239"/>
      <c r="AP32" s="44"/>
      <c r="AQ32" s="48"/>
      <c r="BE32" s="248"/>
    </row>
    <row r="33" spans="2:57" s="2" customFormat="1" ht="14.45" hidden="1" customHeight="1"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238">
        <v>0.2</v>
      </c>
      <c r="M33" s="239"/>
      <c r="N33" s="239"/>
      <c r="O33" s="239"/>
      <c r="P33" s="44"/>
      <c r="Q33" s="44"/>
      <c r="R33" s="44"/>
      <c r="S33" s="44"/>
      <c r="T33" s="47" t="s">
        <v>42</v>
      </c>
      <c r="U33" s="44"/>
      <c r="V33" s="44"/>
      <c r="W33" s="240">
        <f>ROUND(BB87+SUM(CF94:CF98),2)</f>
        <v>0</v>
      </c>
      <c r="X33" s="239"/>
      <c r="Y33" s="239"/>
      <c r="Z33" s="239"/>
      <c r="AA33" s="239"/>
      <c r="AB33" s="239"/>
      <c r="AC33" s="239"/>
      <c r="AD33" s="239"/>
      <c r="AE33" s="239"/>
      <c r="AF33" s="44"/>
      <c r="AG33" s="44"/>
      <c r="AH33" s="44"/>
      <c r="AI33" s="44"/>
      <c r="AJ33" s="44"/>
      <c r="AK33" s="240">
        <v>0</v>
      </c>
      <c r="AL33" s="239"/>
      <c r="AM33" s="239"/>
      <c r="AN33" s="239"/>
      <c r="AO33" s="239"/>
      <c r="AP33" s="44"/>
      <c r="AQ33" s="48"/>
      <c r="BE33" s="248"/>
    </row>
    <row r="34" spans="2:57" s="2" customFormat="1" ht="14.45" hidden="1" customHeight="1">
      <c r="B34" s="43"/>
      <c r="C34" s="44"/>
      <c r="D34" s="44"/>
      <c r="E34" s="44"/>
      <c r="F34" s="45" t="s">
        <v>45</v>
      </c>
      <c r="G34" s="44"/>
      <c r="H34" s="44"/>
      <c r="I34" s="44"/>
      <c r="J34" s="44"/>
      <c r="K34" s="44"/>
      <c r="L34" s="238">
        <v>0.2</v>
      </c>
      <c r="M34" s="239"/>
      <c r="N34" s="239"/>
      <c r="O34" s="239"/>
      <c r="P34" s="44"/>
      <c r="Q34" s="44"/>
      <c r="R34" s="44"/>
      <c r="S34" s="44"/>
      <c r="T34" s="47" t="s">
        <v>42</v>
      </c>
      <c r="U34" s="44"/>
      <c r="V34" s="44"/>
      <c r="W34" s="240">
        <f>ROUND(BC87+SUM(CG94:CG98),2)</f>
        <v>0</v>
      </c>
      <c r="X34" s="239"/>
      <c r="Y34" s="239"/>
      <c r="Z34" s="239"/>
      <c r="AA34" s="239"/>
      <c r="AB34" s="239"/>
      <c r="AC34" s="239"/>
      <c r="AD34" s="239"/>
      <c r="AE34" s="239"/>
      <c r="AF34" s="44"/>
      <c r="AG34" s="44"/>
      <c r="AH34" s="44"/>
      <c r="AI34" s="44"/>
      <c r="AJ34" s="44"/>
      <c r="AK34" s="240">
        <v>0</v>
      </c>
      <c r="AL34" s="239"/>
      <c r="AM34" s="239"/>
      <c r="AN34" s="239"/>
      <c r="AO34" s="239"/>
      <c r="AP34" s="44"/>
      <c r="AQ34" s="48"/>
      <c r="BE34" s="248"/>
    </row>
    <row r="35" spans="2:57" s="2" customFormat="1" ht="14.45" hidden="1" customHeight="1">
      <c r="B35" s="43"/>
      <c r="C35" s="44"/>
      <c r="D35" s="44"/>
      <c r="E35" s="44"/>
      <c r="F35" s="45" t="s">
        <v>46</v>
      </c>
      <c r="G35" s="44"/>
      <c r="H35" s="44"/>
      <c r="I35" s="44"/>
      <c r="J35" s="44"/>
      <c r="K35" s="44"/>
      <c r="L35" s="238">
        <v>0</v>
      </c>
      <c r="M35" s="239"/>
      <c r="N35" s="239"/>
      <c r="O35" s="239"/>
      <c r="P35" s="44"/>
      <c r="Q35" s="44"/>
      <c r="R35" s="44"/>
      <c r="S35" s="44"/>
      <c r="T35" s="47" t="s">
        <v>42</v>
      </c>
      <c r="U35" s="44"/>
      <c r="V35" s="44"/>
      <c r="W35" s="240">
        <f>ROUND(BD87+SUM(CH94:CH98),2)</f>
        <v>0</v>
      </c>
      <c r="X35" s="239"/>
      <c r="Y35" s="239"/>
      <c r="Z35" s="239"/>
      <c r="AA35" s="239"/>
      <c r="AB35" s="239"/>
      <c r="AC35" s="239"/>
      <c r="AD35" s="239"/>
      <c r="AE35" s="239"/>
      <c r="AF35" s="44"/>
      <c r="AG35" s="44"/>
      <c r="AH35" s="44"/>
      <c r="AI35" s="44"/>
      <c r="AJ35" s="44"/>
      <c r="AK35" s="240">
        <v>0</v>
      </c>
      <c r="AL35" s="239"/>
      <c r="AM35" s="239"/>
      <c r="AN35" s="239"/>
      <c r="AO35" s="239"/>
      <c r="AP35" s="44"/>
      <c r="AQ35" s="48"/>
    </row>
    <row r="36" spans="2:57" s="1" customFormat="1" ht="6.9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47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48</v>
      </c>
      <c r="U37" s="51"/>
      <c r="V37" s="51"/>
      <c r="W37" s="51"/>
      <c r="X37" s="241" t="s">
        <v>49</v>
      </c>
      <c r="Y37" s="242"/>
      <c r="Z37" s="242"/>
      <c r="AA37" s="242"/>
      <c r="AB37" s="242"/>
      <c r="AC37" s="51"/>
      <c r="AD37" s="51"/>
      <c r="AE37" s="51"/>
      <c r="AF37" s="51"/>
      <c r="AG37" s="51"/>
      <c r="AH37" s="51"/>
      <c r="AI37" s="51"/>
      <c r="AJ37" s="51"/>
      <c r="AK37" s="243">
        <f>SUM(AK29:AK35)</f>
        <v>0</v>
      </c>
      <c r="AL37" s="242"/>
      <c r="AM37" s="242"/>
      <c r="AN37" s="242"/>
      <c r="AO37" s="244"/>
      <c r="AP37" s="49"/>
      <c r="AQ37" s="40"/>
    </row>
    <row r="38" spans="2:57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 spans="2:57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 spans="2:57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 spans="2:57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 spans="2:57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 spans="2:57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 spans="2:57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 spans="2:57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 spans="2:57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 spans="2:57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pans="2:43" s="1" customFormat="1" ht="15">
      <c r="B49" s="38"/>
      <c r="C49" s="39"/>
      <c r="D49" s="53" t="s">
        <v>50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51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>
      <c r="B50" s="26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7"/>
    </row>
    <row r="51" spans="2:43">
      <c r="B51" s="26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7"/>
    </row>
    <row r="52" spans="2:43">
      <c r="B52" s="26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7"/>
    </row>
    <row r="53" spans="2:43">
      <c r="B53" s="26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7"/>
    </row>
    <row r="54" spans="2:43">
      <c r="B54" s="26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7"/>
    </row>
    <row r="55" spans="2:43">
      <c r="B55" s="26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7"/>
    </row>
    <row r="56" spans="2:43">
      <c r="B56" s="26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7"/>
    </row>
    <row r="57" spans="2:43">
      <c r="B57" s="26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7"/>
    </row>
    <row r="58" spans="2:43" s="1" customFormat="1" ht="15">
      <c r="B58" s="38"/>
      <c r="C58" s="39"/>
      <c r="D58" s="58" t="s">
        <v>52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53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52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53</v>
      </c>
      <c r="AN58" s="59"/>
      <c r="AO58" s="61"/>
      <c r="AP58" s="39"/>
      <c r="AQ58" s="40"/>
    </row>
    <row r="59" spans="2:43"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pans="2:43" s="1" customFormat="1" ht="15">
      <c r="B60" s="38"/>
      <c r="C60" s="39"/>
      <c r="D60" s="53" t="s">
        <v>54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55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>
      <c r="B61" s="26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7"/>
    </row>
    <row r="62" spans="2:43">
      <c r="B62" s="26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7"/>
    </row>
    <row r="63" spans="2:43">
      <c r="B63" s="26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7"/>
    </row>
    <row r="64" spans="2:43">
      <c r="B64" s="26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7"/>
    </row>
    <row r="65" spans="2:43">
      <c r="B65" s="26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7"/>
    </row>
    <row r="66" spans="2:43">
      <c r="B66" s="26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7"/>
    </row>
    <row r="67" spans="2:43">
      <c r="B67" s="26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7"/>
    </row>
    <row r="68" spans="2:43">
      <c r="B68" s="26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7"/>
    </row>
    <row r="69" spans="2:43" s="1" customFormat="1" ht="15">
      <c r="B69" s="38"/>
      <c r="C69" s="39"/>
      <c r="D69" s="58" t="s">
        <v>52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53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52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53</v>
      </c>
      <c r="AN69" s="59"/>
      <c r="AO69" s="61"/>
      <c r="AP69" s="39"/>
      <c r="AQ69" s="40"/>
    </row>
    <row r="70" spans="2:43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50000000000003" customHeight="1">
      <c r="B76" s="38"/>
      <c r="C76" s="229" t="s">
        <v>56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40"/>
    </row>
    <row r="77" spans="2:43" s="3" customFormat="1" ht="14.45" customHeight="1">
      <c r="B77" s="68"/>
      <c r="C77" s="33" t="s">
        <v>15</v>
      </c>
      <c r="D77" s="69"/>
      <c r="E77" s="69"/>
      <c r="F77" s="69"/>
      <c r="G77" s="69"/>
      <c r="H77" s="69"/>
      <c r="I77" s="69"/>
      <c r="J77" s="69"/>
      <c r="K77" s="69"/>
      <c r="L77" s="69">
        <f>K5</f>
        <v>0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50000000000003" customHeight="1">
      <c r="B78" s="71"/>
      <c r="C78" s="72" t="s">
        <v>17</v>
      </c>
      <c r="D78" s="73"/>
      <c r="E78" s="73"/>
      <c r="F78" s="73"/>
      <c r="G78" s="73"/>
      <c r="H78" s="73"/>
      <c r="I78" s="73"/>
      <c r="J78" s="73"/>
      <c r="K78" s="73"/>
      <c r="L78" s="231" t="str">
        <f>K6</f>
        <v>REKONŠTRUKCIA HYGIENICKÝCH ZARIADENÍ ŠKOLSKÝ INTERNAT ZVOLEN</v>
      </c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73"/>
      <c r="AQ78" s="74"/>
    </row>
    <row r="79" spans="2:43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 ht="15">
      <c r="B80" s="38"/>
      <c r="C80" s="33" t="s">
        <v>21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Ul.J.Švermu 1736/14,Zvolen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23</v>
      </c>
      <c r="AJ80" s="39"/>
      <c r="AK80" s="39"/>
      <c r="AL80" s="39"/>
      <c r="AM80" s="76" t="str">
        <f>IF(AN8= "","",AN8)</f>
        <v>30. 4. 2018</v>
      </c>
      <c r="AN80" s="39"/>
      <c r="AO80" s="39"/>
      <c r="AP80" s="39"/>
      <c r="AQ80" s="40"/>
    </row>
    <row r="81" spans="1:89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89" s="1" customFormat="1" ht="15">
      <c r="B82" s="38"/>
      <c r="C82" s="33" t="s">
        <v>25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>Školský internát ul.J.Švermu 1736/14,Zvolen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31</v>
      </c>
      <c r="AJ82" s="39"/>
      <c r="AK82" s="39"/>
      <c r="AL82" s="39"/>
      <c r="AM82" s="233" t="str">
        <f>IF(E17="","",E17)</f>
        <v>MODULOR arch,atelier,Bratislava,</v>
      </c>
      <c r="AN82" s="233"/>
      <c r="AO82" s="233"/>
      <c r="AP82" s="233"/>
      <c r="AQ82" s="40"/>
      <c r="AS82" s="234" t="s">
        <v>57</v>
      </c>
      <c r="AT82" s="235"/>
      <c r="AU82" s="54"/>
      <c r="AV82" s="54"/>
      <c r="AW82" s="54"/>
      <c r="AX82" s="54"/>
      <c r="AY82" s="54"/>
      <c r="AZ82" s="54"/>
      <c r="BA82" s="54"/>
      <c r="BB82" s="54"/>
      <c r="BC82" s="54"/>
      <c r="BD82" s="55"/>
    </row>
    <row r="83" spans="1:89" s="1" customFormat="1" ht="15">
      <c r="B83" s="38"/>
      <c r="C83" s="33" t="s">
        <v>29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34</v>
      </c>
      <c r="AJ83" s="39"/>
      <c r="AK83" s="39"/>
      <c r="AL83" s="39"/>
      <c r="AM83" s="233" t="str">
        <f>IF(E20="","",E20)</f>
        <v xml:space="preserve"> </v>
      </c>
      <c r="AN83" s="233"/>
      <c r="AO83" s="233"/>
      <c r="AP83" s="233"/>
      <c r="AQ83" s="40"/>
      <c r="AS83" s="236"/>
      <c r="AT83" s="237"/>
      <c r="AU83" s="39"/>
      <c r="AV83" s="39"/>
      <c r="AW83" s="39"/>
      <c r="AX83" s="39"/>
      <c r="AY83" s="39"/>
      <c r="AZ83" s="39"/>
      <c r="BA83" s="39"/>
      <c r="BB83" s="39"/>
      <c r="BC83" s="39"/>
      <c r="BD83" s="77"/>
    </row>
    <row r="84" spans="1:89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36"/>
      <c r="AT84" s="237"/>
      <c r="AU84" s="39"/>
      <c r="AV84" s="39"/>
      <c r="AW84" s="39"/>
      <c r="AX84" s="39"/>
      <c r="AY84" s="39"/>
      <c r="AZ84" s="39"/>
      <c r="BA84" s="39"/>
      <c r="BB84" s="39"/>
      <c r="BC84" s="39"/>
      <c r="BD84" s="77"/>
    </row>
    <row r="85" spans="1:89" s="1" customFormat="1" ht="29.25" customHeight="1">
      <c r="B85" s="38"/>
      <c r="C85" s="225" t="s">
        <v>58</v>
      </c>
      <c r="D85" s="226"/>
      <c r="E85" s="226"/>
      <c r="F85" s="226"/>
      <c r="G85" s="226"/>
      <c r="H85" s="78"/>
      <c r="I85" s="227" t="s">
        <v>59</v>
      </c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7" t="s">
        <v>60</v>
      </c>
      <c r="AH85" s="226"/>
      <c r="AI85" s="226"/>
      <c r="AJ85" s="226"/>
      <c r="AK85" s="226"/>
      <c r="AL85" s="226"/>
      <c r="AM85" s="226"/>
      <c r="AN85" s="227" t="s">
        <v>61</v>
      </c>
      <c r="AO85" s="226"/>
      <c r="AP85" s="228"/>
      <c r="AQ85" s="40"/>
      <c r="AS85" s="79" t="s">
        <v>62</v>
      </c>
      <c r="AT85" s="80" t="s">
        <v>63</v>
      </c>
      <c r="AU85" s="80" t="s">
        <v>64</v>
      </c>
      <c r="AV85" s="80" t="s">
        <v>65</v>
      </c>
      <c r="AW85" s="80" t="s">
        <v>66</v>
      </c>
      <c r="AX85" s="80" t="s">
        <v>67</v>
      </c>
      <c r="AY85" s="80" t="s">
        <v>68</v>
      </c>
      <c r="AZ85" s="80" t="s">
        <v>69</v>
      </c>
      <c r="BA85" s="80" t="s">
        <v>70</v>
      </c>
      <c r="BB85" s="80" t="s">
        <v>71</v>
      </c>
      <c r="BC85" s="80" t="s">
        <v>72</v>
      </c>
      <c r="BD85" s="81" t="s">
        <v>73</v>
      </c>
    </row>
    <row r="86" spans="1:89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2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89" s="4" customFormat="1" ht="32.450000000000003" customHeight="1">
      <c r="B87" s="71"/>
      <c r="C87" s="83" t="s">
        <v>74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20">
        <f>ROUND(SUM(AG88:AG91),2)</f>
        <v>0</v>
      </c>
      <c r="AH87" s="220"/>
      <c r="AI87" s="220"/>
      <c r="AJ87" s="220"/>
      <c r="AK87" s="220"/>
      <c r="AL87" s="220"/>
      <c r="AM87" s="220"/>
      <c r="AN87" s="221">
        <f>SUM(AG87,AT87)</f>
        <v>0</v>
      </c>
      <c r="AO87" s="221"/>
      <c r="AP87" s="221"/>
      <c r="AQ87" s="74"/>
      <c r="AS87" s="85">
        <f>ROUND(SUM(AS88:AS91),2)</f>
        <v>0</v>
      </c>
      <c r="AT87" s="86">
        <f>ROUND(SUM(AV87:AW87),2)</f>
        <v>0</v>
      </c>
      <c r="AU87" s="87">
        <f>ROUND(SUM(AU88:AU91),5)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ROUND(SUM(AZ88:AZ91),2)</f>
        <v>0</v>
      </c>
      <c r="BA87" s="86">
        <f>ROUND(SUM(BA88:BA91),2)</f>
        <v>0</v>
      </c>
      <c r="BB87" s="86">
        <f>ROUND(SUM(BB88:BB91),2)</f>
        <v>0</v>
      </c>
      <c r="BC87" s="86">
        <f>ROUND(SUM(BC88:BC91),2)</f>
        <v>0</v>
      </c>
      <c r="BD87" s="88">
        <f>ROUND(SUM(BD88:BD91),2)</f>
        <v>0</v>
      </c>
      <c r="BS87" s="89" t="s">
        <v>75</v>
      </c>
      <c r="BT87" s="89" t="s">
        <v>76</v>
      </c>
      <c r="BU87" s="90" t="s">
        <v>77</v>
      </c>
      <c r="BV87" s="89" t="s">
        <v>78</v>
      </c>
      <c r="BW87" s="89" t="s">
        <v>79</v>
      </c>
      <c r="BX87" s="89" t="s">
        <v>80</v>
      </c>
    </row>
    <row r="88" spans="1:89" s="5" customFormat="1" ht="31.5" customHeight="1">
      <c r="A88" s="91" t="s">
        <v>81</v>
      </c>
      <c r="B88" s="92"/>
      <c r="C88" s="93"/>
      <c r="D88" s="224" t="s">
        <v>82</v>
      </c>
      <c r="E88" s="224"/>
      <c r="F88" s="224"/>
      <c r="G88" s="224"/>
      <c r="H88" s="224"/>
      <c r="I88" s="94"/>
      <c r="J88" s="224" t="s">
        <v>83</v>
      </c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2">
        <f>'SO01.1 - SO01.1  Rekonštr...'!M30</f>
        <v>0</v>
      </c>
      <c r="AH88" s="223"/>
      <c r="AI88" s="223"/>
      <c r="AJ88" s="223"/>
      <c r="AK88" s="223"/>
      <c r="AL88" s="223"/>
      <c r="AM88" s="223"/>
      <c r="AN88" s="222">
        <f>SUM(AG88,AT88)</f>
        <v>0</v>
      </c>
      <c r="AO88" s="223"/>
      <c r="AP88" s="223"/>
      <c r="AQ88" s="95"/>
      <c r="AS88" s="96">
        <f>'SO01.1 - SO01.1  Rekonštr...'!M28</f>
        <v>0</v>
      </c>
      <c r="AT88" s="97">
        <f>ROUND(SUM(AV88:AW88),2)</f>
        <v>0</v>
      </c>
      <c r="AU88" s="98">
        <f>'SO01.1 - SO01.1  Rekonštr...'!W126</f>
        <v>0</v>
      </c>
      <c r="AV88" s="97">
        <f>'SO01.1 - SO01.1  Rekonštr...'!M32</f>
        <v>0</v>
      </c>
      <c r="AW88" s="97">
        <f>'SO01.1 - SO01.1  Rekonštr...'!M33</f>
        <v>0</v>
      </c>
      <c r="AX88" s="97">
        <f>'SO01.1 - SO01.1  Rekonštr...'!M34</f>
        <v>0</v>
      </c>
      <c r="AY88" s="97">
        <f>'SO01.1 - SO01.1  Rekonštr...'!M35</f>
        <v>0</v>
      </c>
      <c r="AZ88" s="97">
        <f>'SO01.1 - SO01.1  Rekonštr...'!H32</f>
        <v>0</v>
      </c>
      <c r="BA88" s="97">
        <f>'SO01.1 - SO01.1  Rekonštr...'!H33</f>
        <v>0</v>
      </c>
      <c r="BB88" s="97">
        <f>'SO01.1 - SO01.1  Rekonštr...'!H34</f>
        <v>0</v>
      </c>
      <c r="BC88" s="97">
        <f>'SO01.1 - SO01.1  Rekonštr...'!H35</f>
        <v>0</v>
      </c>
      <c r="BD88" s="99">
        <f>'SO01.1 - SO01.1  Rekonštr...'!H36</f>
        <v>0</v>
      </c>
      <c r="BT88" s="100" t="s">
        <v>84</v>
      </c>
      <c r="BV88" s="100" t="s">
        <v>78</v>
      </c>
      <c r="BW88" s="100" t="s">
        <v>85</v>
      </c>
      <c r="BX88" s="100" t="s">
        <v>79</v>
      </c>
    </row>
    <row r="89" spans="1:89" s="5" customFormat="1" ht="31.5" customHeight="1">
      <c r="A89" s="91" t="s">
        <v>81</v>
      </c>
      <c r="B89" s="92"/>
      <c r="C89" s="93"/>
      <c r="D89" s="224" t="s">
        <v>86</v>
      </c>
      <c r="E89" s="224"/>
      <c r="F89" s="224"/>
      <c r="G89" s="224"/>
      <c r="H89" s="224"/>
      <c r="I89" s="94"/>
      <c r="J89" s="224" t="s">
        <v>87</v>
      </c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2">
        <f>'SO01.2 - SO01.2 Nové konš...'!M30</f>
        <v>0</v>
      </c>
      <c r="AH89" s="223"/>
      <c r="AI89" s="223"/>
      <c r="AJ89" s="223"/>
      <c r="AK89" s="223"/>
      <c r="AL89" s="223"/>
      <c r="AM89" s="223"/>
      <c r="AN89" s="222">
        <f>SUM(AG89,AT89)</f>
        <v>0</v>
      </c>
      <c r="AO89" s="223"/>
      <c r="AP89" s="223"/>
      <c r="AQ89" s="95"/>
      <c r="AS89" s="96">
        <f>'SO01.2 - SO01.2 Nové konš...'!M28</f>
        <v>0</v>
      </c>
      <c r="AT89" s="97">
        <f>ROUND(SUM(AV89:AW89),2)</f>
        <v>0</v>
      </c>
      <c r="AU89" s="98">
        <f>'SO01.2 - SO01.2 Nové konš...'!W134</f>
        <v>0</v>
      </c>
      <c r="AV89" s="97">
        <f>'SO01.2 - SO01.2 Nové konš...'!M32</f>
        <v>0</v>
      </c>
      <c r="AW89" s="97">
        <f>'SO01.2 - SO01.2 Nové konš...'!M33</f>
        <v>0</v>
      </c>
      <c r="AX89" s="97">
        <f>'SO01.2 - SO01.2 Nové konš...'!M34</f>
        <v>0</v>
      </c>
      <c r="AY89" s="97">
        <f>'SO01.2 - SO01.2 Nové konš...'!M35</f>
        <v>0</v>
      </c>
      <c r="AZ89" s="97">
        <f>'SO01.2 - SO01.2 Nové konš...'!H32</f>
        <v>0</v>
      </c>
      <c r="BA89" s="97">
        <f>'SO01.2 - SO01.2 Nové konš...'!H33</f>
        <v>0</v>
      </c>
      <c r="BB89" s="97">
        <f>'SO01.2 - SO01.2 Nové konš...'!H34</f>
        <v>0</v>
      </c>
      <c r="BC89" s="97">
        <f>'SO01.2 - SO01.2 Nové konš...'!H35</f>
        <v>0</v>
      </c>
      <c r="BD89" s="99">
        <f>'SO01.2 - SO01.2 Nové konš...'!H36</f>
        <v>0</v>
      </c>
      <c r="BT89" s="100" t="s">
        <v>84</v>
      </c>
      <c r="BV89" s="100" t="s">
        <v>78</v>
      </c>
      <c r="BW89" s="100" t="s">
        <v>88</v>
      </c>
      <c r="BX89" s="100" t="s">
        <v>79</v>
      </c>
    </row>
    <row r="90" spans="1:89" s="5" customFormat="1" ht="16.5" customHeight="1">
      <c r="A90" s="91" t="s">
        <v>81</v>
      </c>
      <c r="B90" s="92"/>
      <c r="C90" s="93"/>
      <c r="D90" s="224" t="s">
        <v>89</v>
      </c>
      <c r="E90" s="224"/>
      <c r="F90" s="224"/>
      <c r="G90" s="224"/>
      <c r="H90" s="224"/>
      <c r="I90" s="94"/>
      <c r="J90" s="224" t="s">
        <v>90</v>
      </c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2">
        <f>'SO021 - SO02 Zdravotechni...'!M30</f>
        <v>0</v>
      </c>
      <c r="AH90" s="223"/>
      <c r="AI90" s="223"/>
      <c r="AJ90" s="223"/>
      <c r="AK90" s="223"/>
      <c r="AL90" s="223"/>
      <c r="AM90" s="223"/>
      <c r="AN90" s="222">
        <f>SUM(AG90,AT90)</f>
        <v>0</v>
      </c>
      <c r="AO90" s="223"/>
      <c r="AP90" s="223"/>
      <c r="AQ90" s="95"/>
      <c r="AS90" s="96">
        <f>'SO021 - SO02 Zdravotechni...'!M28</f>
        <v>0</v>
      </c>
      <c r="AT90" s="97">
        <f>ROUND(SUM(AV90:AW90),2)</f>
        <v>0</v>
      </c>
      <c r="AU90" s="98">
        <f>'SO021 - SO02 Zdravotechni...'!W125</f>
        <v>0</v>
      </c>
      <c r="AV90" s="97">
        <f>'SO021 - SO02 Zdravotechni...'!M32</f>
        <v>0</v>
      </c>
      <c r="AW90" s="97">
        <f>'SO021 - SO02 Zdravotechni...'!M33</f>
        <v>0</v>
      </c>
      <c r="AX90" s="97">
        <f>'SO021 - SO02 Zdravotechni...'!M34</f>
        <v>0</v>
      </c>
      <c r="AY90" s="97">
        <f>'SO021 - SO02 Zdravotechni...'!M35</f>
        <v>0</v>
      </c>
      <c r="AZ90" s="97">
        <f>'SO021 - SO02 Zdravotechni...'!H32</f>
        <v>0</v>
      </c>
      <c r="BA90" s="97">
        <f>'SO021 - SO02 Zdravotechni...'!H33</f>
        <v>0</v>
      </c>
      <c r="BB90" s="97">
        <f>'SO021 - SO02 Zdravotechni...'!H34</f>
        <v>0</v>
      </c>
      <c r="BC90" s="97">
        <f>'SO021 - SO02 Zdravotechni...'!H35</f>
        <v>0</v>
      </c>
      <c r="BD90" s="99">
        <f>'SO021 - SO02 Zdravotechni...'!H36</f>
        <v>0</v>
      </c>
      <c r="BT90" s="100" t="s">
        <v>84</v>
      </c>
      <c r="BV90" s="100" t="s">
        <v>78</v>
      </c>
      <c r="BW90" s="100" t="s">
        <v>91</v>
      </c>
      <c r="BX90" s="100" t="s">
        <v>79</v>
      </c>
    </row>
    <row r="91" spans="1:89" s="5" customFormat="1" ht="16.5" customHeight="1">
      <c r="A91" s="91" t="s">
        <v>81</v>
      </c>
      <c r="B91" s="92"/>
      <c r="C91" s="93"/>
      <c r="D91" s="224" t="s">
        <v>92</v>
      </c>
      <c r="E91" s="224"/>
      <c r="F91" s="224"/>
      <c r="G91" s="224"/>
      <c r="H91" s="224"/>
      <c r="I91" s="94"/>
      <c r="J91" s="224" t="s">
        <v>93</v>
      </c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2">
        <f>'SO03 - SO03 Elektroinštal...'!M30</f>
        <v>0</v>
      </c>
      <c r="AH91" s="223"/>
      <c r="AI91" s="223"/>
      <c r="AJ91" s="223"/>
      <c r="AK91" s="223"/>
      <c r="AL91" s="223"/>
      <c r="AM91" s="223"/>
      <c r="AN91" s="222">
        <f>SUM(AG91,AT91)</f>
        <v>0</v>
      </c>
      <c r="AO91" s="223"/>
      <c r="AP91" s="223"/>
      <c r="AQ91" s="95"/>
      <c r="AS91" s="101">
        <f>'SO03 - SO03 Elektroinštal...'!M28</f>
        <v>0</v>
      </c>
      <c r="AT91" s="102">
        <f>ROUND(SUM(AV91:AW91),2)</f>
        <v>0</v>
      </c>
      <c r="AU91" s="103">
        <f>'SO03 - SO03 Elektroinštal...'!W130</f>
        <v>0</v>
      </c>
      <c r="AV91" s="102">
        <f>'SO03 - SO03 Elektroinštal...'!M32</f>
        <v>0</v>
      </c>
      <c r="AW91" s="102">
        <f>'SO03 - SO03 Elektroinštal...'!M33</f>
        <v>0</v>
      </c>
      <c r="AX91" s="102">
        <f>'SO03 - SO03 Elektroinštal...'!M34</f>
        <v>0</v>
      </c>
      <c r="AY91" s="102">
        <f>'SO03 - SO03 Elektroinštal...'!M35</f>
        <v>0</v>
      </c>
      <c r="AZ91" s="102">
        <f>'SO03 - SO03 Elektroinštal...'!H32</f>
        <v>0</v>
      </c>
      <c r="BA91" s="102">
        <f>'SO03 - SO03 Elektroinštal...'!H33</f>
        <v>0</v>
      </c>
      <c r="BB91" s="102">
        <f>'SO03 - SO03 Elektroinštal...'!H34</f>
        <v>0</v>
      </c>
      <c r="BC91" s="102">
        <f>'SO03 - SO03 Elektroinštal...'!H35</f>
        <v>0</v>
      </c>
      <c r="BD91" s="104">
        <f>'SO03 - SO03 Elektroinštal...'!H36</f>
        <v>0</v>
      </c>
      <c r="BT91" s="100" t="s">
        <v>84</v>
      </c>
      <c r="BV91" s="100" t="s">
        <v>78</v>
      </c>
      <c r="BW91" s="100" t="s">
        <v>94</v>
      </c>
      <c r="BX91" s="100" t="s">
        <v>79</v>
      </c>
    </row>
    <row r="92" spans="1:89">
      <c r="B92" s="26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7"/>
    </row>
    <row r="93" spans="1:89" s="1" customFormat="1" ht="30" customHeight="1">
      <c r="B93" s="38"/>
      <c r="C93" s="83" t="s">
        <v>95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221">
        <f>ROUND(SUM(AG94:AG97),2)</f>
        <v>0</v>
      </c>
      <c r="AH93" s="221"/>
      <c r="AI93" s="221"/>
      <c r="AJ93" s="221"/>
      <c r="AK93" s="221"/>
      <c r="AL93" s="221"/>
      <c r="AM93" s="221"/>
      <c r="AN93" s="221">
        <f>ROUND(SUM(AN94:AN97),2)</f>
        <v>0</v>
      </c>
      <c r="AO93" s="221"/>
      <c r="AP93" s="221"/>
      <c r="AQ93" s="40"/>
      <c r="AS93" s="79" t="s">
        <v>96</v>
      </c>
      <c r="AT93" s="80" t="s">
        <v>97</v>
      </c>
      <c r="AU93" s="80" t="s">
        <v>40</v>
      </c>
      <c r="AV93" s="81" t="s">
        <v>63</v>
      </c>
    </row>
    <row r="94" spans="1:89" s="1" customFormat="1" ht="19.899999999999999" customHeight="1">
      <c r="B94" s="38"/>
      <c r="C94" s="39"/>
      <c r="D94" s="105" t="s">
        <v>98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218">
        <f>ROUND(AG87*AS94,2)</f>
        <v>0</v>
      </c>
      <c r="AH94" s="219"/>
      <c r="AI94" s="219"/>
      <c r="AJ94" s="219"/>
      <c r="AK94" s="219"/>
      <c r="AL94" s="219"/>
      <c r="AM94" s="219"/>
      <c r="AN94" s="219">
        <f>ROUND(AG94+AV94,2)</f>
        <v>0</v>
      </c>
      <c r="AO94" s="219"/>
      <c r="AP94" s="219"/>
      <c r="AQ94" s="40"/>
      <c r="AS94" s="106">
        <v>0</v>
      </c>
      <c r="AT94" s="107" t="s">
        <v>99</v>
      </c>
      <c r="AU94" s="107" t="s">
        <v>41</v>
      </c>
      <c r="AV94" s="108">
        <f>ROUND(IF(AU94="základná",AG94*L31,IF(AU94="znížená",AG94*L32,0)),2)</f>
        <v>0</v>
      </c>
      <c r="BV94" s="22" t="s">
        <v>100</v>
      </c>
      <c r="BY94" s="109">
        <f>IF(AU94="základná",AV94,0)</f>
        <v>0</v>
      </c>
      <c r="BZ94" s="109">
        <f>IF(AU94="znížená",AV94,0)</f>
        <v>0</v>
      </c>
      <c r="CA94" s="109">
        <v>0</v>
      </c>
      <c r="CB94" s="109">
        <v>0</v>
      </c>
      <c r="CC94" s="109">
        <v>0</v>
      </c>
      <c r="CD94" s="109">
        <f>IF(AU94="základná",AG94,0)</f>
        <v>0</v>
      </c>
      <c r="CE94" s="109">
        <f>IF(AU94="znížená",AG94,0)</f>
        <v>0</v>
      </c>
      <c r="CF94" s="109">
        <f>IF(AU94="zákl. prenesená",AG94,0)</f>
        <v>0</v>
      </c>
      <c r="CG94" s="109">
        <f>IF(AU94="zníž. prenesená",AG94,0)</f>
        <v>0</v>
      </c>
      <c r="CH94" s="109">
        <f>IF(AU94="nulová",AG94,0)</f>
        <v>0</v>
      </c>
      <c r="CI94" s="22">
        <f>IF(AU94="základná",1,IF(AU94="znížená",2,IF(AU94="zákl. prenesená",4,IF(AU94="zníž. prenesená",5,3))))</f>
        <v>1</v>
      </c>
      <c r="CJ94" s="22">
        <f>IF(AT94="stavebná časť",1,IF(8894="investičná časť",2,3))</f>
        <v>1</v>
      </c>
      <c r="CK94" s="22" t="str">
        <f>IF(D94="Vyplň vlastné","","x")</f>
        <v>x</v>
      </c>
    </row>
    <row r="95" spans="1:89" s="1" customFormat="1" ht="19.899999999999999" customHeight="1">
      <c r="B95" s="38"/>
      <c r="C95" s="39"/>
      <c r="D95" s="216" t="s">
        <v>101</v>
      </c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39"/>
      <c r="AD95" s="39"/>
      <c r="AE95" s="39"/>
      <c r="AF95" s="39"/>
      <c r="AG95" s="218">
        <f>AG87*AS95</f>
        <v>0</v>
      </c>
      <c r="AH95" s="219"/>
      <c r="AI95" s="219"/>
      <c r="AJ95" s="219"/>
      <c r="AK95" s="219"/>
      <c r="AL95" s="219"/>
      <c r="AM95" s="219"/>
      <c r="AN95" s="219">
        <f>AG95+AV95</f>
        <v>0</v>
      </c>
      <c r="AO95" s="219"/>
      <c r="AP95" s="219"/>
      <c r="AQ95" s="40"/>
      <c r="AS95" s="110">
        <v>0</v>
      </c>
      <c r="AT95" s="111" t="s">
        <v>99</v>
      </c>
      <c r="AU95" s="111" t="s">
        <v>41</v>
      </c>
      <c r="AV95" s="112">
        <f>ROUND(IF(AU95="nulová",0,IF(OR(AU95="základná",AU95="zákl. prenesená"),AG95*L31,AG95*L32)),2)</f>
        <v>0</v>
      </c>
      <c r="BV95" s="22" t="s">
        <v>102</v>
      </c>
      <c r="BY95" s="109">
        <f>IF(AU95="základná",AV95,0)</f>
        <v>0</v>
      </c>
      <c r="BZ95" s="109">
        <f>IF(AU95="znížená",AV95,0)</f>
        <v>0</v>
      </c>
      <c r="CA95" s="109">
        <f>IF(AU95="zákl. prenesená",AV95,0)</f>
        <v>0</v>
      </c>
      <c r="CB95" s="109">
        <f>IF(AU95="zníž. prenesená",AV95,0)</f>
        <v>0</v>
      </c>
      <c r="CC95" s="109">
        <f>IF(AU95="nulová",AV95,0)</f>
        <v>0</v>
      </c>
      <c r="CD95" s="109">
        <f>IF(AU95="základná",AG95,0)</f>
        <v>0</v>
      </c>
      <c r="CE95" s="109">
        <f>IF(AU95="znížená",AG95,0)</f>
        <v>0</v>
      </c>
      <c r="CF95" s="109">
        <f>IF(AU95="zákl. prenesená",AG95,0)</f>
        <v>0</v>
      </c>
      <c r="CG95" s="109">
        <f>IF(AU95="zníž. prenesená",AG95,0)</f>
        <v>0</v>
      </c>
      <c r="CH95" s="109">
        <f>IF(AU95="nulová",AG95,0)</f>
        <v>0</v>
      </c>
      <c r="CI95" s="22">
        <f>IF(AU95="základná",1,IF(AU95="znížená",2,IF(AU95="zákl. prenesená",4,IF(AU95="zníž. prenesená",5,3))))</f>
        <v>1</v>
      </c>
      <c r="CJ95" s="22">
        <f>IF(AT95="stavebná časť",1,IF(8895="investičná časť",2,3))</f>
        <v>1</v>
      </c>
      <c r="CK95" s="22" t="str">
        <f>IF(D95="Vyplň vlastné","","x")</f>
        <v/>
      </c>
    </row>
    <row r="96" spans="1:89" s="1" customFormat="1" ht="19.899999999999999" customHeight="1">
      <c r="B96" s="38"/>
      <c r="C96" s="39"/>
      <c r="D96" s="216" t="s">
        <v>101</v>
      </c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39"/>
      <c r="AD96" s="39"/>
      <c r="AE96" s="39"/>
      <c r="AF96" s="39"/>
      <c r="AG96" s="218">
        <f>AG87*AS96</f>
        <v>0</v>
      </c>
      <c r="AH96" s="219"/>
      <c r="AI96" s="219"/>
      <c r="AJ96" s="219"/>
      <c r="AK96" s="219"/>
      <c r="AL96" s="219"/>
      <c r="AM96" s="219"/>
      <c r="AN96" s="219">
        <f>AG96+AV96</f>
        <v>0</v>
      </c>
      <c r="AO96" s="219"/>
      <c r="AP96" s="219"/>
      <c r="AQ96" s="40"/>
      <c r="AS96" s="110">
        <v>0</v>
      </c>
      <c r="AT96" s="111" t="s">
        <v>99</v>
      </c>
      <c r="AU96" s="111" t="s">
        <v>41</v>
      </c>
      <c r="AV96" s="112">
        <f>ROUND(IF(AU96="nulová",0,IF(OR(AU96="základná",AU96="zákl. prenesená"),AG96*L31,AG96*L32)),2)</f>
        <v>0</v>
      </c>
      <c r="BV96" s="22" t="s">
        <v>102</v>
      </c>
      <c r="BY96" s="109">
        <f>IF(AU96="základná",AV96,0)</f>
        <v>0</v>
      </c>
      <c r="BZ96" s="109">
        <f>IF(AU96="znížená",AV96,0)</f>
        <v>0</v>
      </c>
      <c r="CA96" s="109">
        <f>IF(AU96="zákl. prenesená",AV96,0)</f>
        <v>0</v>
      </c>
      <c r="CB96" s="109">
        <f>IF(AU96="zníž. prenesená",AV96,0)</f>
        <v>0</v>
      </c>
      <c r="CC96" s="109">
        <f>IF(AU96="nulová",AV96,0)</f>
        <v>0</v>
      </c>
      <c r="CD96" s="109">
        <f>IF(AU96="základná",AG96,0)</f>
        <v>0</v>
      </c>
      <c r="CE96" s="109">
        <f>IF(AU96="znížená",AG96,0)</f>
        <v>0</v>
      </c>
      <c r="CF96" s="109">
        <f>IF(AU96="zákl. prenesená",AG96,0)</f>
        <v>0</v>
      </c>
      <c r="CG96" s="109">
        <f>IF(AU96="zníž. prenesená",AG96,0)</f>
        <v>0</v>
      </c>
      <c r="CH96" s="109">
        <f>IF(AU96="nulová",AG96,0)</f>
        <v>0</v>
      </c>
      <c r="CI96" s="22">
        <f>IF(AU96="základná",1,IF(AU96="znížená",2,IF(AU96="zákl. prenesená",4,IF(AU96="zníž. prenesená",5,3))))</f>
        <v>1</v>
      </c>
      <c r="CJ96" s="22">
        <f>IF(AT96="stavebná časť",1,IF(8896="investičná časť",2,3))</f>
        <v>1</v>
      </c>
      <c r="CK96" s="22" t="str">
        <f>IF(D96="Vyplň vlastné","","x")</f>
        <v/>
      </c>
    </row>
    <row r="97" spans="2:89" s="1" customFormat="1" ht="19.899999999999999" customHeight="1">
      <c r="B97" s="38"/>
      <c r="C97" s="39"/>
      <c r="D97" s="216" t="s">
        <v>101</v>
      </c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39"/>
      <c r="AD97" s="39"/>
      <c r="AE97" s="39"/>
      <c r="AF97" s="39"/>
      <c r="AG97" s="218">
        <f>AG87*AS97</f>
        <v>0</v>
      </c>
      <c r="AH97" s="219"/>
      <c r="AI97" s="219"/>
      <c r="AJ97" s="219"/>
      <c r="AK97" s="219"/>
      <c r="AL97" s="219"/>
      <c r="AM97" s="219"/>
      <c r="AN97" s="219">
        <f>AG97+AV97</f>
        <v>0</v>
      </c>
      <c r="AO97" s="219"/>
      <c r="AP97" s="219"/>
      <c r="AQ97" s="40"/>
      <c r="AS97" s="113">
        <v>0</v>
      </c>
      <c r="AT97" s="114" t="s">
        <v>99</v>
      </c>
      <c r="AU97" s="114" t="s">
        <v>41</v>
      </c>
      <c r="AV97" s="115">
        <f>ROUND(IF(AU97="nulová",0,IF(OR(AU97="základná",AU97="zákl. prenesená"),AG97*L31,AG97*L32)),2)</f>
        <v>0</v>
      </c>
      <c r="BV97" s="22" t="s">
        <v>102</v>
      </c>
      <c r="BY97" s="109">
        <f>IF(AU97="základná",AV97,0)</f>
        <v>0</v>
      </c>
      <c r="BZ97" s="109">
        <f>IF(AU97="znížená",AV97,0)</f>
        <v>0</v>
      </c>
      <c r="CA97" s="109">
        <f>IF(AU97="zákl. prenesená",AV97,0)</f>
        <v>0</v>
      </c>
      <c r="CB97" s="109">
        <f>IF(AU97="zníž. prenesená",AV97,0)</f>
        <v>0</v>
      </c>
      <c r="CC97" s="109">
        <f>IF(AU97="nulová",AV97,0)</f>
        <v>0</v>
      </c>
      <c r="CD97" s="109">
        <f>IF(AU97="základná",AG97,0)</f>
        <v>0</v>
      </c>
      <c r="CE97" s="109">
        <f>IF(AU97="znížená",AG97,0)</f>
        <v>0</v>
      </c>
      <c r="CF97" s="109">
        <f>IF(AU97="zákl. prenesená",AG97,0)</f>
        <v>0</v>
      </c>
      <c r="CG97" s="109">
        <f>IF(AU97="zníž. prenesená",AG97,0)</f>
        <v>0</v>
      </c>
      <c r="CH97" s="109">
        <f>IF(AU97="nulová",AG97,0)</f>
        <v>0</v>
      </c>
      <c r="CI97" s="22">
        <f>IF(AU97="základná",1,IF(AU97="znížená",2,IF(AU97="zákl. prenesená",4,IF(AU97="zníž. prenesená",5,3))))</f>
        <v>1</v>
      </c>
      <c r="CJ97" s="22">
        <f>IF(AT97="stavebná časť",1,IF(8897="investičná časť",2,3))</f>
        <v>1</v>
      </c>
      <c r="CK97" s="22" t="str">
        <f>IF(D97="Vyplň vlastné","","x")</f>
        <v/>
      </c>
    </row>
    <row r="98" spans="2:89" s="1" customFormat="1" ht="10.9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40"/>
    </row>
    <row r="99" spans="2:89" s="1" customFormat="1" ht="30" customHeight="1">
      <c r="B99" s="38"/>
      <c r="C99" s="116" t="s">
        <v>103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213">
        <f>ROUND(AG87+AG93,2)</f>
        <v>0</v>
      </c>
      <c r="AH99" s="213"/>
      <c r="AI99" s="213"/>
      <c r="AJ99" s="213"/>
      <c r="AK99" s="213"/>
      <c r="AL99" s="213"/>
      <c r="AM99" s="213"/>
      <c r="AN99" s="213">
        <f>AN87+AN93</f>
        <v>0</v>
      </c>
      <c r="AO99" s="213"/>
      <c r="AP99" s="213"/>
      <c r="AQ99" s="40"/>
    </row>
    <row r="100" spans="2:89" s="1" customFormat="1" ht="6.95" customHeight="1"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4"/>
    </row>
  </sheetData>
  <mergeCells count="70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AG94:AM94"/>
    <mergeCell ref="AN94:AP94"/>
    <mergeCell ref="AG99:AM99"/>
    <mergeCell ref="AN99:AP99"/>
    <mergeCell ref="AR2:BE2"/>
    <mergeCell ref="D97:AB97"/>
    <mergeCell ref="AG97:AM97"/>
    <mergeCell ref="AN97:AP97"/>
    <mergeCell ref="AG87:AM87"/>
    <mergeCell ref="AN87:AP87"/>
    <mergeCell ref="AG93:AM93"/>
    <mergeCell ref="AN93:AP93"/>
    <mergeCell ref="D95:AB95"/>
    <mergeCell ref="AG95:AM95"/>
    <mergeCell ref="AN95:AP95"/>
    <mergeCell ref="D96:AB96"/>
    <mergeCell ref="AG96:AM96"/>
    <mergeCell ref="AN96:AP96"/>
  </mergeCells>
  <dataValidations count="2">
    <dataValidation type="list" allowBlank="1" showInputMessage="1" showErrorMessage="1" error="Povolené sú hodnoty základná, znížená, nulová." sqref="AU94:AU98">
      <formula1>"základná, znížená, nulová"</formula1>
    </dataValidation>
    <dataValidation type="list" allowBlank="1" showInputMessage="1" showErrorMessage="1" error="Povolené sú hodnoty stavebná časť, technologická časť, investičná časť." sqref="AT94:AT98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01.1 - SO01.1  Rekonštr...'!C2" display="/"/>
    <hyperlink ref="A89" location="'SO01.2 - SO01.2 Nové konš...'!C2" display="/"/>
    <hyperlink ref="A90" location="'SO021 - SO02 Zdravotechni...'!C2" display="/"/>
    <hyperlink ref="A91" location="'SO03 - SO03 Elektroinštal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60"/>
  <sheetViews>
    <sheetView showGridLines="0" workbookViewId="0">
      <pane ySplit="1" topLeftCell="A439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104</v>
      </c>
      <c r="G1" s="17"/>
      <c r="H1" s="260" t="s">
        <v>105</v>
      </c>
      <c r="I1" s="260"/>
      <c r="J1" s="260"/>
      <c r="K1" s="260"/>
      <c r="L1" s="17" t="s">
        <v>106</v>
      </c>
      <c r="M1" s="15"/>
      <c r="N1" s="15"/>
      <c r="O1" s="16" t="s">
        <v>107</v>
      </c>
      <c r="P1" s="15"/>
      <c r="Q1" s="15"/>
      <c r="R1" s="15"/>
      <c r="S1" s="17" t="s">
        <v>108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2" t="s">
        <v>85</v>
      </c>
      <c r="AZ2" s="119" t="s">
        <v>109</v>
      </c>
      <c r="BA2" s="119" t="s">
        <v>110</v>
      </c>
      <c r="BB2" s="119" t="s">
        <v>111</v>
      </c>
      <c r="BC2" s="119" t="s">
        <v>112</v>
      </c>
      <c r="BD2" s="119" t="s">
        <v>113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76</v>
      </c>
    </row>
    <row r="4" spans="1:66" ht="36.950000000000003" customHeight="1">
      <c r="B4" s="26"/>
      <c r="C4" s="229" t="s">
        <v>114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17</v>
      </c>
      <c r="E6" s="29"/>
      <c r="F6" s="291" t="str">
        <f>'Rekapitulácia stavby'!K6</f>
        <v>REKONŠTRUKCIA HYGIENICKÝCH ZARIADENÍ ŠKOLSKÝ INTERNAT ZVOLEN</v>
      </c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"/>
      <c r="R6" s="27"/>
    </row>
    <row r="7" spans="1:66" s="1" customFormat="1" ht="32.85" customHeight="1">
      <c r="B7" s="38"/>
      <c r="C7" s="39"/>
      <c r="D7" s="32" t="s">
        <v>115</v>
      </c>
      <c r="E7" s="39"/>
      <c r="F7" s="251" t="s">
        <v>116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39"/>
      <c r="R7" s="40"/>
    </row>
    <row r="8" spans="1:66" s="1" customFormat="1" ht="14.45" customHeight="1">
      <c r="B8" s="38"/>
      <c r="C8" s="39"/>
      <c r="D8" s="33" t="s">
        <v>19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20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21</v>
      </c>
      <c r="E9" s="39"/>
      <c r="F9" s="31" t="s">
        <v>22</v>
      </c>
      <c r="G9" s="39"/>
      <c r="H9" s="39"/>
      <c r="I9" s="39"/>
      <c r="J9" s="39"/>
      <c r="K9" s="39"/>
      <c r="L9" s="39"/>
      <c r="M9" s="33" t="s">
        <v>23</v>
      </c>
      <c r="N9" s="39"/>
      <c r="O9" s="303" t="str">
        <f>'Rekapitulácia stavby'!AN8</f>
        <v>30. 4. 2018</v>
      </c>
      <c r="P9" s="285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25</v>
      </c>
      <c r="E11" s="39"/>
      <c r="F11" s="39"/>
      <c r="G11" s="39"/>
      <c r="H11" s="39"/>
      <c r="I11" s="39"/>
      <c r="J11" s="39"/>
      <c r="K11" s="39"/>
      <c r="L11" s="39"/>
      <c r="M11" s="33" t="s">
        <v>26</v>
      </c>
      <c r="N11" s="39"/>
      <c r="O11" s="249" t="s">
        <v>5</v>
      </c>
      <c r="P11" s="249"/>
      <c r="Q11" s="39"/>
      <c r="R11" s="40"/>
    </row>
    <row r="12" spans="1:66" s="1" customFormat="1" ht="18" customHeight="1">
      <c r="B12" s="38"/>
      <c r="C12" s="39"/>
      <c r="D12" s="39"/>
      <c r="E12" s="31" t="s">
        <v>27</v>
      </c>
      <c r="F12" s="39"/>
      <c r="G12" s="39"/>
      <c r="H12" s="39"/>
      <c r="I12" s="39"/>
      <c r="J12" s="39"/>
      <c r="K12" s="39"/>
      <c r="L12" s="39"/>
      <c r="M12" s="33" t="s">
        <v>28</v>
      </c>
      <c r="N12" s="39"/>
      <c r="O12" s="249" t="s">
        <v>5</v>
      </c>
      <c r="P12" s="249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29</v>
      </c>
      <c r="E14" s="39"/>
      <c r="F14" s="39"/>
      <c r="G14" s="39"/>
      <c r="H14" s="39"/>
      <c r="I14" s="39"/>
      <c r="J14" s="39"/>
      <c r="K14" s="39"/>
      <c r="L14" s="39"/>
      <c r="M14" s="33" t="s">
        <v>26</v>
      </c>
      <c r="N14" s="39"/>
      <c r="O14" s="304" t="str">
        <f>IF('Rekapitulácia stavby'!AN13="","",'Rekapitulácia stavby'!AN13)</f>
        <v>Vyplň údaj</v>
      </c>
      <c r="P14" s="249"/>
      <c r="Q14" s="39"/>
      <c r="R14" s="40"/>
    </row>
    <row r="15" spans="1:66" s="1" customFormat="1" ht="18" customHeight="1">
      <c r="B15" s="38"/>
      <c r="C15" s="39"/>
      <c r="D15" s="39"/>
      <c r="E15" s="304" t="str">
        <f>IF('Rekapitulácia stavby'!E14="","",'Rekapitulácia stavby'!E14)</f>
        <v>Vyplň údaj</v>
      </c>
      <c r="F15" s="305"/>
      <c r="G15" s="305"/>
      <c r="H15" s="305"/>
      <c r="I15" s="305"/>
      <c r="J15" s="305"/>
      <c r="K15" s="305"/>
      <c r="L15" s="305"/>
      <c r="M15" s="33" t="s">
        <v>28</v>
      </c>
      <c r="N15" s="39"/>
      <c r="O15" s="304" t="str">
        <f>IF('Rekapitulácia stavby'!AN14="","",'Rekapitulácia stavby'!AN14)</f>
        <v>Vyplň údaj</v>
      </c>
      <c r="P15" s="249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31</v>
      </c>
      <c r="E17" s="39"/>
      <c r="F17" s="39"/>
      <c r="G17" s="39"/>
      <c r="H17" s="39"/>
      <c r="I17" s="39"/>
      <c r="J17" s="39"/>
      <c r="K17" s="39"/>
      <c r="L17" s="39"/>
      <c r="M17" s="33" t="s">
        <v>26</v>
      </c>
      <c r="N17" s="39"/>
      <c r="O17" s="249" t="s">
        <v>5</v>
      </c>
      <c r="P17" s="249"/>
      <c r="Q17" s="39"/>
      <c r="R17" s="40"/>
    </row>
    <row r="18" spans="2:18" s="1" customFormat="1" ht="18" customHeight="1">
      <c r="B18" s="38"/>
      <c r="C18" s="39"/>
      <c r="D18" s="39"/>
      <c r="E18" s="31" t="s">
        <v>32</v>
      </c>
      <c r="F18" s="39"/>
      <c r="G18" s="39"/>
      <c r="H18" s="39"/>
      <c r="I18" s="39"/>
      <c r="J18" s="39"/>
      <c r="K18" s="39"/>
      <c r="L18" s="39"/>
      <c r="M18" s="33" t="s">
        <v>28</v>
      </c>
      <c r="N18" s="39"/>
      <c r="O18" s="249" t="s">
        <v>5</v>
      </c>
      <c r="P18" s="249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34</v>
      </c>
      <c r="E20" s="39"/>
      <c r="F20" s="39"/>
      <c r="G20" s="39"/>
      <c r="H20" s="39"/>
      <c r="I20" s="39"/>
      <c r="J20" s="39"/>
      <c r="K20" s="39"/>
      <c r="L20" s="39"/>
      <c r="M20" s="33" t="s">
        <v>26</v>
      </c>
      <c r="N20" s="39"/>
      <c r="O20" s="249" t="str">
        <f>IF('Rekapitulácia stavby'!AN19="","",'Rekapitulácia stavby'!AN19)</f>
        <v/>
      </c>
      <c r="P20" s="249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IF('Rekapitulácia stavby'!E20="","",'Rekapitulácia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28</v>
      </c>
      <c r="N21" s="39"/>
      <c r="O21" s="249" t="str">
        <f>IF('Rekapitulácia stavby'!AN20="","",'Rekapitulácia stavby'!AN20)</f>
        <v/>
      </c>
      <c r="P21" s="249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54" t="s">
        <v>5</v>
      </c>
      <c r="F24" s="254"/>
      <c r="G24" s="254"/>
      <c r="H24" s="254"/>
      <c r="I24" s="254"/>
      <c r="J24" s="254"/>
      <c r="K24" s="254"/>
      <c r="L24" s="254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0" t="s">
        <v>117</v>
      </c>
      <c r="E27" s="39"/>
      <c r="F27" s="39"/>
      <c r="G27" s="39"/>
      <c r="H27" s="39"/>
      <c r="I27" s="39"/>
      <c r="J27" s="39"/>
      <c r="K27" s="39"/>
      <c r="L27" s="39"/>
      <c r="M27" s="255">
        <f>N88</f>
        <v>0</v>
      </c>
      <c r="N27" s="255"/>
      <c r="O27" s="255"/>
      <c r="P27" s="255"/>
      <c r="Q27" s="39"/>
      <c r="R27" s="40"/>
    </row>
    <row r="28" spans="2:18" s="1" customFormat="1" ht="14.45" customHeight="1">
      <c r="B28" s="38"/>
      <c r="C28" s="39"/>
      <c r="D28" s="37" t="s">
        <v>98</v>
      </c>
      <c r="E28" s="39"/>
      <c r="F28" s="39"/>
      <c r="G28" s="39"/>
      <c r="H28" s="39"/>
      <c r="I28" s="39"/>
      <c r="J28" s="39"/>
      <c r="K28" s="39"/>
      <c r="L28" s="39"/>
      <c r="M28" s="255">
        <f>N101</f>
        <v>0</v>
      </c>
      <c r="N28" s="255"/>
      <c r="O28" s="255"/>
      <c r="P28" s="255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1" t="s">
        <v>39</v>
      </c>
      <c r="E30" s="39"/>
      <c r="F30" s="39"/>
      <c r="G30" s="39"/>
      <c r="H30" s="39"/>
      <c r="I30" s="39"/>
      <c r="J30" s="39"/>
      <c r="K30" s="39"/>
      <c r="L30" s="39"/>
      <c r="M30" s="302">
        <f>ROUND(M27+M28,2)</f>
        <v>0</v>
      </c>
      <c r="N30" s="290"/>
      <c r="O30" s="290"/>
      <c r="P30" s="290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</v>
      </c>
      <c r="G32" s="122" t="s">
        <v>42</v>
      </c>
      <c r="H32" s="299">
        <f>(SUM(BE101:BE108)+SUM(BE126:BE458))</f>
        <v>0</v>
      </c>
      <c r="I32" s="290"/>
      <c r="J32" s="290"/>
      <c r="K32" s="39"/>
      <c r="L32" s="39"/>
      <c r="M32" s="299">
        <f>ROUND((SUM(BE101:BE108)+SUM(BE126:BE458)), 2)*F32</f>
        <v>0</v>
      </c>
      <c r="N32" s="290"/>
      <c r="O32" s="290"/>
      <c r="P32" s="290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0.2</v>
      </c>
      <c r="G33" s="122" t="s">
        <v>42</v>
      </c>
      <c r="H33" s="299">
        <f>(SUM(BF101:BF108)+SUM(BF126:BF458))</f>
        <v>0</v>
      </c>
      <c r="I33" s="290"/>
      <c r="J33" s="290"/>
      <c r="K33" s="39"/>
      <c r="L33" s="39"/>
      <c r="M33" s="299">
        <f>ROUND((SUM(BF101:BF108)+SUM(BF126:BF458)), 2)*F33</f>
        <v>0</v>
      </c>
      <c r="N33" s="290"/>
      <c r="O33" s="290"/>
      <c r="P33" s="290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</v>
      </c>
      <c r="G34" s="122" t="s">
        <v>42</v>
      </c>
      <c r="H34" s="299">
        <f>(SUM(BG101:BG108)+SUM(BG126:BG458))</f>
        <v>0</v>
      </c>
      <c r="I34" s="290"/>
      <c r="J34" s="290"/>
      <c r="K34" s="39"/>
      <c r="L34" s="39"/>
      <c r="M34" s="299">
        <v>0</v>
      </c>
      <c r="N34" s="290"/>
      <c r="O34" s="290"/>
      <c r="P34" s="290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0.2</v>
      </c>
      <c r="G35" s="122" t="s">
        <v>42</v>
      </c>
      <c r="H35" s="299">
        <f>(SUM(BH101:BH108)+SUM(BH126:BH458))</f>
        <v>0</v>
      </c>
      <c r="I35" s="290"/>
      <c r="J35" s="290"/>
      <c r="K35" s="39"/>
      <c r="L35" s="39"/>
      <c r="M35" s="299">
        <v>0</v>
      </c>
      <c r="N35" s="290"/>
      <c r="O35" s="290"/>
      <c r="P35" s="290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2" t="s">
        <v>42</v>
      </c>
      <c r="H36" s="299">
        <f>(SUM(BI101:BI108)+SUM(BI126:BI458))</f>
        <v>0</v>
      </c>
      <c r="I36" s="290"/>
      <c r="J36" s="290"/>
      <c r="K36" s="39"/>
      <c r="L36" s="39"/>
      <c r="M36" s="299">
        <v>0</v>
      </c>
      <c r="N36" s="290"/>
      <c r="O36" s="290"/>
      <c r="P36" s="290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3" t="s">
        <v>47</v>
      </c>
      <c r="E38" s="78"/>
      <c r="F38" s="78"/>
      <c r="G38" s="124" t="s">
        <v>48</v>
      </c>
      <c r="H38" s="125" t="s">
        <v>49</v>
      </c>
      <c r="I38" s="78"/>
      <c r="J38" s="78"/>
      <c r="K38" s="78"/>
      <c r="L38" s="300">
        <f>SUM(M30:M36)</f>
        <v>0</v>
      </c>
      <c r="M38" s="300"/>
      <c r="N38" s="300"/>
      <c r="O38" s="300"/>
      <c r="P38" s="301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 ht="15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 ht="15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 ht="15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 ht="15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29" t="s">
        <v>118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17</v>
      </c>
      <c r="D78" s="39"/>
      <c r="E78" s="39"/>
      <c r="F78" s="291" t="str">
        <f>F6</f>
        <v>REKONŠTRUKCIA HYGIENICKÝCH ZARIADENÍ ŠKOLSKÝ INTERNAT ZVOLEN</v>
      </c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31" t="str">
        <f>F7</f>
        <v>SO01.1 - SO01.1  Rekonštrukcia stavbená časť -búracie práce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21</v>
      </c>
      <c r="D81" s="39"/>
      <c r="E81" s="39"/>
      <c r="F81" s="31" t="str">
        <f>F9</f>
        <v>Ul.J.Švermu 1736/14,Zvolen</v>
      </c>
      <c r="G81" s="39"/>
      <c r="H81" s="39"/>
      <c r="I81" s="39"/>
      <c r="J81" s="39"/>
      <c r="K81" s="33" t="s">
        <v>23</v>
      </c>
      <c r="L81" s="39"/>
      <c r="M81" s="285" t="str">
        <f>IF(O9="","",O9)</f>
        <v>30. 4. 2018</v>
      </c>
      <c r="N81" s="285"/>
      <c r="O81" s="285"/>
      <c r="P81" s="285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25</v>
      </c>
      <c r="D83" s="39"/>
      <c r="E83" s="39"/>
      <c r="F83" s="31" t="str">
        <f>E12</f>
        <v>Školský internát ul.J.Švermu 1736/14,Zvolen</v>
      </c>
      <c r="G83" s="39"/>
      <c r="H83" s="39"/>
      <c r="I83" s="39"/>
      <c r="J83" s="39"/>
      <c r="K83" s="33" t="s">
        <v>31</v>
      </c>
      <c r="L83" s="39"/>
      <c r="M83" s="249" t="str">
        <f>E18</f>
        <v>MODULOR arch,atelier,Bratislava,</v>
      </c>
      <c r="N83" s="249"/>
      <c r="O83" s="249"/>
      <c r="P83" s="249"/>
      <c r="Q83" s="249"/>
      <c r="R83" s="40"/>
    </row>
    <row r="84" spans="2:47" s="1" customFormat="1" ht="14.45" customHeight="1">
      <c r="B84" s="38"/>
      <c r="C84" s="33" t="s">
        <v>29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34</v>
      </c>
      <c r="L84" s="39"/>
      <c r="M84" s="249" t="str">
        <f>E21</f>
        <v xml:space="preserve"> </v>
      </c>
      <c r="N84" s="249"/>
      <c r="O84" s="249"/>
      <c r="P84" s="249"/>
      <c r="Q84" s="249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97" t="s">
        <v>119</v>
      </c>
      <c r="D86" s="298"/>
      <c r="E86" s="298"/>
      <c r="F86" s="298"/>
      <c r="G86" s="298"/>
      <c r="H86" s="117"/>
      <c r="I86" s="117"/>
      <c r="J86" s="117"/>
      <c r="K86" s="117"/>
      <c r="L86" s="117"/>
      <c r="M86" s="117"/>
      <c r="N86" s="297" t="s">
        <v>120</v>
      </c>
      <c r="O86" s="298"/>
      <c r="P86" s="298"/>
      <c r="Q86" s="298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6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21">
        <f>N126</f>
        <v>0</v>
      </c>
      <c r="O88" s="294"/>
      <c r="P88" s="294"/>
      <c r="Q88" s="294"/>
      <c r="R88" s="40"/>
      <c r="AU88" s="22" t="s">
        <v>122</v>
      </c>
    </row>
    <row r="89" spans="2:47" s="6" customFormat="1" ht="24.95" customHeight="1">
      <c r="B89" s="127"/>
      <c r="C89" s="128"/>
      <c r="D89" s="129" t="s">
        <v>123</v>
      </c>
      <c r="E89" s="128"/>
      <c r="F89" s="128"/>
      <c r="G89" s="128"/>
      <c r="H89" s="128"/>
      <c r="I89" s="128"/>
      <c r="J89" s="128"/>
      <c r="K89" s="128"/>
      <c r="L89" s="128"/>
      <c r="M89" s="128"/>
      <c r="N89" s="259">
        <f>N127</f>
        <v>0</v>
      </c>
      <c r="O89" s="296"/>
      <c r="P89" s="296"/>
      <c r="Q89" s="296"/>
      <c r="R89" s="130"/>
    </row>
    <row r="90" spans="2:47" s="7" customFormat="1" ht="19.899999999999999" customHeight="1">
      <c r="B90" s="131"/>
      <c r="C90" s="132"/>
      <c r="D90" s="105" t="s">
        <v>124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9">
        <f>N128</f>
        <v>0</v>
      </c>
      <c r="O90" s="293"/>
      <c r="P90" s="293"/>
      <c r="Q90" s="293"/>
      <c r="R90" s="133"/>
    </row>
    <row r="91" spans="2:47" s="7" customFormat="1" ht="19.899999999999999" customHeight="1">
      <c r="B91" s="131"/>
      <c r="C91" s="132"/>
      <c r="D91" s="105" t="s">
        <v>125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9">
        <f>N147</f>
        <v>0</v>
      </c>
      <c r="O91" s="293"/>
      <c r="P91" s="293"/>
      <c r="Q91" s="293"/>
      <c r="R91" s="133"/>
    </row>
    <row r="92" spans="2:47" s="7" customFormat="1" ht="19.899999999999999" customHeight="1">
      <c r="B92" s="131"/>
      <c r="C92" s="132"/>
      <c r="D92" s="105" t="s">
        <v>126</v>
      </c>
      <c r="E92" s="132"/>
      <c r="F92" s="132"/>
      <c r="G92" s="132"/>
      <c r="H92" s="132"/>
      <c r="I92" s="132"/>
      <c r="J92" s="132"/>
      <c r="K92" s="132"/>
      <c r="L92" s="132"/>
      <c r="M92" s="132"/>
      <c r="N92" s="219">
        <f>N168</f>
        <v>0</v>
      </c>
      <c r="O92" s="293"/>
      <c r="P92" s="293"/>
      <c r="Q92" s="293"/>
      <c r="R92" s="133"/>
    </row>
    <row r="93" spans="2:47" s="7" customFormat="1" ht="19.899999999999999" customHeight="1">
      <c r="B93" s="131"/>
      <c r="C93" s="132"/>
      <c r="D93" s="105" t="s">
        <v>127</v>
      </c>
      <c r="E93" s="132"/>
      <c r="F93" s="132"/>
      <c r="G93" s="132"/>
      <c r="H93" s="132"/>
      <c r="I93" s="132"/>
      <c r="J93" s="132"/>
      <c r="K93" s="132"/>
      <c r="L93" s="132"/>
      <c r="M93" s="132"/>
      <c r="N93" s="219">
        <f>N169</f>
        <v>0</v>
      </c>
      <c r="O93" s="293"/>
      <c r="P93" s="293"/>
      <c r="Q93" s="293"/>
      <c r="R93" s="133"/>
    </row>
    <row r="94" spans="2:47" s="7" customFormat="1" ht="19.899999999999999" customHeight="1">
      <c r="B94" s="131"/>
      <c r="C94" s="132"/>
      <c r="D94" s="105" t="s">
        <v>128</v>
      </c>
      <c r="E94" s="132"/>
      <c r="F94" s="132"/>
      <c r="G94" s="132"/>
      <c r="H94" s="132"/>
      <c r="I94" s="132"/>
      <c r="J94" s="132"/>
      <c r="K94" s="132"/>
      <c r="L94" s="132"/>
      <c r="M94" s="132"/>
      <c r="N94" s="219">
        <f>N398</f>
        <v>0</v>
      </c>
      <c r="O94" s="293"/>
      <c r="P94" s="293"/>
      <c r="Q94" s="293"/>
      <c r="R94" s="133"/>
    </row>
    <row r="95" spans="2:47" s="7" customFormat="1" ht="19.899999999999999" customHeight="1">
      <c r="B95" s="131"/>
      <c r="C95" s="132"/>
      <c r="D95" s="105" t="s">
        <v>129</v>
      </c>
      <c r="E95" s="132"/>
      <c r="F95" s="132"/>
      <c r="G95" s="132"/>
      <c r="H95" s="132"/>
      <c r="I95" s="132"/>
      <c r="J95" s="132"/>
      <c r="K95" s="132"/>
      <c r="L95" s="132"/>
      <c r="M95" s="132"/>
      <c r="N95" s="219">
        <f>N407</f>
        <v>0</v>
      </c>
      <c r="O95" s="293"/>
      <c r="P95" s="293"/>
      <c r="Q95" s="293"/>
      <c r="R95" s="133"/>
    </row>
    <row r="96" spans="2:47" s="6" customFormat="1" ht="24.95" customHeight="1">
      <c r="B96" s="127"/>
      <c r="C96" s="128"/>
      <c r="D96" s="129" t="s">
        <v>130</v>
      </c>
      <c r="E96" s="128"/>
      <c r="F96" s="128"/>
      <c r="G96" s="128"/>
      <c r="H96" s="128"/>
      <c r="I96" s="128"/>
      <c r="J96" s="128"/>
      <c r="K96" s="128"/>
      <c r="L96" s="128"/>
      <c r="M96" s="128"/>
      <c r="N96" s="259">
        <f>N409</f>
        <v>0</v>
      </c>
      <c r="O96" s="296"/>
      <c r="P96" s="296"/>
      <c r="Q96" s="296"/>
      <c r="R96" s="130"/>
    </row>
    <row r="97" spans="2:65" s="7" customFormat="1" ht="19.899999999999999" customHeight="1">
      <c r="B97" s="131"/>
      <c r="C97" s="132"/>
      <c r="D97" s="105" t="s">
        <v>131</v>
      </c>
      <c r="E97" s="132"/>
      <c r="F97" s="132"/>
      <c r="G97" s="132"/>
      <c r="H97" s="132"/>
      <c r="I97" s="132"/>
      <c r="J97" s="132"/>
      <c r="K97" s="132"/>
      <c r="L97" s="132"/>
      <c r="M97" s="132"/>
      <c r="N97" s="219">
        <f>N410</f>
        <v>0</v>
      </c>
      <c r="O97" s="293"/>
      <c r="P97" s="293"/>
      <c r="Q97" s="293"/>
      <c r="R97" s="133"/>
    </row>
    <row r="98" spans="2:65" s="7" customFormat="1" ht="19.899999999999999" customHeight="1">
      <c r="B98" s="131"/>
      <c r="C98" s="132"/>
      <c r="D98" s="105" t="s">
        <v>132</v>
      </c>
      <c r="E98" s="132"/>
      <c r="F98" s="132"/>
      <c r="G98" s="132"/>
      <c r="H98" s="132"/>
      <c r="I98" s="132"/>
      <c r="J98" s="132"/>
      <c r="K98" s="132"/>
      <c r="L98" s="132"/>
      <c r="M98" s="132"/>
      <c r="N98" s="219">
        <f>N421</f>
        <v>0</v>
      </c>
      <c r="O98" s="293"/>
      <c r="P98" s="293"/>
      <c r="Q98" s="293"/>
      <c r="R98" s="133"/>
    </row>
    <row r="99" spans="2:65" s="7" customFormat="1" ht="19.899999999999999" customHeight="1">
      <c r="B99" s="131"/>
      <c r="C99" s="132"/>
      <c r="D99" s="105" t="s">
        <v>133</v>
      </c>
      <c r="E99" s="132"/>
      <c r="F99" s="132"/>
      <c r="G99" s="132"/>
      <c r="H99" s="132"/>
      <c r="I99" s="132"/>
      <c r="J99" s="132"/>
      <c r="K99" s="132"/>
      <c r="L99" s="132"/>
      <c r="M99" s="132"/>
      <c r="N99" s="219">
        <f>N432</f>
        <v>0</v>
      </c>
      <c r="O99" s="293"/>
      <c r="P99" s="293"/>
      <c r="Q99" s="293"/>
      <c r="R99" s="133"/>
    </row>
    <row r="100" spans="2:65" s="1" customFormat="1" ht="21.75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/>
    </row>
    <row r="101" spans="2:65" s="1" customFormat="1" ht="29.25" customHeight="1">
      <c r="B101" s="38"/>
      <c r="C101" s="126" t="s">
        <v>134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294">
        <f>ROUND(N102+N103+N104+N105+N106+N107,2)</f>
        <v>0</v>
      </c>
      <c r="O101" s="295"/>
      <c r="P101" s="295"/>
      <c r="Q101" s="295"/>
      <c r="R101" s="40"/>
      <c r="T101" s="134"/>
      <c r="U101" s="135" t="s">
        <v>40</v>
      </c>
    </row>
    <row r="102" spans="2:65" s="1" customFormat="1" ht="18" customHeight="1">
      <c r="B102" s="136"/>
      <c r="C102" s="137"/>
      <c r="D102" s="216" t="s">
        <v>135</v>
      </c>
      <c r="E102" s="288"/>
      <c r="F102" s="288"/>
      <c r="G102" s="288"/>
      <c r="H102" s="288"/>
      <c r="I102" s="137"/>
      <c r="J102" s="137"/>
      <c r="K102" s="137"/>
      <c r="L102" s="137"/>
      <c r="M102" s="137"/>
      <c r="N102" s="218">
        <f>ROUND(N88*T102,2)</f>
        <v>0</v>
      </c>
      <c r="O102" s="289"/>
      <c r="P102" s="289"/>
      <c r="Q102" s="289"/>
      <c r="R102" s="139"/>
      <c r="S102" s="140"/>
      <c r="T102" s="141"/>
      <c r="U102" s="142" t="s">
        <v>43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3" t="s">
        <v>136</v>
      </c>
      <c r="AZ102" s="140"/>
      <c r="BA102" s="140"/>
      <c r="BB102" s="140"/>
      <c r="BC102" s="140"/>
      <c r="BD102" s="140"/>
      <c r="BE102" s="144">
        <f t="shared" ref="BE102:BE107" si="0">IF(U102="základná",N102,0)</f>
        <v>0</v>
      </c>
      <c r="BF102" s="144">
        <f t="shared" ref="BF102:BF107" si="1">IF(U102="znížená",N102,0)</f>
        <v>0</v>
      </c>
      <c r="BG102" s="144">
        <f t="shared" ref="BG102:BG107" si="2">IF(U102="zákl. prenesená",N102,0)</f>
        <v>0</v>
      </c>
      <c r="BH102" s="144">
        <f t="shared" ref="BH102:BH107" si="3">IF(U102="zníž. prenesená",N102,0)</f>
        <v>0</v>
      </c>
      <c r="BI102" s="144">
        <f t="shared" ref="BI102:BI107" si="4">IF(U102="nulová",N102,0)</f>
        <v>0</v>
      </c>
      <c r="BJ102" s="143" t="s">
        <v>113</v>
      </c>
      <c r="BK102" s="140"/>
      <c r="BL102" s="140"/>
      <c r="BM102" s="140"/>
    </row>
    <row r="103" spans="2:65" s="1" customFormat="1" ht="18" customHeight="1">
      <c r="B103" s="136"/>
      <c r="C103" s="137"/>
      <c r="D103" s="216" t="s">
        <v>137</v>
      </c>
      <c r="E103" s="288"/>
      <c r="F103" s="288"/>
      <c r="G103" s="288"/>
      <c r="H103" s="288"/>
      <c r="I103" s="137"/>
      <c r="J103" s="137"/>
      <c r="K103" s="137"/>
      <c r="L103" s="137"/>
      <c r="M103" s="137"/>
      <c r="N103" s="218">
        <f>ROUND(N88*T103,2)</f>
        <v>0</v>
      </c>
      <c r="O103" s="289"/>
      <c r="P103" s="289"/>
      <c r="Q103" s="289"/>
      <c r="R103" s="139"/>
      <c r="S103" s="140"/>
      <c r="T103" s="141"/>
      <c r="U103" s="142" t="s">
        <v>43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3" t="s">
        <v>136</v>
      </c>
      <c r="AZ103" s="140"/>
      <c r="BA103" s="140"/>
      <c r="BB103" s="140"/>
      <c r="BC103" s="140"/>
      <c r="BD103" s="140"/>
      <c r="BE103" s="144">
        <f t="shared" si="0"/>
        <v>0</v>
      </c>
      <c r="BF103" s="144">
        <f t="shared" si="1"/>
        <v>0</v>
      </c>
      <c r="BG103" s="144">
        <f t="shared" si="2"/>
        <v>0</v>
      </c>
      <c r="BH103" s="144">
        <f t="shared" si="3"/>
        <v>0</v>
      </c>
      <c r="BI103" s="144">
        <f t="shared" si="4"/>
        <v>0</v>
      </c>
      <c r="BJ103" s="143" t="s">
        <v>113</v>
      </c>
      <c r="BK103" s="140"/>
      <c r="BL103" s="140"/>
      <c r="BM103" s="140"/>
    </row>
    <row r="104" spans="2:65" s="1" customFormat="1" ht="18" customHeight="1">
      <c r="B104" s="136"/>
      <c r="C104" s="137"/>
      <c r="D104" s="216" t="s">
        <v>138</v>
      </c>
      <c r="E104" s="288"/>
      <c r="F104" s="288"/>
      <c r="G104" s="288"/>
      <c r="H104" s="288"/>
      <c r="I104" s="137"/>
      <c r="J104" s="137"/>
      <c r="K104" s="137"/>
      <c r="L104" s="137"/>
      <c r="M104" s="137"/>
      <c r="N104" s="218">
        <f>ROUND(N88*T104,2)</f>
        <v>0</v>
      </c>
      <c r="O104" s="289"/>
      <c r="P104" s="289"/>
      <c r="Q104" s="289"/>
      <c r="R104" s="139"/>
      <c r="S104" s="140"/>
      <c r="T104" s="141"/>
      <c r="U104" s="142" t="s">
        <v>43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3" t="s">
        <v>136</v>
      </c>
      <c r="AZ104" s="140"/>
      <c r="BA104" s="140"/>
      <c r="BB104" s="140"/>
      <c r="BC104" s="140"/>
      <c r="BD104" s="140"/>
      <c r="BE104" s="144">
        <f t="shared" si="0"/>
        <v>0</v>
      </c>
      <c r="BF104" s="144">
        <f t="shared" si="1"/>
        <v>0</v>
      </c>
      <c r="BG104" s="144">
        <f t="shared" si="2"/>
        <v>0</v>
      </c>
      <c r="BH104" s="144">
        <f t="shared" si="3"/>
        <v>0</v>
      </c>
      <c r="BI104" s="144">
        <f t="shared" si="4"/>
        <v>0</v>
      </c>
      <c r="BJ104" s="143" t="s">
        <v>113</v>
      </c>
      <c r="BK104" s="140"/>
      <c r="BL104" s="140"/>
      <c r="BM104" s="140"/>
    </row>
    <row r="105" spans="2:65" s="1" customFormat="1" ht="18" customHeight="1">
      <c r="B105" s="136"/>
      <c r="C105" s="137"/>
      <c r="D105" s="216" t="s">
        <v>139</v>
      </c>
      <c r="E105" s="288"/>
      <c r="F105" s="288"/>
      <c r="G105" s="288"/>
      <c r="H105" s="288"/>
      <c r="I105" s="137"/>
      <c r="J105" s="137"/>
      <c r="K105" s="137"/>
      <c r="L105" s="137"/>
      <c r="M105" s="137"/>
      <c r="N105" s="218">
        <f>ROUND(N88*T105,2)</f>
        <v>0</v>
      </c>
      <c r="O105" s="289"/>
      <c r="P105" s="289"/>
      <c r="Q105" s="289"/>
      <c r="R105" s="139"/>
      <c r="S105" s="140"/>
      <c r="T105" s="141"/>
      <c r="U105" s="142" t="s">
        <v>43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3" t="s">
        <v>136</v>
      </c>
      <c r="AZ105" s="140"/>
      <c r="BA105" s="140"/>
      <c r="BB105" s="140"/>
      <c r="BC105" s="140"/>
      <c r="BD105" s="140"/>
      <c r="BE105" s="144">
        <f t="shared" si="0"/>
        <v>0</v>
      </c>
      <c r="BF105" s="144">
        <f t="shared" si="1"/>
        <v>0</v>
      </c>
      <c r="BG105" s="144">
        <f t="shared" si="2"/>
        <v>0</v>
      </c>
      <c r="BH105" s="144">
        <f t="shared" si="3"/>
        <v>0</v>
      </c>
      <c r="BI105" s="144">
        <f t="shared" si="4"/>
        <v>0</v>
      </c>
      <c r="BJ105" s="143" t="s">
        <v>113</v>
      </c>
      <c r="BK105" s="140"/>
      <c r="BL105" s="140"/>
      <c r="BM105" s="140"/>
    </row>
    <row r="106" spans="2:65" s="1" customFormat="1" ht="18" customHeight="1">
      <c r="B106" s="136"/>
      <c r="C106" s="137"/>
      <c r="D106" s="216" t="s">
        <v>140</v>
      </c>
      <c r="E106" s="288"/>
      <c r="F106" s="288"/>
      <c r="G106" s="288"/>
      <c r="H106" s="288"/>
      <c r="I106" s="137"/>
      <c r="J106" s="137"/>
      <c r="K106" s="137"/>
      <c r="L106" s="137"/>
      <c r="M106" s="137"/>
      <c r="N106" s="218">
        <f>ROUND(N88*T106,2)</f>
        <v>0</v>
      </c>
      <c r="O106" s="289"/>
      <c r="P106" s="289"/>
      <c r="Q106" s="289"/>
      <c r="R106" s="139"/>
      <c r="S106" s="140"/>
      <c r="T106" s="141"/>
      <c r="U106" s="142" t="s">
        <v>43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3" t="s">
        <v>136</v>
      </c>
      <c r="AZ106" s="140"/>
      <c r="BA106" s="140"/>
      <c r="BB106" s="140"/>
      <c r="BC106" s="140"/>
      <c r="BD106" s="140"/>
      <c r="BE106" s="144">
        <f t="shared" si="0"/>
        <v>0</v>
      </c>
      <c r="BF106" s="144">
        <f t="shared" si="1"/>
        <v>0</v>
      </c>
      <c r="BG106" s="144">
        <f t="shared" si="2"/>
        <v>0</v>
      </c>
      <c r="BH106" s="144">
        <f t="shared" si="3"/>
        <v>0</v>
      </c>
      <c r="BI106" s="144">
        <f t="shared" si="4"/>
        <v>0</v>
      </c>
      <c r="BJ106" s="143" t="s">
        <v>113</v>
      </c>
      <c r="BK106" s="140"/>
      <c r="BL106" s="140"/>
      <c r="BM106" s="140"/>
    </row>
    <row r="107" spans="2:65" s="1" customFormat="1" ht="18" customHeight="1">
      <c r="B107" s="136"/>
      <c r="C107" s="137"/>
      <c r="D107" s="138" t="s">
        <v>141</v>
      </c>
      <c r="E107" s="137"/>
      <c r="F107" s="137"/>
      <c r="G107" s="137"/>
      <c r="H107" s="137"/>
      <c r="I107" s="137"/>
      <c r="J107" s="137"/>
      <c r="K107" s="137"/>
      <c r="L107" s="137"/>
      <c r="M107" s="137"/>
      <c r="N107" s="218">
        <f>ROUND(N88*T107,2)</f>
        <v>0</v>
      </c>
      <c r="O107" s="289"/>
      <c r="P107" s="289"/>
      <c r="Q107" s="289"/>
      <c r="R107" s="139"/>
      <c r="S107" s="140"/>
      <c r="T107" s="145"/>
      <c r="U107" s="146" t="s">
        <v>43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3" t="s">
        <v>142</v>
      </c>
      <c r="AZ107" s="140"/>
      <c r="BA107" s="140"/>
      <c r="BB107" s="140"/>
      <c r="BC107" s="140"/>
      <c r="BD107" s="140"/>
      <c r="BE107" s="144">
        <f t="shared" si="0"/>
        <v>0</v>
      </c>
      <c r="BF107" s="144">
        <f t="shared" si="1"/>
        <v>0</v>
      </c>
      <c r="BG107" s="144">
        <f t="shared" si="2"/>
        <v>0</v>
      </c>
      <c r="BH107" s="144">
        <f t="shared" si="3"/>
        <v>0</v>
      </c>
      <c r="BI107" s="144">
        <f t="shared" si="4"/>
        <v>0</v>
      </c>
      <c r="BJ107" s="143" t="s">
        <v>113</v>
      </c>
      <c r="BK107" s="140"/>
      <c r="BL107" s="140"/>
      <c r="BM107" s="140"/>
    </row>
    <row r="108" spans="2:65" s="1" customFormat="1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/>
    </row>
    <row r="109" spans="2:65" s="1" customFormat="1" ht="29.25" customHeight="1">
      <c r="B109" s="38"/>
      <c r="C109" s="116" t="s">
        <v>103</v>
      </c>
      <c r="D109" s="117"/>
      <c r="E109" s="117"/>
      <c r="F109" s="117"/>
      <c r="G109" s="117"/>
      <c r="H109" s="117"/>
      <c r="I109" s="117"/>
      <c r="J109" s="117"/>
      <c r="K109" s="117"/>
      <c r="L109" s="213">
        <f>ROUND(SUM(N88+N101),2)</f>
        <v>0</v>
      </c>
      <c r="M109" s="213"/>
      <c r="N109" s="213"/>
      <c r="O109" s="213"/>
      <c r="P109" s="213"/>
      <c r="Q109" s="213"/>
      <c r="R109" s="40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4" spans="2:63" s="1" customFormat="1" ht="6.95" customHeight="1"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7"/>
    </row>
    <row r="115" spans="2:63" s="1" customFormat="1" ht="36.950000000000003" customHeight="1">
      <c r="B115" s="38"/>
      <c r="C115" s="229" t="s">
        <v>143</v>
      </c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  <c r="P115" s="290"/>
      <c r="Q115" s="290"/>
      <c r="R115" s="40"/>
    </row>
    <row r="116" spans="2:63" s="1" customFormat="1" ht="6.9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3" s="1" customFormat="1" ht="30" customHeight="1">
      <c r="B117" s="38"/>
      <c r="C117" s="33" t="s">
        <v>17</v>
      </c>
      <c r="D117" s="39"/>
      <c r="E117" s="39"/>
      <c r="F117" s="291" t="str">
        <f>F6</f>
        <v>REKONŠTRUKCIA HYGIENICKÝCH ZARIADENÍ ŠKOLSKÝ INTERNAT ZVOLEN</v>
      </c>
      <c r="G117" s="292"/>
      <c r="H117" s="292"/>
      <c r="I117" s="292"/>
      <c r="J117" s="292"/>
      <c r="K117" s="292"/>
      <c r="L117" s="292"/>
      <c r="M117" s="292"/>
      <c r="N117" s="292"/>
      <c r="O117" s="292"/>
      <c r="P117" s="292"/>
      <c r="Q117" s="39"/>
      <c r="R117" s="40"/>
    </row>
    <row r="118" spans="2:63" s="1" customFormat="1" ht="36.950000000000003" customHeight="1">
      <c r="B118" s="38"/>
      <c r="C118" s="72" t="s">
        <v>115</v>
      </c>
      <c r="D118" s="39"/>
      <c r="E118" s="39"/>
      <c r="F118" s="231" t="str">
        <f>F7</f>
        <v>SO01.1 - SO01.1  Rekonštrukcia stavbená časť -búracie práce</v>
      </c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  <c r="Q118" s="39"/>
      <c r="R118" s="40"/>
    </row>
    <row r="119" spans="2:63" s="1" customFormat="1" ht="6.9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3" s="1" customFormat="1" ht="18" customHeight="1">
      <c r="B120" s="38"/>
      <c r="C120" s="33" t="s">
        <v>21</v>
      </c>
      <c r="D120" s="39"/>
      <c r="E120" s="39"/>
      <c r="F120" s="31" t="str">
        <f>F9</f>
        <v>Ul.J.Švermu 1736/14,Zvolen</v>
      </c>
      <c r="G120" s="39"/>
      <c r="H120" s="39"/>
      <c r="I120" s="39"/>
      <c r="J120" s="39"/>
      <c r="K120" s="33" t="s">
        <v>23</v>
      </c>
      <c r="L120" s="39"/>
      <c r="M120" s="285" t="str">
        <f>IF(O9="","",O9)</f>
        <v>30. 4. 2018</v>
      </c>
      <c r="N120" s="285"/>
      <c r="O120" s="285"/>
      <c r="P120" s="285"/>
      <c r="Q120" s="39"/>
      <c r="R120" s="40"/>
    </row>
    <row r="121" spans="2:63" s="1" customFormat="1" ht="6.95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</row>
    <row r="122" spans="2:63" s="1" customFormat="1" ht="15">
      <c r="B122" s="38"/>
      <c r="C122" s="33" t="s">
        <v>25</v>
      </c>
      <c r="D122" s="39"/>
      <c r="E122" s="39"/>
      <c r="F122" s="31" t="str">
        <f>E12</f>
        <v>Školský internát ul.J.Švermu 1736/14,Zvolen</v>
      </c>
      <c r="G122" s="39"/>
      <c r="H122" s="39"/>
      <c r="I122" s="39"/>
      <c r="J122" s="39"/>
      <c r="K122" s="33" t="s">
        <v>31</v>
      </c>
      <c r="L122" s="39"/>
      <c r="M122" s="249" t="str">
        <f>E18</f>
        <v>MODULOR arch,atelier,Bratislava,</v>
      </c>
      <c r="N122" s="249"/>
      <c r="O122" s="249"/>
      <c r="P122" s="249"/>
      <c r="Q122" s="249"/>
      <c r="R122" s="40"/>
    </row>
    <row r="123" spans="2:63" s="1" customFormat="1" ht="14.45" customHeight="1">
      <c r="B123" s="38"/>
      <c r="C123" s="33" t="s">
        <v>29</v>
      </c>
      <c r="D123" s="39"/>
      <c r="E123" s="39"/>
      <c r="F123" s="31" t="str">
        <f>IF(E15="","",E15)</f>
        <v>Vyplň údaj</v>
      </c>
      <c r="G123" s="39"/>
      <c r="H123" s="39"/>
      <c r="I123" s="39"/>
      <c r="J123" s="39"/>
      <c r="K123" s="33" t="s">
        <v>34</v>
      </c>
      <c r="L123" s="39"/>
      <c r="M123" s="249" t="str">
        <f>E21</f>
        <v xml:space="preserve"> </v>
      </c>
      <c r="N123" s="249"/>
      <c r="O123" s="249"/>
      <c r="P123" s="249"/>
      <c r="Q123" s="249"/>
      <c r="R123" s="40"/>
    </row>
    <row r="124" spans="2:63" s="1" customFormat="1" ht="10.3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/>
    </row>
    <row r="125" spans="2:63" s="8" customFormat="1" ht="29.25" customHeight="1">
      <c r="B125" s="147"/>
      <c r="C125" s="148" t="s">
        <v>144</v>
      </c>
      <c r="D125" s="149" t="s">
        <v>145</v>
      </c>
      <c r="E125" s="149" t="s">
        <v>58</v>
      </c>
      <c r="F125" s="286" t="s">
        <v>146</v>
      </c>
      <c r="G125" s="286"/>
      <c r="H125" s="286"/>
      <c r="I125" s="286"/>
      <c r="J125" s="149" t="s">
        <v>147</v>
      </c>
      <c r="K125" s="149" t="s">
        <v>148</v>
      </c>
      <c r="L125" s="286" t="s">
        <v>149</v>
      </c>
      <c r="M125" s="286"/>
      <c r="N125" s="286" t="s">
        <v>120</v>
      </c>
      <c r="O125" s="286"/>
      <c r="P125" s="286"/>
      <c r="Q125" s="287"/>
      <c r="R125" s="150"/>
      <c r="T125" s="79" t="s">
        <v>150</v>
      </c>
      <c r="U125" s="80" t="s">
        <v>40</v>
      </c>
      <c r="V125" s="80" t="s">
        <v>151</v>
      </c>
      <c r="W125" s="80" t="s">
        <v>152</v>
      </c>
      <c r="X125" s="80" t="s">
        <v>153</v>
      </c>
      <c r="Y125" s="80" t="s">
        <v>154</v>
      </c>
      <c r="Z125" s="80" t="s">
        <v>155</v>
      </c>
      <c r="AA125" s="81" t="s">
        <v>156</v>
      </c>
    </row>
    <row r="126" spans="2:63" s="1" customFormat="1" ht="29.25" customHeight="1">
      <c r="B126" s="38"/>
      <c r="C126" s="83" t="s">
        <v>117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267">
        <f>BK126</f>
        <v>0</v>
      </c>
      <c r="O126" s="268"/>
      <c r="P126" s="268"/>
      <c r="Q126" s="268"/>
      <c r="R126" s="40"/>
      <c r="T126" s="82"/>
      <c r="U126" s="54"/>
      <c r="V126" s="54"/>
      <c r="W126" s="151">
        <f>W127+W409+W459</f>
        <v>0</v>
      </c>
      <c r="X126" s="54"/>
      <c r="Y126" s="151">
        <f>Y127+Y409+Y459</f>
        <v>3.96506208</v>
      </c>
      <c r="Z126" s="54"/>
      <c r="AA126" s="152">
        <f>AA127+AA409+AA459</f>
        <v>282.66927820000006</v>
      </c>
      <c r="AT126" s="22" t="s">
        <v>75</v>
      </c>
      <c r="AU126" s="22" t="s">
        <v>122</v>
      </c>
      <c r="BK126" s="153">
        <f>BK127+BK409+BK459</f>
        <v>0</v>
      </c>
    </row>
    <row r="127" spans="2:63" s="9" customFormat="1" ht="37.35" customHeight="1">
      <c r="B127" s="154"/>
      <c r="C127" s="155"/>
      <c r="D127" s="156" t="s">
        <v>123</v>
      </c>
      <c r="E127" s="156"/>
      <c r="F127" s="156"/>
      <c r="G127" s="156"/>
      <c r="H127" s="156"/>
      <c r="I127" s="156"/>
      <c r="J127" s="156"/>
      <c r="K127" s="156"/>
      <c r="L127" s="156"/>
      <c r="M127" s="156"/>
      <c r="N127" s="258">
        <f>BK127</f>
        <v>0</v>
      </c>
      <c r="O127" s="259"/>
      <c r="P127" s="259"/>
      <c r="Q127" s="259"/>
      <c r="R127" s="157"/>
      <c r="T127" s="158"/>
      <c r="U127" s="155"/>
      <c r="V127" s="155"/>
      <c r="W127" s="159">
        <f>W128+W147+W168+W169+W398+W407</f>
        <v>0</v>
      </c>
      <c r="X127" s="155"/>
      <c r="Y127" s="159">
        <f>Y128+Y147+Y168+Y169+Y398+Y407</f>
        <v>3.96506208</v>
      </c>
      <c r="Z127" s="155"/>
      <c r="AA127" s="160">
        <f>AA128+AA147+AA168+AA169+AA398+AA407</f>
        <v>282.37411000000009</v>
      </c>
      <c r="AR127" s="161" t="s">
        <v>84</v>
      </c>
      <c r="AT127" s="162" t="s">
        <v>75</v>
      </c>
      <c r="AU127" s="162" t="s">
        <v>76</v>
      </c>
      <c r="AY127" s="161" t="s">
        <v>157</v>
      </c>
      <c r="BK127" s="163">
        <f>BK128+BK147+BK168+BK169+BK398+BK407</f>
        <v>0</v>
      </c>
    </row>
    <row r="128" spans="2:63" s="9" customFormat="1" ht="19.899999999999999" customHeight="1">
      <c r="B128" s="154"/>
      <c r="C128" s="155"/>
      <c r="D128" s="164" t="s">
        <v>124</v>
      </c>
      <c r="E128" s="164"/>
      <c r="F128" s="164"/>
      <c r="G128" s="164"/>
      <c r="H128" s="164"/>
      <c r="I128" s="164"/>
      <c r="J128" s="164"/>
      <c r="K128" s="164"/>
      <c r="L128" s="164"/>
      <c r="M128" s="164"/>
      <c r="N128" s="269">
        <f>BK128</f>
        <v>0</v>
      </c>
      <c r="O128" s="270"/>
      <c r="P128" s="270"/>
      <c r="Q128" s="270"/>
      <c r="R128" s="157"/>
      <c r="T128" s="158"/>
      <c r="U128" s="155"/>
      <c r="V128" s="155"/>
      <c r="W128" s="159">
        <f>SUM(W129:W146)</f>
        <v>0</v>
      </c>
      <c r="X128" s="155"/>
      <c r="Y128" s="159">
        <f>SUM(Y129:Y146)</f>
        <v>1.7410679999999998</v>
      </c>
      <c r="Z128" s="155"/>
      <c r="AA128" s="160">
        <f>SUM(AA129:AA146)</f>
        <v>0</v>
      </c>
      <c r="AR128" s="161" t="s">
        <v>84</v>
      </c>
      <c r="AT128" s="162" t="s">
        <v>75</v>
      </c>
      <c r="AU128" s="162" t="s">
        <v>84</v>
      </c>
      <c r="AY128" s="161" t="s">
        <v>157</v>
      </c>
      <c r="BK128" s="163">
        <f>SUM(BK129:BK146)</f>
        <v>0</v>
      </c>
    </row>
    <row r="129" spans="2:65" s="1" customFormat="1" ht="25.5" customHeight="1">
      <c r="B129" s="136"/>
      <c r="C129" s="165" t="s">
        <v>84</v>
      </c>
      <c r="D129" s="165" t="s">
        <v>158</v>
      </c>
      <c r="E129" s="166" t="s">
        <v>159</v>
      </c>
      <c r="F129" s="276" t="s">
        <v>160</v>
      </c>
      <c r="G129" s="276"/>
      <c r="H129" s="276"/>
      <c r="I129" s="276"/>
      <c r="J129" s="167" t="s">
        <v>111</v>
      </c>
      <c r="K129" s="168">
        <v>11.76</v>
      </c>
      <c r="L129" s="277">
        <v>0</v>
      </c>
      <c r="M129" s="277"/>
      <c r="N129" s="278">
        <f>ROUND(L129*K129,2)</f>
        <v>0</v>
      </c>
      <c r="O129" s="278"/>
      <c r="P129" s="278"/>
      <c r="Q129" s="278"/>
      <c r="R129" s="139"/>
      <c r="T129" s="169" t="s">
        <v>5</v>
      </c>
      <c r="U129" s="47" t="s">
        <v>43</v>
      </c>
      <c r="V129" s="39"/>
      <c r="W129" s="170">
        <f>V129*K129</f>
        <v>0</v>
      </c>
      <c r="X129" s="170">
        <v>0.14804999999999999</v>
      </c>
      <c r="Y129" s="170">
        <f>X129*K129</f>
        <v>1.7410679999999998</v>
      </c>
      <c r="Z129" s="170">
        <v>0</v>
      </c>
      <c r="AA129" s="171">
        <f>Z129*K129</f>
        <v>0</v>
      </c>
      <c r="AR129" s="22" t="s">
        <v>161</v>
      </c>
      <c r="AT129" s="22" t="s">
        <v>158</v>
      </c>
      <c r="AU129" s="22" t="s">
        <v>113</v>
      </c>
      <c r="AY129" s="22" t="s">
        <v>157</v>
      </c>
      <c r="BE129" s="109">
        <f>IF(U129="základná",N129,0)</f>
        <v>0</v>
      </c>
      <c r="BF129" s="109">
        <f>IF(U129="znížená",N129,0)</f>
        <v>0</v>
      </c>
      <c r="BG129" s="109">
        <f>IF(U129="zákl. prenesená",N129,0)</f>
        <v>0</v>
      </c>
      <c r="BH129" s="109">
        <f>IF(U129="zníž. prenesená",N129,0)</f>
        <v>0</v>
      </c>
      <c r="BI129" s="109">
        <f>IF(U129="nulová",N129,0)</f>
        <v>0</v>
      </c>
      <c r="BJ129" s="22" t="s">
        <v>113</v>
      </c>
      <c r="BK129" s="109">
        <f>ROUND(L129*K129,2)</f>
        <v>0</v>
      </c>
      <c r="BL129" s="22" t="s">
        <v>161</v>
      </c>
      <c r="BM129" s="22" t="s">
        <v>162</v>
      </c>
    </row>
    <row r="130" spans="2:65" s="10" customFormat="1" ht="16.5" customHeight="1">
      <c r="B130" s="172"/>
      <c r="C130" s="173"/>
      <c r="D130" s="173"/>
      <c r="E130" s="174" t="s">
        <v>5</v>
      </c>
      <c r="F130" s="279" t="s">
        <v>163</v>
      </c>
      <c r="G130" s="280"/>
      <c r="H130" s="280"/>
      <c r="I130" s="280"/>
      <c r="J130" s="173"/>
      <c r="K130" s="174" t="s">
        <v>5</v>
      </c>
      <c r="L130" s="173"/>
      <c r="M130" s="173"/>
      <c r="N130" s="173"/>
      <c r="O130" s="173"/>
      <c r="P130" s="173"/>
      <c r="Q130" s="173"/>
      <c r="R130" s="175"/>
      <c r="T130" s="176"/>
      <c r="U130" s="173"/>
      <c r="V130" s="173"/>
      <c r="W130" s="173"/>
      <c r="X130" s="173"/>
      <c r="Y130" s="173"/>
      <c r="Z130" s="173"/>
      <c r="AA130" s="177"/>
      <c r="AT130" s="178" t="s">
        <v>164</v>
      </c>
      <c r="AU130" s="178" t="s">
        <v>113</v>
      </c>
      <c r="AV130" s="10" t="s">
        <v>84</v>
      </c>
      <c r="AW130" s="10" t="s">
        <v>33</v>
      </c>
      <c r="AX130" s="10" t="s">
        <v>76</v>
      </c>
      <c r="AY130" s="178" t="s">
        <v>157</v>
      </c>
    </row>
    <row r="131" spans="2:65" s="11" customFormat="1" ht="16.5" customHeight="1">
      <c r="B131" s="179"/>
      <c r="C131" s="180"/>
      <c r="D131" s="180"/>
      <c r="E131" s="181" t="s">
        <v>5</v>
      </c>
      <c r="F131" s="261" t="s">
        <v>165</v>
      </c>
      <c r="G131" s="262"/>
      <c r="H131" s="262"/>
      <c r="I131" s="262"/>
      <c r="J131" s="180"/>
      <c r="K131" s="182">
        <v>1.68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164</v>
      </c>
      <c r="AU131" s="186" t="s">
        <v>113</v>
      </c>
      <c r="AV131" s="11" t="s">
        <v>113</v>
      </c>
      <c r="AW131" s="11" t="s">
        <v>33</v>
      </c>
      <c r="AX131" s="11" t="s">
        <v>76</v>
      </c>
      <c r="AY131" s="186" t="s">
        <v>157</v>
      </c>
    </row>
    <row r="132" spans="2:65" s="12" customFormat="1" ht="16.5" customHeight="1">
      <c r="B132" s="187"/>
      <c r="C132" s="188"/>
      <c r="D132" s="188"/>
      <c r="E132" s="189" t="s">
        <v>5</v>
      </c>
      <c r="F132" s="263" t="s">
        <v>166</v>
      </c>
      <c r="G132" s="264"/>
      <c r="H132" s="264"/>
      <c r="I132" s="264"/>
      <c r="J132" s="188"/>
      <c r="K132" s="190">
        <v>1.68</v>
      </c>
      <c r="L132" s="188"/>
      <c r="M132" s="188"/>
      <c r="N132" s="188"/>
      <c r="O132" s="188"/>
      <c r="P132" s="188"/>
      <c r="Q132" s="188"/>
      <c r="R132" s="191"/>
      <c r="T132" s="192"/>
      <c r="U132" s="188"/>
      <c r="V132" s="188"/>
      <c r="W132" s="188"/>
      <c r="X132" s="188"/>
      <c r="Y132" s="188"/>
      <c r="Z132" s="188"/>
      <c r="AA132" s="193"/>
      <c r="AT132" s="194" t="s">
        <v>164</v>
      </c>
      <c r="AU132" s="194" t="s">
        <v>113</v>
      </c>
      <c r="AV132" s="12" t="s">
        <v>167</v>
      </c>
      <c r="AW132" s="12" t="s">
        <v>33</v>
      </c>
      <c r="AX132" s="12" t="s">
        <v>76</v>
      </c>
      <c r="AY132" s="194" t="s">
        <v>157</v>
      </c>
    </row>
    <row r="133" spans="2:65" s="11" customFormat="1" ht="16.5" customHeight="1">
      <c r="B133" s="179"/>
      <c r="C133" s="180"/>
      <c r="D133" s="180"/>
      <c r="E133" s="181" t="s">
        <v>5</v>
      </c>
      <c r="F133" s="261" t="s">
        <v>168</v>
      </c>
      <c r="G133" s="262"/>
      <c r="H133" s="262"/>
      <c r="I133" s="262"/>
      <c r="J133" s="180"/>
      <c r="K133" s="182">
        <v>1.68</v>
      </c>
      <c r="L133" s="180"/>
      <c r="M133" s="180"/>
      <c r="N133" s="180"/>
      <c r="O133" s="180"/>
      <c r="P133" s="180"/>
      <c r="Q133" s="180"/>
      <c r="R133" s="183"/>
      <c r="T133" s="184"/>
      <c r="U133" s="180"/>
      <c r="V133" s="180"/>
      <c r="W133" s="180"/>
      <c r="X133" s="180"/>
      <c r="Y133" s="180"/>
      <c r="Z133" s="180"/>
      <c r="AA133" s="185"/>
      <c r="AT133" s="186" t="s">
        <v>164</v>
      </c>
      <c r="AU133" s="186" t="s">
        <v>113</v>
      </c>
      <c r="AV133" s="11" t="s">
        <v>113</v>
      </c>
      <c r="AW133" s="11" t="s">
        <v>33</v>
      </c>
      <c r="AX133" s="11" t="s">
        <v>76</v>
      </c>
      <c r="AY133" s="186" t="s">
        <v>157</v>
      </c>
    </row>
    <row r="134" spans="2:65" s="12" customFormat="1" ht="16.5" customHeight="1">
      <c r="B134" s="187"/>
      <c r="C134" s="188"/>
      <c r="D134" s="188"/>
      <c r="E134" s="189" t="s">
        <v>5</v>
      </c>
      <c r="F134" s="263" t="s">
        <v>166</v>
      </c>
      <c r="G134" s="264"/>
      <c r="H134" s="264"/>
      <c r="I134" s="264"/>
      <c r="J134" s="188"/>
      <c r="K134" s="190">
        <v>1.68</v>
      </c>
      <c r="L134" s="188"/>
      <c r="M134" s="188"/>
      <c r="N134" s="188"/>
      <c r="O134" s="188"/>
      <c r="P134" s="188"/>
      <c r="Q134" s="188"/>
      <c r="R134" s="191"/>
      <c r="T134" s="192"/>
      <c r="U134" s="188"/>
      <c r="V134" s="188"/>
      <c r="W134" s="188"/>
      <c r="X134" s="188"/>
      <c r="Y134" s="188"/>
      <c r="Z134" s="188"/>
      <c r="AA134" s="193"/>
      <c r="AT134" s="194" t="s">
        <v>164</v>
      </c>
      <c r="AU134" s="194" t="s">
        <v>113</v>
      </c>
      <c r="AV134" s="12" t="s">
        <v>167</v>
      </c>
      <c r="AW134" s="12" t="s">
        <v>33</v>
      </c>
      <c r="AX134" s="12" t="s">
        <v>76</v>
      </c>
      <c r="AY134" s="194" t="s">
        <v>157</v>
      </c>
    </row>
    <row r="135" spans="2:65" s="11" customFormat="1" ht="16.5" customHeight="1">
      <c r="B135" s="179"/>
      <c r="C135" s="180"/>
      <c r="D135" s="180"/>
      <c r="E135" s="181" t="s">
        <v>5</v>
      </c>
      <c r="F135" s="261" t="s">
        <v>169</v>
      </c>
      <c r="G135" s="262"/>
      <c r="H135" s="262"/>
      <c r="I135" s="262"/>
      <c r="J135" s="180"/>
      <c r="K135" s="182">
        <v>1.68</v>
      </c>
      <c r="L135" s="180"/>
      <c r="M135" s="180"/>
      <c r="N135" s="180"/>
      <c r="O135" s="180"/>
      <c r="P135" s="180"/>
      <c r="Q135" s="180"/>
      <c r="R135" s="183"/>
      <c r="T135" s="184"/>
      <c r="U135" s="180"/>
      <c r="V135" s="180"/>
      <c r="W135" s="180"/>
      <c r="X135" s="180"/>
      <c r="Y135" s="180"/>
      <c r="Z135" s="180"/>
      <c r="AA135" s="185"/>
      <c r="AT135" s="186" t="s">
        <v>164</v>
      </c>
      <c r="AU135" s="186" t="s">
        <v>113</v>
      </c>
      <c r="AV135" s="11" t="s">
        <v>113</v>
      </c>
      <c r="AW135" s="11" t="s">
        <v>33</v>
      </c>
      <c r="AX135" s="11" t="s">
        <v>76</v>
      </c>
      <c r="AY135" s="186" t="s">
        <v>157</v>
      </c>
    </row>
    <row r="136" spans="2:65" s="12" customFormat="1" ht="16.5" customHeight="1">
      <c r="B136" s="187"/>
      <c r="C136" s="188"/>
      <c r="D136" s="188"/>
      <c r="E136" s="189" t="s">
        <v>5</v>
      </c>
      <c r="F136" s="263" t="s">
        <v>166</v>
      </c>
      <c r="G136" s="264"/>
      <c r="H136" s="264"/>
      <c r="I136" s="264"/>
      <c r="J136" s="188"/>
      <c r="K136" s="190">
        <v>1.68</v>
      </c>
      <c r="L136" s="188"/>
      <c r="M136" s="188"/>
      <c r="N136" s="188"/>
      <c r="O136" s="188"/>
      <c r="P136" s="188"/>
      <c r="Q136" s="188"/>
      <c r="R136" s="191"/>
      <c r="T136" s="192"/>
      <c r="U136" s="188"/>
      <c r="V136" s="188"/>
      <c r="W136" s="188"/>
      <c r="X136" s="188"/>
      <c r="Y136" s="188"/>
      <c r="Z136" s="188"/>
      <c r="AA136" s="193"/>
      <c r="AT136" s="194" t="s">
        <v>164</v>
      </c>
      <c r="AU136" s="194" t="s">
        <v>113</v>
      </c>
      <c r="AV136" s="12" t="s">
        <v>167</v>
      </c>
      <c r="AW136" s="12" t="s">
        <v>33</v>
      </c>
      <c r="AX136" s="12" t="s">
        <v>76</v>
      </c>
      <c r="AY136" s="194" t="s">
        <v>157</v>
      </c>
    </row>
    <row r="137" spans="2:65" s="11" customFormat="1" ht="16.5" customHeight="1">
      <c r="B137" s="179"/>
      <c r="C137" s="180"/>
      <c r="D137" s="180"/>
      <c r="E137" s="181" t="s">
        <v>5</v>
      </c>
      <c r="F137" s="261" t="s">
        <v>170</v>
      </c>
      <c r="G137" s="262"/>
      <c r="H137" s="262"/>
      <c r="I137" s="262"/>
      <c r="J137" s="180"/>
      <c r="K137" s="182">
        <v>1.68</v>
      </c>
      <c r="L137" s="180"/>
      <c r="M137" s="180"/>
      <c r="N137" s="180"/>
      <c r="O137" s="180"/>
      <c r="P137" s="180"/>
      <c r="Q137" s="180"/>
      <c r="R137" s="183"/>
      <c r="T137" s="184"/>
      <c r="U137" s="180"/>
      <c r="V137" s="180"/>
      <c r="W137" s="180"/>
      <c r="X137" s="180"/>
      <c r="Y137" s="180"/>
      <c r="Z137" s="180"/>
      <c r="AA137" s="185"/>
      <c r="AT137" s="186" t="s">
        <v>164</v>
      </c>
      <c r="AU137" s="186" t="s">
        <v>113</v>
      </c>
      <c r="AV137" s="11" t="s">
        <v>113</v>
      </c>
      <c r="AW137" s="11" t="s">
        <v>33</v>
      </c>
      <c r="AX137" s="11" t="s">
        <v>76</v>
      </c>
      <c r="AY137" s="186" t="s">
        <v>157</v>
      </c>
    </row>
    <row r="138" spans="2:65" s="12" customFormat="1" ht="16.5" customHeight="1">
      <c r="B138" s="187"/>
      <c r="C138" s="188"/>
      <c r="D138" s="188"/>
      <c r="E138" s="189" t="s">
        <v>5</v>
      </c>
      <c r="F138" s="263" t="s">
        <v>166</v>
      </c>
      <c r="G138" s="264"/>
      <c r="H138" s="264"/>
      <c r="I138" s="264"/>
      <c r="J138" s="188"/>
      <c r="K138" s="190">
        <v>1.68</v>
      </c>
      <c r="L138" s="188"/>
      <c r="M138" s="188"/>
      <c r="N138" s="188"/>
      <c r="O138" s="188"/>
      <c r="P138" s="188"/>
      <c r="Q138" s="188"/>
      <c r="R138" s="191"/>
      <c r="T138" s="192"/>
      <c r="U138" s="188"/>
      <c r="V138" s="188"/>
      <c r="W138" s="188"/>
      <c r="X138" s="188"/>
      <c r="Y138" s="188"/>
      <c r="Z138" s="188"/>
      <c r="AA138" s="193"/>
      <c r="AT138" s="194" t="s">
        <v>164</v>
      </c>
      <c r="AU138" s="194" t="s">
        <v>113</v>
      </c>
      <c r="AV138" s="12" t="s">
        <v>167</v>
      </c>
      <c r="AW138" s="12" t="s">
        <v>33</v>
      </c>
      <c r="AX138" s="12" t="s">
        <v>76</v>
      </c>
      <c r="AY138" s="194" t="s">
        <v>157</v>
      </c>
    </row>
    <row r="139" spans="2:65" s="10" customFormat="1" ht="16.5" customHeight="1">
      <c r="B139" s="172"/>
      <c r="C139" s="173"/>
      <c r="D139" s="173"/>
      <c r="E139" s="174" t="s">
        <v>5</v>
      </c>
      <c r="F139" s="283" t="s">
        <v>171</v>
      </c>
      <c r="G139" s="284"/>
      <c r="H139" s="284"/>
      <c r="I139" s="284"/>
      <c r="J139" s="173"/>
      <c r="K139" s="174" t="s">
        <v>5</v>
      </c>
      <c r="L139" s="173"/>
      <c r="M139" s="173"/>
      <c r="N139" s="173"/>
      <c r="O139" s="173"/>
      <c r="P139" s="173"/>
      <c r="Q139" s="173"/>
      <c r="R139" s="175"/>
      <c r="T139" s="176"/>
      <c r="U139" s="173"/>
      <c r="V139" s="173"/>
      <c r="W139" s="173"/>
      <c r="X139" s="173"/>
      <c r="Y139" s="173"/>
      <c r="Z139" s="173"/>
      <c r="AA139" s="177"/>
      <c r="AT139" s="178" t="s">
        <v>164</v>
      </c>
      <c r="AU139" s="178" t="s">
        <v>113</v>
      </c>
      <c r="AV139" s="10" t="s">
        <v>84</v>
      </c>
      <c r="AW139" s="10" t="s">
        <v>33</v>
      </c>
      <c r="AX139" s="10" t="s">
        <v>76</v>
      </c>
      <c r="AY139" s="178" t="s">
        <v>157</v>
      </c>
    </row>
    <row r="140" spans="2:65" s="11" customFormat="1" ht="16.5" customHeight="1">
      <c r="B140" s="179"/>
      <c r="C140" s="180"/>
      <c r="D140" s="180"/>
      <c r="E140" s="181" t="s">
        <v>5</v>
      </c>
      <c r="F140" s="261" t="s">
        <v>172</v>
      </c>
      <c r="G140" s="262"/>
      <c r="H140" s="262"/>
      <c r="I140" s="262"/>
      <c r="J140" s="180"/>
      <c r="K140" s="182">
        <v>1.68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164</v>
      </c>
      <c r="AU140" s="186" t="s">
        <v>113</v>
      </c>
      <c r="AV140" s="11" t="s">
        <v>113</v>
      </c>
      <c r="AW140" s="11" t="s">
        <v>33</v>
      </c>
      <c r="AX140" s="11" t="s">
        <v>76</v>
      </c>
      <c r="AY140" s="186" t="s">
        <v>157</v>
      </c>
    </row>
    <row r="141" spans="2:65" s="12" customFormat="1" ht="16.5" customHeight="1">
      <c r="B141" s="187"/>
      <c r="C141" s="188"/>
      <c r="D141" s="188"/>
      <c r="E141" s="189" t="s">
        <v>5</v>
      </c>
      <c r="F141" s="263" t="s">
        <v>173</v>
      </c>
      <c r="G141" s="264"/>
      <c r="H141" s="264"/>
      <c r="I141" s="264"/>
      <c r="J141" s="188"/>
      <c r="K141" s="190">
        <v>1.68</v>
      </c>
      <c r="L141" s="188"/>
      <c r="M141" s="188"/>
      <c r="N141" s="188"/>
      <c r="O141" s="188"/>
      <c r="P141" s="188"/>
      <c r="Q141" s="188"/>
      <c r="R141" s="191"/>
      <c r="T141" s="192"/>
      <c r="U141" s="188"/>
      <c r="V141" s="188"/>
      <c r="W141" s="188"/>
      <c r="X141" s="188"/>
      <c r="Y141" s="188"/>
      <c r="Z141" s="188"/>
      <c r="AA141" s="193"/>
      <c r="AT141" s="194" t="s">
        <v>164</v>
      </c>
      <c r="AU141" s="194" t="s">
        <v>113</v>
      </c>
      <c r="AV141" s="12" t="s">
        <v>167</v>
      </c>
      <c r="AW141" s="12" t="s">
        <v>33</v>
      </c>
      <c r="AX141" s="12" t="s">
        <v>76</v>
      </c>
      <c r="AY141" s="194" t="s">
        <v>157</v>
      </c>
    </row>
    <row r="142" spans="2:65" s="11" customFormat="1" ht="16.5" customHeight="1">
      <c r="B142" s="179"/>
      <c r="C142" s="180"/>
      <c r="D142" s="180"/>
      <c r="E142" s="181" t="s">
        <v>5</v>
      </c>
      <c r="F142" s="261" t="s">
        <v>174</v>
      </c>
      <c r="G142" s="262"/>
      <c r="H142" s="262"/>
      <c r="I142" s="262"/>
      <c r="J142" s="180"/>
      <c r="K142" s="182">
        <v>1.68</v>
      </c>
      <c r="L142" s="180"/>
      <c r="M142" s="180"/>
      <c r="N142" s="180"/>
      <c r="O142" s="180"/>
      <c r="P142" s="180"/>
      <c r="Q142" s="180"/>
      <c r="R142" s="183"/>
      <c r="T142" s="184"/>
      <c r="U142" s="180"/>
      <c r="V142" s="180"/>
      <c r="W142" s="180"/>
      <c r="X142" s="180"/>
      <c r="Y142" s="180"/>
      <c r="Z142" s="180"/>
      <c r="AA142" s="185"/>
      <c r="AT142" s="186" t="s">
        <v>164</v>
      </c>
      <c r="AU142" s="186" t="s">
        <v>113</v>
      </c>
      <c r="AV142" s="11" t="s">
        <v>113</v>
      </c>
      <c r="AW142" s="11" t="s">
        <v>33</v>
      </c>
      <c r="AX142" s="11" t="s">
        <v>76</v>
      </c>
      <c r="AY142" s="186" t="s">
        <v>157</v>
      </c>
    </row>
    <row r="143" spans="2:65" s="12" customFormat="1" ht="16.5" customHeight="1">
      <c r="B143" s="187"/>
      <c r="C143" s="188"/>
      <c r="D143" s="188"/>
      <c r="E143" s="189" t="s">
        <v>5</v>
      </c>
      <c r="F143" s="263" t="s">
        <v>173</v>
      </c>
      <c r="G143" s="264"/>
      <c r="H143" s="264"/>
      <c r="I143" s="264"/>
      <c r="J143" s="188"/>
      <c r="K143" s="190">
        <v>1.68</v>
      </c>
      <c r="L143" s="188"/>
      <c r="M143" s="188"/>
      <c r="N143" s="188"/>
      <c r="O143" s="188"/>
      <c r="P143" s="188"/>
      <c r="Q143" s="188"/>
      <c r="R143" s="191"/>
      <c r="T143" s="192"/>
      <c r="U143" s="188"/>
      <c r="V143" s="188"/>
      <c r="W143" s="188"/>
      <c r="X143" s="188"/>
      <c r="Y143" s="188"/>
      <c r="Z143" s="188"/>
      <c r="AA143" s="193"/>
      <c r="AT143" s="194" t="s">
        <v>164</v>
      </c>
      <c r="AU143" s="194" t="s">
        <v>113</v>
      </c>
      <c r="AV143" s="12" t="s">
        <v>167</v>
      </c>
      <c r="AW143" s="12" t="s">
        <v>33</v>
      </c>
      <c r="AX143" s="12" t="s">
        <v>76</v>
      </c>
      <c r="AY143" s="194" t="s">
        <v>157</v>
      </c>
    </row>
    <row r="144" spans="2:65" s="11" customFormat="1" ht="16.5" customHeight="1">
      <c r="B144" s="179"/>
      <c r="C144" s="180"/>
      <c r="D144" s="180"/>
      <c r="E144" s="181" t="s">
        <v>5</v>
      </c>
      <c r="F144" s="261" t="s">
        <v>175</v>
      </c>
      <c r="G144" s="262"/>
      <c r="H144" s="262"/>
      <c r="I144" s="262"/>
      <c r="J144" s="180"/>
      <c r="K144" s="182">
        <v>1.68</v>
      </c>
      <c r="L144" s="180"/>
      <c r="M144" s="180"/>
      <c r="N144" s="180"/>
      <c r="O144" s="180"/>
      <c r="P144" s="180"/>
      <c r="Q144" s="180"/>
      <c r="R144" s="183"/>
      <c r="T144" s="184"/>
      <c r="U144" s="180"/>
      <c r="V144" s="180"/>
      <c r="W144" s="180"/>
      <c r="X144" s="180"/>
      <c r="Y144" s="180"/>
      <c r="Z144" s="180"/>
      <c r="AA144" s="185"/>
      <c r="AT144" s="186" t="s">
        <v>164</v>
      </c>
      <c r="AU144" s="186" t="s">
        <v>113</v>
      </c>
      <c r="AV144" s="11" t="s">
        <v>113</v>
      </c>
      <c r="AW144" s="11" t="s">
        <v>33</v>
      </c>
      <c r="AX144" s="11" t="s">
        <v>76</v>
      </c>
      <c r="AY144" s="186" t="s">
        <v>157</v>
      </c>
    </row>
    <row r="145" spans="2:65" s="12" customFormat="1" ht="16.5" customHeight="1">
      <c r="B145" s="187"/>
      <c r="C145" s="188"/>
      <c r="D145" s="188"/>
      <c r="E145" s="189" t="s">
        <v>5</v>
      </c>
      <c r="F145" s="263" t="s">
        <v>173</v>
      </c>
      <c r="G145" s="264"/>
      <c r="H145" s="264"/>
      <c r="I145" s="264"/>
      <c r="J145" s="188"/>
      <c r="K145" s="190">
        <v>1.68</v>
      </c>
      <c r="L145" s="188"/>
      <c r="M145" s="188"/>
      <c r="N145" s="188"/>
      <c r="O145" s="188"/>
      <c r="P145" s="188"/>
      <c r="Q145" s="188"/>
      <c r="R145" s="191"/>
      <c r="T145" s="192"/>
      <c r="U145" s="188"/>
      <c r="V145" s="188"/>
      <c r="W145" s="188"/>
      <c r="X145" s="188"/>
      <c r="Y145" s="188"/>
      <c r="Z145" s="188"/>
      <c r="AA145" s="193"/>
      <c r="AT145" s="194" t="s">
        <v>164</v>
      </c>
      <c r="AU145" s="194" t="s">
        <v>113</v>
      </c>
      <c r="AV145" s="12" t="s">
        <v>167</v>
      </c>
      <c r="AW145" s="12" t="s">
        <v>33</v>
      </c>
      <c r="AX145" s="12" t="s">
        <v>76</v>
      </c>
      <c r="AY145" s="194" t="s">
        <v>157</v>
      </c>
    </row>
    <row r="146" spans="2:65" s="13" customFormat="1" ht="16.5" customHeight="1">
      <c r="B146" s="195"/>
      <c r="C146" s="196"/>
      <c r="D146" s="196"/>
      <c r="E146" s="197" t="s">
        <v>5</v>
      </c>
      <c r="F146" s="265" t="s">
        <v>176</v>
      </c>
      <c r="G146" s="266"/>
      <c r="H146" s="266"/>
      <c r="I146" s="266"/>
      <c r="J146" s="196"/>
      <c r="K146" s="198">
        <v>11.76</v>
      </c>
      <c r="L146" s="196"/>
      <c r="M146" s="196"/>
      <c r="N146" s="196"/>
      <c r="O146" s="196"/>
      <c r="P146" s="196"/>
      <c r="Q146" s="196"/>
      <c r="R146" s="199"/>
      <c r="T146" s="200"/>
      <c r="U146" s="196"/>
      <c r="V146" s="196"/>
      <c r="W146" s="196"/>
      <c r="X146" s="196"/>
      <c r="Y146" s="196"/>
      <c r="Z146" s="196"/>
      <c r="AA146" s="201"/>
      <c r="AT146" s="202" t="s">
        <v>164</v>
      </c>
      <c r="AU146" s="202" t="s">
        <v>113</v>
      </c>
      <c r="AV146" s="13" t="s">
        <v>161</v>
      </c>
      <c r="AW146" s="13" t="s">
        <v>33</v>
      </c>
      <c r="AX146" s="13" t="s">
        <v>84</v>
      </c>
      <c r="AY146" s="202" t="s">
        <v>157</v>
      </c>
    </row>
    <row r="147" spans="2:65" s="9" customFormat="1" ht="29.85" customHeight="1">
      <c r="B147" s="154"/>
      <c r="C147" s="155"/>
      <c r="D147" s="164" t="s">
        <v>125</v>
      </c>
      <c r="E147" s="164"/>
      <c r="F147" s="164"/>
      <c r="G147" s="164"/>
      <c r="H147" s="164"/>
      <c r="I147" s="164"/>
      <c r="J147" s="164"/>
      <c r="K147" s="164"/>
      <c r="L147" s="164"/>
      <c r="M147" s="164"/>
      <c r="N147" s="269">
        <f>BK147</f>
        <v>0</v>
      </c>
      <c r="O147" s="270"/>
      <c r="P147" s="270"/>
      <c r="Q147" s="270"/>
      <c r="R147" s="157"/>
      <c r="T147" s="158"/>
      <c r="U147" s="155"/>
      <c r="V147" s="155"/>
      <c r="W147" s="159">
        <f>SUM(W148:W167)</f>
        <v>0</v>
      </c>
      <c r="X147" s="155"/>
      <c r="Y147" s="159">
        <f>SUM(Y148:Y167)</f>
        <v>1.28733108</v>
      </c>
      <c r="Z147" s="155"/>
      <c r="AA147" s="160">
        <f>SUM(AA148:AA167)</f>
        <v>0</v>
      </c>
      <c r="AR147" s="161" t="s">
        <v>84</v>
      </c>
      <c r="AT147" s="162" t="s">
        <v>75</v>
      </c>
      <c r="AU147" s="162" t="s">
        <v>84</v>
      </c>
      <c r="AY147" s="161" t="s">
        <v>157</v>
      </c>
      <c r="BK147" s="163">
        <f>SUM(BK148:BK167)</f>
        <v>0</v>
      </c>
    </row>
    <row r="148" spans="2:65" s="1" customFormat="1" ht="25.5" customHeight="1">
      <c r="B148" s="136"/>
      <c r="C148" s="165" t="s">
        <v>113</v>
      </c>
      <c r="D148" s="165" t="s">
        <v>158</v>
      </c>
      <c r="E148" s="166" t="s">
        <v>177</v>
      </c>
      <c r="F148" s="276" t="s">
        <v>178</v>
      </c>
      <c r="G148" s="276"/>
      <c r="H148" s="276"/>
      <c r="I148" s="276"/>
      <c r="J148" s="167" t="s">
        <v>111</v>
      </c>
      <c r="K148" s="168">
        <v>19.992000000000001</v>
      </c>
      <c r="L148" s="277">
        <v>0</v>
      </c>
      <c r="M148" s="277"/>
      <c r="N148" s="278">
        <f>ROUND(L148*K148,2)</f>
        <v>0</v>
      </c>
      <c r="O148" s="278"/>
      <c r="P148" s="278"/>
      <c r="Q148" s="278"/>
      <c r="R148" s="139"/>
      <c r="T148" s="169" t="s">
        <v>5</v>
      </c>
      <c r="U148" s="47" t="s">
        <v>43</v>
      </c>
      <c r="V148" s="39"/>
      <c r="W148" s="170">
        <f>V148*K148</f>
        <v>0</v>
      </c>
      <c r="X148" s="170">
        <v>5.0860000000000002E-2</v>
      </c>
      <c r="Y148" s="170">
        <f>X148*K148</f>
        <v>1.01679312</v>
      </c>
      <c r="Z148" s="170">
        <v>0</v>
      </c>
      <c r="AA148" s="171">
        <f>Z148*K148</f>
        <v>0</v>
      </c>
      <c r="AR148" s="22" t="s">
        <v>161</v>
      </c>
      <c r="AT148" s="22" t="s">
        <v>158</v>
      </c>
      <c r="AU148" s="22" t="s">
        <v>113</v>
      </c>
      <c r="AY148" s="22" t="s">
        <v>157</v>
      </c>
      <c r="BE148" s="109">
        <f>IF(U148="základná",N148,0)</f>
        <v>0</v>
      </c>
      <c r="BF148" s="109">
        <f>IF(U148="znížená",N148,0)</f>
        <v>0</v>
      </c>
      <c r="BG148" s="109">
        <f>IF(U148="zákl. prenesená",N148,0)</f>
        <v>0</v>
      </c>
      <c r="BH148" s="109">
        <f>IF(U148="zníž. prenesená",N148,0)</f>
        <v>0</v>
      </c>
      <c r="BI148" s="109">
        <f>IF(U148="nulová",N148,0)</f>
        <v>0</v>
      </c>
      <c r="BJ148" s="22" t="s">
        <v>113</v>
      </c>
      <c r="BK148" s="109">
        <f>ROUND(L148*K148,2)</f>
        <v>0</v>
      </c>
      <c r="BL148" s="22" t="s">
        <v>161</v>
      </c>
      <c r="BM148" s="22" t="s">
        <v>179</v>
      </c>
    </row>
    <row r="149" spans="2:65" s="11" customFormat="1" ht="16.5" customHeight="1">
      <c r="B149" s="179"/>
      <c r="C149" s="180"/>
      <c r="D149" s="180"/>
      <c r="E149" s="181" t="s">
        <v>5</v>
      </c>
      <c r="F149" s="281" t="s">
        <v>180</v>
      </c>
      <c r="G149" s="282"/>
      <c r="H149" s="282"/>
      <c r="I149" s="282"/>
      <c r="J149" s="180"/>
      <c r="K149" s="182">
        <v>2.8559999999999999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164</v>
      </c>
      <c r="AU149" s="186" t="s">
        <v>113</v>
      </c>
      <c r="AV149" s="11" t="s">
        <v>113</v>
      </c>
      <c r="AW149" s="11" t="s">
        <v>33</v>
      </c>
      <c r="AX149" s="11" t="s">
        <v>76</v>
      </c>
      <c r="AY149" s="186" t="s">
        <v>157</v>
      </c>
    </row>
    <row r="150" spans="2:65" s="12" customFormat="1" ht="16.5" customHeight="1">
      <c r="B150" s="187"/>
      <c r="C150" s="188"/>
      <c r="D150" s="188"/>
      <c r="E150" s="189" t="s">
        <v>5</v>
      </c>
      <c r="F150" s="263" t="s">
        <v>181</v>
      </c>
      <c r="G150" s="264"/>
      <c r="H150" s="264"/>
      <c r="I150" s="264"/>
      <c r="J150" s="188"/>
      <c r="K150" s="190">
        <v>2.8559999999999999</v>
      </c>
      <c r="L150" s="188"/>
      <c r="M150" s="188"/>
      <c r="N150" s="188"/>
      <c r="O150" s="188"/>
      <c r="P150" s="188"/>
      <c r="Q150" s="188"/>
      <c r="R150" s="191"/>
      <c r="T150" s="192"/>
      <c r="U150" s="188"/>
      <c r="V150" s="188"/>
      <c r="W150" s="188"/>
      <c r="X150" s="188"/>
      <c r="Y150" s="188"/>
      <c r="Z150" s="188"/>
      <c r="AA150" s="193"/>
      <c r="AT150" s="194" t="s">
        <v>164</v>
      </c>
      <c r="AU150" s="194" t="s">
        <v>113</v>
      </c>
      <c r="AV150" s="12" t="s">
        <v>167</v>
      </c>
      <c r="AW150" s="12" t="s">
        <v>33</v>
      </c>
      <c r="AX150" s="12" t="s">
        <v>76</v>
      </c>
      <c r="AY150" s="194" t="s">
        <v>157</v>
      </c>
    </row>
    <row r="151" spans="2:65" s="11" customFormat="1" ht="16.5" customHeight="1">
      <c r="B151" s="179"/>
      <c r="C151" s="180"/>
      <c r="D151" s="180"/>
      <c r="E151" s="181" t="s">
        <v>5</v>
      </c>
      <c r="F151" s="261" t="s">
        <v>182</v>
      </c>
      <c r="G151" s="262"/>
      <c r="H151" s="262"/>
      <c r="I151" s="262"/>
      <c r="J151" s="180"/>
      <c r="K151" s="182">
        <v>8.5679999999999996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164</v>
      </c>
      <c r="AU151" s="186" t="s">
        <v>113</v>
      </c>
      <c r="AV151" s="11" t="s">
        <v>113</v>
      </c>
      <c r="AW151" s="11" t="s">
        <v>33</v>
      </c>
      <c r="AX151" s="11" t="s">
        <v>76</v>
      </c>
      <c r="AY151" s="186" t="s">
        <v>157</v>
      </c>
    </row>
    <row r="152" spans="2:65" s="12" customFormat="1" ht="16.5" customHeight="1">
      <c r="B152" s="187"/>
      <c r="C152" s="188"/>
      <c r="D152" s="188"/>
      <c r="E152" s="189" t="s">
        <v>5</v>
      </c>
      <c r="F152" s="263" t="s">
        <v>183</v>
      </c>
      <c r="G152" s="264"/>
      <c r="H152" s="264"/>
      <c r="I152" s="264"/>
      <c r="J152" s="188"/>
      <c r="K152" s="190">
        <v>8.5679999999999996</v>
      </c>
      <c r="L152" s="188"/>
      <c r="M152" s="188"/>
      <c r="N152" s="188"/>
      <c r="O152" s="188"/>
      <c r="P152" s="188"/>
      <c r="Q152" s="188"/>
      <c r="R152" s="191"/>
      <c r="T152" s="192"/>
      <c r="U152" s="188"/>
      <c r="V152" s="188"/>
      <c r="W152" s="188"/>
      <c r="X152" s="188"/>
      <c r="Y152" s="188"/>
      <c r="Z152" s="188"/>
      <c r="AA152" s="193"/>
      <c r="AT152" s="194" t="s">
        <v>164</v>
      </c>
      <c r="AU152" s="194" t="s">
        <v>113</v>
      </c>
      <c r="AV152" s="12" t="s">
        <v>167</v>
      </c>
      <c r="AW152" s="12" t="s">
        <v>33</v>
      </c>
      <c r="AX152" s="12" t="s">
        <v>76</v>
      </c>
      <c r="AY152" s="194" t="s">
        <v>157</v>
      </c>
    </row>
    <row r="153" spans="2:65" s="11" customFormat="1" ht="16.5" customHeight="1">
      <c r="B153" s="179"/>
      <c r="C153" s="180"/>
      <c r="D153" s="180"/>
      <c r="E153" s="181" t="s">
        <v>5</v>
      </c>
      <c r="F153" s="261" t="s">
        <v>184</v>
      </c>
      <c r="G153" s="262"/>
      <c r="H153" s="262"/>
      <c r="I153" s="262"/>
      <c r="J153" s="180"/>
      <c r="K153" s="182">
        <v>2.8559999999999999</v>
      </c>
      <c r="L153" s="180"/>
      <c r="M153" s="180"/>
      <c r="N153" s="180"/>
      <c r="O153" s="180"/>
      <c r="P153" s="180"/>
      <c r="Q153" s="180"/>
      <c r="R153" s="183"/>
      <c r="T153" s="184"/>
      <c r="U153" s="180"/>
      <c r="V153" s="180"/>
      <c r="W153" s="180"/>
      <c r="X153" s="180"/>
      <c r="Y153" s="180"/>
      <c r="Z153" s="180"/>
      <c r="AA153" s="185"/>
      <c r="AT153" s="186" t="s">
        <v>164</v>
      </c>
      <c r="AU153" s="186" t="s">
        <v>113</v>
      </c>
      <c r="AV153" s="11" t="s">
        <v>113</v>
      </c>
      <c r="AW153" s="11" t="s">
        <v>33</v>
      </c>
      <c r="AX153" s="11" t="s">
        <v>76</v>
      </c>
      <c r="AY153" s="186" t="s">
        <v>157</v>
      </c>
    </row>
    <row r="154" spans="2:65" s="12" customFormat="1" ht="16.5" customHeight="1">
      <c r="B154" s="187"/>
      <c r="C154" s="188"/>
      <c r="D154" s="188"/>
      <c r="E154" s="189" t="s">
        <v>5</v>
      </c>
      <c r="F154" s="263" t="s">
        <v>181</v>
      </c>
      <c r="G154" s="264"/>
      <c r="H154" s="264"/>
      <c r="I154" s="264"/>
      <c r="J154" s="188"/>
      <c r="K154" s="190">
        <v>2.8559999999999999</v>
      </c>
      <c r="L154" s="188"/>
      <c r="M154" s="188"/>
      <c r="N154" s="188"/>
      <c r="O154" s="188"/>
      <c r="P154" s="188"/>
      <c r="Q154" s="188"/>
      <c r="R154" s="191"/>
      <c r="T154" s="192"/>
      <c r="U154" s="188"/>
      <c r="V154" s="188"/>
      <c r="W154" s="188"/>
      <c r="X154" s="188"/>
      <c r="Y154" s="188"/>
      <c r="Z154" s="188"/>
      <c r="AA154" s="193"/>
      <c r="AT154" s="194" t="s">
        <v>164</v>
      </c>
      <c r="AU154" s="194" t="s">
        <v>113</v>
      </c>
      <c r="AV154" s="12" t="s">
        <v>167</v>
      </c>
      <c r="AW154" s="12" t="s">
        <v>33</v>
      </c>
      <c r="AX154" s="12" t="s">
        <v>76</v>
      </c>
      <c r="AY154" s="194" t="s">
        <v>157</v>
      </c>
    </row>
    <row r="155" spans="2:65" s="11" customFormat="1" ht="16.5" customHeight="1">
      <c r="B155" s="179"/>
      <c r="C155" s="180"/>
      <c r="D155" s="180"/>
      <c r="E155" s="181" t="s">
        <v>5</v>
      </c>
      <c r="F155" s="261" t="s">
        <v>185</v>
      </c>
      <c r="G155" s="262"/>
      <c r="H155" s="262"/>
      <c r="I155" s="262"/>
      <c r="J155" s="180"/>
      <c r="K155" s="182">
        <v>5.7119999999999997</v>
      </c>
      <c r="L155" s="180"/>
      <c r="M155" s="180"/>
      <c r="N155" s="180"/>
      <c r="O155" s="180"/>
      <c r="P155" s="180"/>
      <c r="Q155" s="180"/>
      <c r="R155" s="183"/>
      <c r="T155" s="184"/>
      <c r="U155" s="180"/>
      <c r="V155" s="180"/>
      <c r="W155" s="180"/>
      <c r="X155" s="180"/>
      <c r="Y155" s="180"/>
      <c r="Z155" s="180"/>
      <c r="AA155" s="185"/>
      <c r="AT155" s="186" t="s">
        <v>164</v>
      </c>
      <c r="AU155" s="186" t="s">
        <v>113</v>
      </c>
      <c r="AV155" s="11" t="s">
        <v>113</v>
      </c>
      <c r="AW155" s="11" t="s">
        <v>33</v>
      </c>
      <c r="AX155" s="11" t="s">
        <v>76</v>
      </c>
      <c r="AY155" s="186" t="s">
        <v>157</v>
      </c>
    </row>
    <row r="156" spans="2:65" s="12" customFormat="1" ht="16.5" customHeight="1">
      <c r="B156" s="187"/>
      <c r="C156" s="188"/>
      <c r="D156" s="188"/>
      <c r="E156" s="189" t="s">
        <v>5</v>
      </c>
      <c r="F156" s="263" t="s">
        <v>183</v>
      </c>
      <c r="G156" s="264"/>
      <c r="H156" s="264"/>
      <c r="I156" s="264"/>
      <c r="J156" s="188"/>
      <c r="K156" s="190">
        <v>5.7119999999999997</v>
      </c>
      <c r="L156" s="188"/>
      <c r="M156" s="188"/>
      <c r="N156" s="188"/>
      <c r="O156" s="188"/>
      <c r="P156" s="188"/>
      <c r="Q156" s="188"/>
      <c r="R156" s="191"/>
      <c r="T156" s="192"/>
      <c r="U156" s="188"/>
      <c r="V156" s="188"/>
      <c r="W156" s="188"/>
      <c r="X156" s="188"/>
      <c r="Y156" s="188"/>
      <c r="Z156" s="188"/>
      <c r="AA156" s="193"/>
      <c r="AT156" s="194" t="s">
        <v>164</v>
      </c>
      <c r="AU156" s="194" t="s">
        <v>113</v>
      </c>
      <c r="AV156" s="12" t="s">
        <v>167</v>
      </c>
      <c r="AW156" s="12" t="s">
        <v>33</v>
      </c>
      <c r="AX156" s="12" t="s">
        <v>76</v>
      </c>
      <c r="AY156" s="194" t="s">
        <v>157</v>
      </c>
    </row>
    <row r="157" spans="2:65" s="13" customFormat="1" ht="16.5" customHeight="1">
      <c r="B157" s="195"/>
      <c r="C157" s="196"/>
      <c r="D157" s="196"/>
      <c r="E157" s="197" t="s">
        <v>5</v>
      </c>
      <c r="F157" s="265" t="s">
        <v>176</v>
      </c>
      <c r="G157" s="266"/>
      <c r="H157" s="266"/>
      <c r="I157" s="266"/>
      <c r="J157" s="196"/>
      <c r="K157" s="198">
        <v>19.992000000000001</v>
      </c>
      <c r="L157" s="196"/>
      <c r="M157" s="196"/>
      <c r="N157" s="196"/>
      <c r="O157" s="196"/>
      <c r="P157" s="196"/>
      <c r="Q157" s="196"/>
      <c r="R157" s="199"/>
      <c r="T157" s="200"/>
      <c r="U157" s="196"/>
      <c r="V157" s="196"/>
      <c r="W157" s="196"/>
      <c r="X157" s="196"/>
      <c r="Y157" s="196"/>
      <c r="Z157" s="196"/>
      <c r="AA157" s="201"/>
      <c r="AT157" s="202" t="s">
        <v>164</v>
      </c>
      <c r="AU157" s="202" t="s">
        <v>113</v>
      </c>
      <c r="AV157" s="13" t="s">
        <v>161</v>
      </c>
      <c r="AW157" s="13" t="s">
        <v>33</v>
      </c>
      <c r="AX157" s="13" t="s">
        <v>84</v>
      </c>
      <c r="AY157" s="202" t="s">
        <v>157</v>
      </c>
    </row>
    <row r="158" spans="2:65" s="1" customFormat="1" ht="25.5" customHeight="1">
      <c r="B158" s="136"/>
      <c r="C158" s="165" t="s">
        <v>167</v>
      </c>
      <c r="D158" s="165" t="s">
        <v>158</v>
      </c>
      <c r="E158" s="166" t="s">
        <v>186</v>
      </c>
      <c r="F158" s="276" t="s">
        <v>187</v>
      </c>
      <c r="G158" s="276"/>
      <c r="H158" s="276"/>
      <c r="I158" s="276"/>
      <c r="J158" s="167" t="s">
        <v>111</v>
      </c>
      <c r="K158" s="168">
        <v>5.8520000000000003</v>
      </c>
      <c r="L158" s="277">
        <v>0</v>
      </c>
      <c r="M158" s="277"/>
      <c r="N158" s="278">
        <f>ROUND(L158*K158,2)</f>
        <v>0</v>
      </c>
      <c r="O158" s="278"/>
      <c r="P158" s="278"/>
      <c r="Q158" s="278"/>
      <c r="R158" s="139"/>
      <c r="T158" s="169" t="s">
        <v>5</v>
      </c>
      <c r="U158" s="47" t="s">
        <v>43</v>
      </c>
      <c r="V158" s="39"/>
      <c r="W158" s="170">
        <f>V158*K158</f>
        <v>0</v>
      </c>
      <c r="X158" s="170">
        <v>4.623E-2</v>
      </c>
      <c r="Y158" s="170">
        <f>X158*K158</f>
        <v>0.27053796000000002</v>
      </c>
      <c r="Z158" s="170">
        <v>0</v>
      </c>
      <c r="AA158" s="171">
        <f>Z158*K158</f>
        <v>0</v>
      </c>
      <c r="AR158" s="22" t="s">
        <v>161</v>
      </c>
      <c r="AT158" s="22" t="s">
        <v>158</v>
      </c>
      <c r="AU158" s="22" t="s">
        <v>113</v>
      </c>
      <c r="AY158" s="22" t="s">
        <v>157</v>
      </c>
      <c r="BE158" s="109">
        <f>IF(U158="základná",N158,0)</f>
        <v>0</v>
      </c>
      <c r="BF158" s="109">
        <f>IF(U158="znížená",N158,0)</f>
        <v>0</v>
      </c>
      <c r="BG158" s="109">
        <f>IF(U158="zákl. prenesená",N158,0)</f>
        <v>0</v>
      </c>
      <c r="BH158" s="109">
        <f>IF(U158="zníž. prenesená",N158,0)</f>
        <v>0</v>
      </c>
      <c r="BI158" s="109">
        <f>IF(U158="nulová",N158,0)</f>
        <v>0</v>
      </c>
      <c r="BJ158" s="22" t="s">
        <v>113</v>
      </c>
      <c r="BK158" s="109">
        <f>ROUND(L158*K158,2)</f>
        <v>0</v>
      </c>
      <c r="BL158" s="22" t="s">
        <v>161</v>
      </c>
      <c r="BM158" s="22" t="s">
        <v>188</v>
      </c>
    </row>
    <row r="159" spans="2:65" s="11" customFormat="1" ht="16.5" customHeight="1">
      <c r="B159" s="179"/>
      <c r="C159" s="180"/>
      <c r="D159" s="180"/>
      <c r="E159" s="181" t="s">
        <v>5</v>
      </c>
      <c r="F159" s="281" t="s">
        <v>189</v>
      </c>
      <c r="G159" s="282"/>
      <c r="H159" s="282"/>
      <c r="I159" s="282"/>
      <c r="J159" s="180"/>
      <c r="K159" s="182">
        <v>0.83599999999999997</v>
      </c>
      <c r="L159" s="180"/>
      <c r="M159" s="180"/>
      <c r="N159" s="180"/>
      <c r="O159" s="180"/>
      <c r="P159" s="180"/>
      <c r="Q159" s="180"/>
      <c r="R159" s="183"/>
      <c r="T159" s="184"/>
      <c r="U159" s="180"/>
      <c r="V159" s="180"/>
      <c r="W159" s="180"/>
      <c r="X159" s="180"/>
      <c r="Y159" s="180"/>
      <c r="Z159" s="180"/>
      <c r="AA159" s="185"/>
      <c r="AT159" s="186" t="s">
        <v>164</v>
      </c>
      <c r="AU159" s="186" t="s">
        <v>113</v>
      </c>
      <c r="AV159" s="11" t="s">
        <v>113</v>
      </c>
      <c r="AW159" s="11" t="s">
        <v>33</v>
      </c>
      <c r="AX159" s="11" t="s">
        <v>76</v>
      </c>
      <c r="AY159" s="186" t="s">
        <v>157</v>
      </c>
    </row>
    <row r="160" spans="2:65" s="12" customFormat="1" ht="16.5" customHeight="1">
      <c r="B160" s="187"/>
      <c r="C160" s="188"/>
      <c r="D160" s="188"/>
      <c r="E160" s="189" t="s">
        <v>5</v>
      </c>
      <c r="F160" s="263" t="s">
        <v>190</v>
      </c>
      <c r="G160" s="264"/>
      <c r="H160" s="264"/>
      <c r="I160" s="264"/>
      <c r="J160" s="188"/>
      <c r="K160" s="190">
        <v>0.83599999999999997</v>
      </c>
      <c r="L160" s="188"/>
      <c r="M160" s="188"/>
      <c r="N160" s="188"/>
      <c r="O160" s="188"/>
      <c r="P160" s="188"/>
      <c r="Q160" s="188"/>
      <c r="R160" s="191"/>
      <c r="T160" s="192"/>
      <c r="U160" s="188"/>
      <c r="V160" s="188"/>
      <c r="W160" s="188"/>
      <c r="X160" s="188"/>
      <c r="Y160" s="188"/>
      <c r="Z160" s="188"/>
      <c r="AA160" s="193"/>
      <c r="AT160" s="194" t="s">
        <v>164</v>
      </c>
      <c r="AU160" s="194" t="s">
        <v>113</v>
      </c>
      <c r="AV160" s="12" t="s">
        <v>167</v>
      </c>
      <c r="AW160" s="12" t="s">
        <v>33</v>
      </c>
      <c r="AX160" s="12" t="s">
        <v>76</v>
      </c>
      <c r="AY160" s="194" t="s">
        <v>157</v>
      </c>
    </row>
    <row r="161" spans="2:65" s="11" customFormat="1" ht="16.5" customHeight="1">
      <c r="B161" s="179"/>
      <c r="C161" s="180"/>
      <c r="D161" s="180"/>
      <c r="E161" s="181" t="s">
        <v>5</v>
      </c>
      <c r="F161" s="261" t="s">
        <v>191</v>
      </c>
      <c r="G161" s="262"/>
      <c r="H161" s="262"/>
      <c r="I161" s="262"/>
      <c r="J161" s="180"/>
      <c r="K161" s="182">
        <v>2.508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164</v>
      </c>
      <c r="AU161" s="186" t="s">
        <v>113</v>
      </c>
      <c r="AV161" s="11" t="s">
        <v>113</v>
      </c>
      <c r="AW161" s="11" t="s">
        <v>33</v>
      </c>
      <c r="AX161" s="11" t="s">
        <v>76</v>
      </c>
      <c r="AY161" s="186" t="s">
        <v>157</v>
      </c>
    </row>
    <row r="162" spans="2:65" s="12" customFormat="1" ht="16.5" customHeight="1">
      <c r="B162" s="187"/>
      <c r="C162" s="188"/>
      <c r="D162" s="188"/>
      <c r="E162" s="189" t="s">
        <v>5</v>
      </c>
      <c r="F162" s="263" t="s">
        <v>192</v>
      </c>
      <c r="G162" s="264"/>
      <c r="H162" s="264"/>
      <c r="I162" s="264"/>
      <c r="J162" s="188"/>
      <c r="K162" s="190">
        <v>2.508</v>
      </c>
      <c r="L162" s="188"/>
      <c r="M162" s="188"/>
      <c r="N162" s="188"/>
      <c r="O162" s="188"/>
      <c r="P162" s="188"/>
      <c r="Q162" s="188"/>
      <c r="R162" s="191"/>
      <c r="T162" s="192"/>
      <c r="U162" s="188"/>
      <c r="V162" s="188"/>
      <c r="W162" s="188"/>
      <c r="X162" s="188"/>
      <c r="Y162" s="188"/>
      <c r="Z162" s="188"/>
      <c r="AA162" s="193"/>
      <c r="AT162" s="194" t="s">
        <v>164</v>
      </c>
      <c r="AU162" s="194" t="s">
        <v>113</v>
      </c>
      <c r="AV162" s="12" t="s">
        <v>167</v>
      </c>
      <c r="AW162" s="12" t="s">
        <v>33</v>
      </c>
      <c r="AX162" s="12" t="s">
        <v>76</v>
      </c>
      <c r="AY162" s="194" t="s">
        <v>157</v>
      </c>
    </row>
    <row r="163" spans="2:65" s="11" customFormat="1" ht="16.5" customHeight="1">
      <c r="B163" s="179"/>
      <c r="C163" s="180"/>
      <c r="D163" s="180"/>
      <c r="E163" s="181" t="s">
        <v>5</v>
      </c>
      <c r="F163" s="261" t="s">
        <v>193</v>
      </c>
      <c r="G163" s="262"/>
      <c r="H163" s="262"/>
      <c r="I163" s="262"/>
      <c r="J163" s="180"/>
      <c r="K163" s="182">
        <v>0.83599999999999997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164</v>
      </c>
      <c r="AU163" s="186" t="s">
        <v>113</v>
      </c>
      <c r="AV163" s="11" t="s">
        <v>113</v>
      </c>
      <c r="AW163" s="11" t="s">
        <v>33</v>
      </c>
      <c r="AX163" s="11" t="s">
        <v>76</v>
      </c>
      <c r="AY163" s="186" t="s">
        <v>157</v>
      </c>
    </row>
    <row r="164" spans="2:65" s="12" customFormat="1" ht="16.5" customHeight="1">
      <c r="B164" s="187"/>
      <c r="C164" s="188"/>
      <c r="D164" s="188"/>
      <c r="E164" s="189" t="s">
        <v>5</v>
      </c>
      <c r="F164" s="263" t="s">
        <v>190</v>
      </c>
      <c r="G164" s="264"/>
      <c r="H164" s="264"/>
      <c r="I164" s="264"/>
      <c r="J164" s="188"/>
      <c r="K164" s="190">
        <v>0.83599999999999997</v>
      </c>
      <c r="L164" s="188"/>
      <c r="M164" s="188"/>
      <c r="N164" s="188"/>
      <c r="O164" s="188"/>
      <c r="P164" s="188"/>
      <c r="Q164" s="188"/>
      <c r="R164" s="191"/>
      <c r="T164" s="192"/>
      <c r="U164" s="188"/>
      <c r="V164" s="188"/>
      <c r="W164" s="188"/>
      <c r="X164" s="188"/>
      <c r="Y164" s="188"/>
      <c r="Z164" s="188"/>
      <c r="AA164" s="193"/>
      <c r="AT164" s="194" t="s">
        <v>164</v>
      </c>
      <c r="AU164" s="194" t="s">
        <v>113</v>
      </c>
      <c r="AV164" s="12" t="s">
        <v>167</v>
      </c>
      <c r="AW164" s="12" t="s">
        <v>33</v>
      </c>
      <c r="AX164" s="12" t="s">
        <v>76</v>
      </c>
      <c r="AY164" s="194" t="s">
        <v>157</v>
      </c>
    </row>
    <row r="165" spans="2:65" s="11" customFormat="1" ht="16.5" customHeight="1">
      <c r="B165" s="179"/>
      <c r="C165" s="180"/>
      <c r="D165" s="180"/>
      <c r="E165" s="181" t="s">
        <v>5</v>
      </c>
      <c r="F165" s="261" t="s">
        <v>194</v>
      </c>
      <c r="G165" s="262"/>
      <c r="H165" s="262"/>
      <c r="I165" s="262"/>
      <c r="J165" s="180"/>
      <c r="K165" s="182">
        <v>1.6719999999999999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164</v>
      </c>
      <c r="AU165" s="186" t="s">
        <v>113</v>
      </c>
      <c r="AV165" s="11" t="s">
        <v>113</v>
      </c>
      <c r="AW165" s="11" t="s">
        <v>33</v>
      </c>
      <c r="AX165" s="11" t="s">
        <v>76</v>
      </c>
      <c r="AY165" s="186" t="s">
        <v>157</v>
      </c>
    </row>
    <row r="166" spans="2:65" s="12" customFormat="1" ht="16.5" customHeight="1">
      <c r="B166" s="187"/>
      <c r="C166" s="188"/>
      <c r="D166" s="188"/>
      <c r="E166" s="189" t="s">
        <v>5</v>
      </c>
      <c r="F166" s="263" t="s">
        <v>192</v>
      </c>
      <c r="G166" s="264"/>
      <c r="H166" s="264"/>
      <c r="I166" s="264"/>
      <c r="J166" s="188"/>
      <c r="K166" s="190">
        <v>1.6719999999999999</v>
      </c>
      <c r="L166" s="188"/>
      <c r="M166" s="188"/>
      <c r="N166" s="188"/>
      <c r="O166" s="188"/>
      <c r="P166" s="188"/>
      <c r="Q166" s="188"/>
      <c r="R166" s="191"/>
      <c r="T166" s="192"/>
      <c r="U166" s="188"/>
      <c r="V166" s="188"/>
      <c r="W166" s="188"/>
      <c r="X166" s="188"/>
      <c r="Y166" s="188"/>
      <c r="Z166" s="188"/>
      <c r="AA166" s="193"/>
      <c r="AT166" s="194" t="s">
        <v>164</v>
      </c>
      <c r="AU166" s="194" t="s">
        <v>113</v>
      </c>
      <c r="AV166" s="12" t="s">
        <v>167</v>
      </c>
      <c r="AW166" s="12" t="s">
        <v>33</v>
      </c>
      <c r="AX166" s="12" t="s">
        <v>76</v>
      </c>
      <c r="AY166" s="194" t="s">
        <v>157</v>
      </c>
    </row>
    <row r="167" spans="2:65" s="13" customFormat="1" ht="16.5" customHeight="1">
      <c r="B167" s="195"/>
      <c r="C167" s="196"/>
      <c r="D167" s="196"/>
      <c r="E167" s="197" t="s">
        <v>5</v>
      </c>
      <c r="F167" s="265" t="s">
        <v>176</v>
      </c>
      <c r="G167" s="266"/>
      <c r="H167" s="266"/>
      <c r="I167" s="266"/>
      <c r="J167" s="196"/>
      <c r="K167" s="198">
        <v>5.8520000000000003</v>
      </c>
      <c r="L167" s="196"/>
      <c r="M167" s="196"/>
      <c r="N167" s="196"/>
      <c r="O167" s="196"/>
      <c r="P167" s="196"/>
      <c r="Q167" s="196"/>
      <c r="R167" s="199"/>
      <c r="T167" s="200"/>
      <c r="U167" s="196"/>
      <c r="V167" s="196"/>
      <c r="W167" s="196"/>
      <c r="X167" s="196"/>
      <c r="Y167" s="196"/>
      <c r="Z167" s="196"/>
      <c r="AA167" s="201"/>
      <c r="AT167" s="202" t="s">
        <v>164</v>
      </c>
      <c r="AU167" s="202" t="s">
        <v>113</v>
      </c>
      <c r="AV167" s="13" t="s">
        <v>161</v>
      </c>
      <c r="AW167" s="13" t="s">
        <v>33</v>
      </c>
      <c r="AX167" s="13" t="s">
        <v>84</v>
      </c>
      <c r="AY167" s="202" t="s">
        <v>157</v>
      </c>
    </row>
    <row r="168" spans="2:65" s="9" customFormat="1" ht="29.85" customHeight="1">
      <c r="B168" s="154"/>
      <c r="C168" s="155"/>
      <c r="D168" s="164" t="s">
        <v>126</v>
      </c>
      <c r="E168" s="164"/>
      <c r="F168" s="164"/>
      <c r="G168" s="164"/>
      <c r="H168" s="164"/>
      <c r="I168" s="164"/>
      <c r="J168" s="164"/>
      <c r="K168" s="164"/>
      <c r="L168" s="164"/>
      <c r="M168" s="164"/>
      <c r="N168" s="271">
        <f>BK168</f>
        <v>0</v>
      </c>
      <c r="O168" s="219"/>
      <c r="P168" s="219"/>
      <c r="Q168" s="219"/>
      <c r="R168" s="157"/>
      <c r="T168" s="158"/>
      <c r="U168" s="155"/>
      <c r="V168" s="155"/>
      <c r="W168" s="159">
        <v>0</v>
      </c>
      <c r="X168" s="155"/>
      <c r="Y168" s="159">
        <v>0</v>
      </c>
      <c r="Z168" s="155"/>
      <c r="AA168" s="160">
        <v>0</v>
      </c>
      <c r="AR168" s="161" t="s">
        <v>84</v>
      </c>
      <c r="AT168" s="162" t="s">
        <v>75</v>
      </c>
      <c r="AU168" s="162" t="s">
        <v>84</v>
      </c>
      <c r="AY168" s="161" t="s">
        <v>157</v>
      </c>
      <c r="BK168" s="163">
        <v>0</v>
      </c>
    </row>
    <row r="169" spans="2:65" s="9" customFormat="1" ht="19.899999999999999" customHeight="1">
      <c r="B169" s="154"/>
      <c r="C169" s="155"/>
      <c r="D169" s="164" t="s">
        <v>127</v>
      </c>
      <c r="E169" s="164"/>
      <c r="F169" s="164"/>
      <c r="G169" s="164"/>
      <c r="H169" s="164"/>
      <c r="I169" s="164"/>
      <c r="J169" s="164"/>
      <c r="K169" s="164"/>
      <c r="L169" s="164"/>
      <c r="M169" s="164"/>
      <c r="N169" s="269">
        <f>BK169</f>
        <v>0</v>
      </c>
      <c r="O169" s="270"/>
      <c r="P169" s="270"/>
      <c r="Q169" s="270"/>
      <c r="R169" s="157"/>
      <c r="T169" s="158"/>
      <c r="U169" s="155"/>
      <c r="V169" s="155"/>
      <c r="W169" s="159">
        <f>SUM(W170:W397)</f>
        <v>0</v>
      </c>
      <c r="X169" s="155"/>
      <c r="Y169" s="159">
        <f>SUM(Y170:Y397)</f>
        <v>0.93666300000000002</v>
      </c>
      <c r="Z169" s="155"/>
      <c r="AA169" s="160">
        <f>SUM(AA170:AA397)</f>
        <v>282.37411000000009</v>
      </c>
      <c r="AR169" s="161" t="s">
        <v>84</v>
      </c>
      <c r="AT169" s="162" t="s">
        <v>75</v>
      </c>
      <c r="AU169" s="162" t="s">
        <v>84</v>
      </c>
      <c r="AY169" s="161" t="s">
        <v>157</v>
      </c>
      <c r="BK169" s="163">
        <f>SUM(BK170:BK397)</f>
        <v>0</v>
      </c>
    </row>
    <row r="170" spans="2:65" s="1" customFormat="1" ht="25.5" customHeight="1">
      <c r="B170" s="136"/>
      <c r="C170" s="165" t="s">
        <v>161</v>
      </c>
      <c r="D170" s="165" t="s">
        <v>158</v>
      </c>
      <c r="E170" s="166" t="s">
        <v>195</v>
      </c>
      <c r="F170" s="276" t="s">
        <v>196</v>
      </c>
      <c r="G170" s="276"/>
      <c r="H170" s="276"/>
      <c r="I170" s="276"/>
      <c r="J170" s="167" t="s">
        <v>197</v>
      </c>
      <c r="K170" s="168">
        <v>14</v>
      </c>
      <c r="L170" s="277">
        <v>0</v>
      </c>
      <c r="M170" s="277"/>
      <c r="N170" s="278">
        <f>ROUND(L170*K170,2)</f>
        <v>0</v>
      </c>
      <c r="O170" s="278"/>
      <c r="P170" s="278"/>
      <c r="Q170" s="278"/>
      <c r="R170" s="139"/>
      <c r="T170" s="169" t="s">
        <v>5</v>
      </c>
      <c r="U170" s="47" t="s">
        <v>43</v>
      </c>
      <c r="V170" s="39"/>
      <c r="W170" s="170">
        <f>V170*K170</f>
        <v>0</v>
      </c>
      <c r="X170" s="170">
        <v>0</v>
      </c>
      <c r="Y170" s="170">
        <f>X170*K170</f>
        <v>0</v>
      </c>
      <c r="Z170" s="170">
        <v>1.6E-2</v>
      </c>
      <c r="AA170" s="171">
        <f>Z170*K170</f>
        <v>0.224</v>
      </c>
      <c r="AR170" s="22" t="s">
        <v>161</v>
      </c>
      <c r="AT170" s="22" t="s">
        <v>158</v>
      </c>
      <c r="AU170" s="22" t="s">
        <v>113</v>
      </c>
      <c r="AY170" s="22" t="s">
        <v>157</v>
      </c>
      <c r="BE170" s="109">
        <f>IF(U170="základná",N170,0)</f>
        <v>0</v>
      </c>
      <c r="BF170" s="109">
        <f>IF(U170="znížená",N170,0)</f>
        <v>0</v>
      </c>
      <c r="BG170" s="109">
        <f>IF(U170="zákl. prenesená",N170,0)</f>
        <v>0</v>
      </c>
      <c r="BH170" s="109">
        <f>IF(U170="zníž. prenesená",N170,0)</f>
        <v>0</v>
      </c>
      <c r="BI170" s="109">
        <f>IF(U170="nulová",N170,0)</f>
        <v>0</v>
      </c>
      <c r="BJ170" s="22" t="s">
        <v>113</v>
      </c>
      <c r="BK170" s="109">
        <f>ROUND(L170*K170,2)</f>
        <v>0</v>
      </c>
      <c r="BL170" s="22" t="s">
        <v>161</v>
      </c>
      <c r="BM170" s="22" t="s">
        <v>198</v>
      </c>
    </row>
    <row r="171" spans="2:65" s="11" customFormat="1" ht="16.5" customHeight="1">
      <c r="B171" s="179"/>
      <c r="C171" s="180"/>
      <c r="D171" s="180"/>
      <c r="E171" s="181" t="s">
        <v>5</v>
      </c>
      <c r="F171" s="281" t="s">
        <v>199</v>
      </c>
      <c r="G171" s="282"/>
      <c r="H171" s="282"/>
      <c r="I171" s="282"/>
      <c r="J171" s="180"/>
      <c r="K171" s="182">
        <v>2</v>
      </c>
      <c r="L171" s="180"/>
      <c r="M171" s="180"/>
      <c r="N171" s="180"/>
      <c r="O171" s="180"/>
      <c r="P171" s="180"/>
      <c r="Q171" s="180"/>
      <c r="R171" s="183"/>
      <c r="T171" s="184"/>
      <c r="U171" s="180"/>
      <c r="V171" s="180"/>
      <c r="W171" s="180"/>
      <c r="X171" s="180"/>
      <c r="Y171" s="180"/>
      <c r="Z171" s="180"/>
      <c r="AA171" s="185"/>
      <c r="AT171" s="186" t="s">
        <v>164</v>
      </c>
      <c r="AU171" s="186" t="s">
        <v>113</v>
      </c>
      <c r="AV171" s="11" t="s">
        <v>113</v>
      </c>
      <c r="AW171" s="11" t="s">
        <v>33</v>
      </c>
      <c r="AX171" s="11" t="s">
        <v>76</v>
      </c>
      <c r="AY171" s="186" t="s">
        <v>157</v>
      </c>
    </row>
    <row r="172" spans="2:65" s="12" customFormat="1" ht="16.5" customHeight="1">
      <c r="B172" s="187"/>
      <c r="C172" s="188"/>
      <c r="D172" s="188"/>
      <c r="E172" s="189" t="s">
        <v>5</v>
      </c>
      <c r="F172" s="263" t="s">
        <v>200</v>
      </c>
      <c r="G172" s="264"/>
      <c r="H172" s="264"/>
      <c r="I172" s="264"/>
      <c r="J172" s="188"/>
      <c r="K172" s="190">
        <v>2</v>
      </c>
      <c r="L172" s="188"/>
      <c r="M172" s="188"/>
      <c r="N172" s="188"/>
      <c r="O172" s="188"/>
      <c r="P172" s="188"/>
      <c r="Q172" s="188"/>
      <c r="R172" s="191"/>
      <c r="T172" s="192"/>
      <c r="U172" s="188"/>
      <c r="V172" s="188"/>
      <c r="W172" s="188"/>
      <c r="X172" s="188"/>
      <c r="Y172" s="188"/>
      <c r="Z172" s="188"/>
      <c r="AA172" s="193"/>
      <c r="AT172" s="194" t="s">
        <v>164</v>
      </c>
      <c r="AU172" s="194" t="s">
        <v>113</v>
      </c>
      <c r="AV172" s="12" t="s">
        <v>167</v>
      </c>
      <c r="AW172" s="12" t="s">
        <v>33</v>
      </c>
      <c r="AX172" s="12" t="s">
        <v>76</v>
      </c>
      <c r="AY172" s="194" t="s">
        <v>157</v>
      </c>
    </row>
    <row r="173" spans="2:65" s="11" customFormat="1" ht="16.5" customHeight="1">
      <c r="B173" s="179"/>
      <c r="C173" s="180"/>
      <c r="D173" s="180"/>
      <c r="E173" s="181" t="s">
        <v>5</v>
      </c>
      <c r="F173" s="261" t="s">
        <v>201</v>
      </c>
      <c r="G173" s="262"/>
      <c r="H173" s="262"/>
      <c r="I173" s="262"/>
      <c r="J173" s="180"/>
      <c r="K173" s="182">
        <v>6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164</v>
      </c>
      <c r="AU173" s="186" t="s">
        <v>113</v>
      </c>
      <c r="AV173" s="11" t="s">
        <v>113</v>
      </c>
      <c r="AW173" s="11" t="s">
        <v>33</v>
      </c>
      <c r="AX173" s="11" t="s">
        <v>76</v>
      </c>
      <c r="AY173" s="186" t="s">
        <v>157</v>
      </c>
    </row>
    <row r="174" spans="2:65" s="12" customFormat="1" ht="16.5" customHeight="1">
      <c r="B174" s="187"/>
      <c r="C174" s="188"/>
      <c r="D174" s="188"/>
      <c r="E174" s="189" t="s">
        <v>5</v>
      </c>
      <c r="F174" s="263" t="s">
        <v>202</v>
      </c>
      <c r="G174" s="264"/>
      <c r="H174" s="264"/>
      <c r="I174" s="264"/>
      <c r="J174" s="188"/>
      <c r="K174" s="190">
        <v>6</v>
      </c>
      <c r="L174" s="188"/>
      <c r="M174" s="188"/>
      <c r="N174" s="188"/>
      <c r="O174" s="188"/>
      <c r="P174" s="188"/>
      <c r="Q174" s="188"/>
      <c r="R174" s="191"/>
      <c r="T174" s="192"/>
      <c r="U174" s="188"/>
      <c r="V174" s="188"/>
      <c r="W174" s="188"/>
      <c r="X174" s="188"/>
      <c r="Y174" s="188"/>
      <c r="Z174" s="188"/>
      <c r="AA174" s="193"/>
      <c r="AT174" s="194" t="s">
        <v>164</v>
      </c>
      <c r="AU174" s="194" t="s">
        <v>113</v>
      </c>
      <c r="AV174" s="12" t="s">
        <v>167</v>
      </c>
      <c r="AW174" s="12" t="s">
        <v>33</v>
      </c>
      <c r="AX174" s="12" t="s">
        <v>76</v>
      </c>
      <c r="AY174" s="194" t="s">
        <v>157</v>
      </c>
    </row>
    <row r="175" spans="2:65" s="11" customFormat="1" ht="16.5" customHeight="1">
      <c r="B175" s="179"/>
      <c r="C175" s="180"/>
      <c r="D175" s="180"/>
      <c r="E175" s="181" t="s">
        <v>5</v>
      </c>
      <c r="F175" s="261" t="s">
        <v>199</v>
      </c>
      <c r="G175" s="262"/>
      <c r="H175" s="262"/>
      <c r="I175" s="262"/>
      <c r="J175" s="180"/>
      <c r="K175" s="182">
        <v>2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164</v>
      </c>
      <c r="AU175" s="186" t="s">
        <v>113</v>
      </c>
      <c r="AV175" s="11" t="s">
        <v>113</v>
      </c>
      <c r="AW175" s="11" t="s">
        <v>33</v>
      </c>
      <c r="AX175" s="11" t="s">
        <v>76</v>
      </c>
      <c r="AY175" s="186" t="s">
        <v>157</v>
      </c>
    </row>
    <row r="176" spans="2:65" s="12" customFormat="1" ht="16.5" customHeight="1">
      <c r="B176" s="187"/>
      <c r="C176" s="188"/>
      <c r="D176" s="188"/>
      <c r="E176" s="189" t="s">
        <v>5</v>
      </c>
      <c r="F176" s="263" t="s">
        <v>200</v>
      </c>
      <c r="G176" s="264"/>
      <c r="H176" s="264"/>
      <c r="I176" s="264"/>
      <c r="J176" s="188"/>
      <c r="K176" s="190">
        <v>2</v>
      </c>
      <c r="L176" s="188"/>
      <c r="M176" s="188"/>
      <c r="N176" s="188"/>
      <c r="O176" s="188"/>
      <c r="P176" s="188"/>
      <c r="Q176" s="188"/>
      <c r="R176" s="191"/>
      <c r="T176" s="192"/>
      <c r="U176" s="188"/>
      <c r="V176" s="188"/>
      <c r="W176" s="188"/>
      <c r="X176" s="188"/>
      <c r="Y176" s="188"/>
      <c r="Z176" s="188"/>
      <c r="AA176" s="193"/>
      <c r="AT176" s="194" t="s">
        <v>164</v>
      </c>
      <c r="AU176" s="194" t="s">
        <v>113</v>
      </c>
      <c r="AV176" s="12" t="s">
        <v>167</v>
      </c>
      <c r="AW176" s="12" t="s">
        <v>33</v>
      </c>
      <c r="AX176" s="12" t="s">
        <v>76</v>
      </c>
      <c r="AY176" s="194" t="s">
        <v>157</v>
      </c>
    </row>
    <row r="177" spans="2:65" s="11" customFormat="1" ht="16.5" customHeight="1">
      <c r="B177" s="179"/>
      <c r="C177" s="180"/>
      <c r="D177" s="180"/>
      <c r="E177" s="181" t="s">
        <v>5</v>
      </c>
      <c r="F177" s="261" t="s">
        <v>203</v>
      </c>
      <c r="G177" s="262"/>
      <c r="H177" s="262"/>
      <c r="I177" s="262"/>
      <c r="J177" s="180"/>
      <c r="K177" s="182">
        <v>4</v>
      </c>
      <c r="L177" s="180"/>
      <c r="M177" s="180"/>
      <c r="N177" s="180"/>
      <c r="O177" s="180"/>
      <c r="P177" s="180"/>
      <c r="Q177" s="180"/>
      <c r="R177" s="183"/>
      <c r="T177" s="184"/>
      <c r="U177" s="180"/>
      <c r="V177" s="180"/>
      <c r="W177" s="180"/>
      <c r="X177" s="180"/>
      <c r="Y177" s="180"/>
      <c r="Z177" s="180"/>
      <c r="AA177" s="185"/>
      <c r="AT177" s="186" t="s">
        <v>164</v>
      </c>
      <c r="AU177" s="186" t="s">
        <v>113</v>
      </c>
      <c r="AV177" s="11" t="s">
        <v>113</v>
      </c>
      <c r="AW177" s="11" t="s">
        <v>33</v>
      </c>
      <c r="AX177" s="11" t="s">
        <v>76</v>
      </c>
      <c r="AY177" s="186" t="s">
        <v>157</v>
      </c>
    </row>
    <row r="178" spans="2:65" s="12" customFormat="1" ht="16.5" customHeight="1">
      <c r="B178" s="187"/>
      <c r="C178" s="188"/>
      <c r="D178" s="188"/>
      <c r="E178" s="189" t="s">
        <v>5</v>
      </c>
      <c r="F178" s="263" t="s">
        <v>202</v>
      </c>
      <c r="G178" s="264"/>
      <c r="H178" s="264"/>
      <c r="I178" s="264"/>
      <c r="J178" s="188"/>
      <c r="K178" s="190">
        <v>4</v>
      </c>
      <c r="L178" s="188"/>
      <c r="M178" s="188"/>
      <c r="N178" s="188"/>
      <c r="O178" s="188"/>
      <c r="P178" s="188"/>
      <c r="Q178" s="188"/>
      <c r="R178" s="191"/>
      <c r="T178" s="192"/>
      <c r="U178" s="188"/>
      <c r="V178" s="188"/>
      <c r="W178" s="188"/>
      <c r="X178" s="188"/>
      <c r="Y178" s="188"/>
      <c r="Z178" s="188"/>
      <c r="AA178" s="193"/>
      <c r="AT178" s="194" t="s">
        <v>164</v>
      </c>
      <c r="AU178" s="194" t="s">
        <v>113</v>
      </c>
      <c r="AV178" s="12" t="s">
        <v>167</v>
      </c>
      <c r="AW178" s="12" t="s">
        <v>33</v>
      </c>
      <c r="AX178" s="12" t="s">
        <v>76</v>
      </c>
      <c r="AY178" s="194" t="s">
        <v>157</v>
      </c>
    </row>
    <row r="179" spans="2:65" s="13" customFormat="1" ht="16.5" customHeight="1">
      <c r="B179" s="195"/>
      <c r="C179" s="196"/>
      <c r="D179" s="196"/>
      <c r="E179" s="197" t="s">
        <v>5</v>
      </c>
      <c r="F179" s="265" t="s">
        <v>176</v>
      </c>
      <c r="G179" s="266"/>
      <c r="H179" s="266"/>
      <c r="I179" s="266"/>
      <c r="J179" s="196"/>
      <c r="K179" s="198">
        <v>14</v>
      </c>
      <c r="L179" s="196"/>
      <c r="M179" s="196"/>
      <c r="N179" s="196"/>
      <c r="O179" s="196"/>
      <c r="P179" s="196"/>
      <c r="Q179" s="196"/>
      <c r="R179" s="199"/>
      <c r="T179" s="200"/>
      <c r="U179" s="196"/>
      <c r="V179" s="196"/>
      <c r="W179" s="196"/>
      <c r="X179" s="196"/>
      <c r="Y179" s="196"/>
      <c r="Z179" s="196"/>
      <c r="AA179" s="201"/>
      <c r="AT179" s="202" t="s">
        <v>164</v>
      </c>
      <c r="AU179" s="202" t="s">
        <v>113</v>
      </c>
      <c r="AV179" s="13" t="s">
        <v>161</v>
      </c>
      <c r="AW179" s="13" t="s">
        <v>33</v>
      </c>
      <c r="AX179" s="13" t="s">
        <v>84</v>
      </c>
      <c r="AY179" s="202" t="s">
        <v>157</v>
      </c>
    </row>
    <row r="180" spans="2:65" s="1" customFormat="1" ht="25.5" customHeight="1">
      <c r="B180" s="136"/>
      <c r="C180" s="165" t="s">
        <v>204</v>
      </c>
      <c r="D180" s="165" t="s">
        <v>158</v>
      </c>
      <c r="E180" s="166" t="s">
        <v>205</v>
      </c>
      <c r="F180" s="276" t="s">
        <v>206</v>
      </c>
      <c r="G180" s="276"/>
      <c r="H180" s="276"/>
      <c r="I180" s="276"/>
      <c r="J180" s="167" t="s">
        <v>207</v>
      </c>
      <c r="K180" s="168">
        <v>66.64</v>
      </c>
      <c r="L180" s="277">
        <v>0</v>
      </c>
      <c r="M180" s="277"/>
      <c r="N180" s="278">
        <f>ROUND(L180*K180,2)</f>
        <v>0</v>
      </c>
      <c r="O180" s="278"/>
      <c r="P180" s="278"/>
      <c r="Q180" s="278"/>
      <c r="R180" s="139"/>
      <c r="T180" s="169" t="s">
        <v>5</v>
      </c>
      <c r="U180" s="47" t="s">
        <v>43</v>
      </c>
      <c r="V180" s="39"/>
      <c r="W180" s="170">
        <f>V180*K180</f>
        <v>0</v>
      </c>
      <c r="X180" s="170">
        <v>0</v>
      </c>
      <c r="Y180" s="170">
        <f>X180*K180</f>
        <v>0</v>
      </c>
      <c r="Z180" s="170">
        <v>8.0000000000000002E-3</v>
      </c>
      <c r="AA180" s="171">
        <f>Z180*K180</f>
        <v>0.53312000000000004</v>
      </c>
      <c r="AR180" s="22" t="s">
        <v>161</v>
      </c>
      <c r="AT180" s="22" t="s">
        <v>158</v>
      </c>
      <c r="AU180" s="22" t="s">
        <v>113</v>
      </c>
      <c r="AY180" s="22" t="s">
        <v>157</v>
      </c>
      <c r="BE180" s="109">
        <f>IF(U180="základná",N180,0)</f>
        <v>0</v>
      </c>
      <c r="BF180" s="109">
        <f>IF(U180="znížená",N180,0)</f>
        <v>0</v>
      </c>
      <c r="BG180" s="109">
        <f>IF(U180="zákl. prenesená",N180,0)</f>
        <v>0</v>
      </c>
      <c r="BH180" s="109">
        <f>IF(U180="zníž. prenesená",N180,0)</f>
        <v>0</v>
      </c>
      <c r="BI180" s="109">
        <f>IF(U180="nulová",N180,0)</f>
        <v>0</v>
      </c>
      <c r="BJ180" s="22" t="s">
        <v>113</v>
      </c>
      <c r="BK180" s="109">
        <f>ROUND(L180*K180,2)</f>
        <v>0</v>
      </c>
      <c r="BL180" s="22" t="s">
        <v>161</v>
      </c>
      <c r="BM180" s="22" t="s">
        <v>208</v>
      </c>
    </row>
    <row r="181" spans="2:65" s="11" customFormat="1" ht="16.5" customHeight="1">
      <c r="B181" s="179"/>
      <c r="C181" s="180"/>
      <c r="D181" s="180"/>
      <c r="E181" s="181" t="s">
        <v>5</v>
      </c>
      <c r="F181" s="281" t="s">
        <v>209</v>
      </c>
      <c r="G181" s="282"/>
      <c r="H181" s="282"/>
      <c r="I181" s="282"/>
      <c r="J181" s="180"/>
      <c r="K181" s="182">
        <v>9.52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164</v>
      </c>
      <c r="AU181" s="186" t="s">
        <v>113</v>
      </c>
      <c r="AV181" s="11" t="s">
        <v>113</v>
      </c>
      <c r="AW181" s="11" t="s">
        <v>33</v>
      </c>
      <c r="AX181" s="11" t="s">
        <v>76</v>
      </c>
      <c r="AY181" s="186" t="s">
        <v>157</v>
      </c>
    </row>
    <row r="182" spans="2:65" s="12" customFormat="1" ht="16.5" customHeight="1">
      <c r="B182" s="187"/>
      <c r="C182" s="188"/>
      <c r="D182" s="188"/>
      <c r="E182" s="189" t="s">
        <v>5</v>
      </c>
      <c r="F182" s="263" t="s">
        <v>181</v>
      </c>
      <c r="G182" s="264"/>
      <c r="H182" s="264"/>
      <c r="I182" s="264"/>
      <c r="J182" s="188"/>
      <c r="K182" s="190">
        <v>9.52</v>
      </c>
      <c r="L182" s="188"/>
      <c r="M182" s="188"/>
      <c r="N182" s="188"/>
      <c r="O182" s="188"/>
      <c r="P182" s="188"/>
      <c r="Q182" s="188"/>
      <c r="R182" s="191"/>
      <c r="T182" s="192"/>
      <c r="U182" s="188"/>
      <c r="V182" s="188"/>
      <c r="W182" s="188"/>
      <c r="X182" s="188"/>
      <c r="Y182" s="188"/>
      <c r="Z182" s="188"/>
      <c r="AA182" s="193"/>
      <c r="AT182" s="194" t="s">
        <v>164</v>
      </c>
      <c r="AU182" s="194" t="s">
        <v>113</v>
      </c>
      <c r="AV182" s="12" t="s">
        <v>167</v>
      </c>
      <c r="AW182" s="12" t="s">
        <v>33</v>
      </c>
      <c r="AX182" s="12" t="s">
        <v>76</v>
      </c>
      <c r="AY182" s="194" t="s">
        <v>157</v>
      </c>
    </row>
    <row r="183" spans="2:65" s="11" customFormat="1" ht="16.5" customHeight="1">
      <c r="B183" s="179"/>
      <c r="C183" s="180"/>
      <c r="D183" s="180"/>
      <c r="E183" s="181" t="s">
        <v>5</v>
      </c>
      <c r="F183" s="261" t="s">
        <v>210</v>
      </c>
      <c r="G183" s="262"/>
      <c r="H183" s="262"/>
      <c r="I183" s="262"/>
      <c r="J183" s="180"/>
      <c r="K183" s="182">
        <v>28.56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164</v>
      </c>
      <c r="AU183" s="186" t="s">
        <v>113</v>
      </c>
      <c r="AV183" s="11" t="s">
        <v>113</v>
      </c>
      <c r="AW183" s="11" t="s">
        <v>33</v>
      </c>
      <c r="AX183" s="11" t="s">
        <v>76</v>
      </c>
      <c r="AY183" s="186" t="s">
        <v>157</v>
      </c>
    </row>
    <row r="184" spans="2:65" s="12" customFormat="1" ht="16.5" customHeight="1">
      <c r="B184" s="187"/>
      <c r="C184" s="188"/>
      <c r="D184" s="188"/>
      <c r="E184" s="189" t="s">
        <v>5</v>
      </c>
      <c r="F184" s="263" t="s">
        <v>183</v>
      </c>
      <c r="G184" s="264"/>
      <c r="H184" s="264"/>
      <c r="I184" s="264"/>
      <c r="J184" s="188"/>
      <c r="K184" s="190">
        <v>28.56</v>
      </c>
      <c r="L184" s="188"/>
      <c r="M184" s="188"/>
      <c r="N184" s="188"/>
      <c r="O184" s="188"/>
      <c r="P184" s="188"/>
      <c r="Q184" s="188"/>
      <c r="R184" s="191"/>
      <c r="T184" s="192"/>
      <c r="U184" s="188"/>
      <c r="V184" s="188"/>
      <c r="W184" s="188"/>
      <c r="X184" s="188"/>
      <c r="Y184" s="188"/>
      <c r="Z184" s="188"/>
      <c r="AA184" s="193"/>
      <c r="AT184" s="194" t="s">
        <v>164</v>
      </c>
      <c r="AU184" s="194" t="s">
        <v>113</v>
      </c>
      <c r="AV184" s="12" t="s">
        <v>167</v>
      </c>
      <c r="AW184" s="12" t="s">
        <v>33</v>
      </c>
      <c r="AX184" s="12" t="s">
        <v>76</v>
      </c>
      <c r="AY184" s="194" t="s">
        <v>157</v>
      </c>
    </row>
    <row r="185" spans="2:65" s="11" customFormat="1" ht="16.5" customHeight="1">
      <c r="B185" s="179"/>
      <c r="C185" s="180"/>
      <c r="D185" s="180"/>
      <c r="E185" s="181" t="s">
        <v>5</v>
      </c>
      <c r="F185" s="261" t="s">
        <v>209</v>
      </c>
      <c r="G185" s="262"/>
      <c r="H185" s="262"/>
      <c r="I185" s="262"/>
      <c r="J185" s="180"/>
      <c r="K185" s="182">
        <v>9.52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164</v>
      </c>
      <c r="AU185" s="186" t="s">
        <v>113</v>
      </c>
      <c r="AV185" s="11" t="s">
        <v>113</v>
      </c>
      <c r="AW185" s="11" t="s">
        <v>33</v>
      </c>
      <c r="AX185" s="11" t="s">
        <v>76</v>
      </c>
      <c r="AY185" s="186" t="s">
        <v>157</v>
      </c>
    </row>
    <row r="186" spans="2:65" s="12" customFormat="1" ht="16.5" customHeight="1">
      <c r="B186" s="187"/>
      <c r="C186" s="188"/>
      <c r="D186" s="188"/>
      <c r="E186" s="189" t="s">
        <v>5</v>
      </c>
      <c r="F186" s="263" t="s">
        <v>181</v>
      </c>
      <c r="G186" s="264"/>
      <c r="H186" s="264"/>
      <c r="I186" s="264"/>
      <c r="J186" s="188"/>
      <c r="K186" s="190">
        <v>9.52</v>
      </c>
      <c r="L186" s="188"/>
      <c r="M186" s="188"/>
      <c r="N186" s="188"/>
      <c r="O186" s="188"/>
      <c r="P186" s="188"/>
      <c r="Q186" s="188"/>
      <c r="R186" s="191"/>
      <c r="T186" s="192"/>
      <c r="U186" s="188"/>
      <c r="V186" s="188"/>
      <c r="W186" s="188"/>
      <c r="X186" s="188"/>
      <c r="Y186" s="188"/>
      <c r="Z186" s="188"/>
      <c r="AA186" s="193"/>
      <c r="AT186" s="194" t="s">
        <v>164</v>
      </c>
      <c r="AU186" s="194" t="s">
        <v>113</v>
      </c>
      <c r="AV186" s="12" t="s">
        <v>167</v>
      </c>
      <c r="AW186" s="12" t="s">
        <v>33</v>
      </c>
      <c r="AX186" s="12" t="s">
        <v>76</v>
      </c>
      <c r="AY186" s="194" t="s">
        <v>157</v>
      </c>
    </row>
    <row r="187" spans="2:65" s="11" customFormat="1" ht="16.5" customHeight="1">
      <c r="B187" s="179"/>
      <c r="C187" s="180"/>
      <c r="D187" s="180"/>
      <c r="E187" s="181" t="s">
        <v>5</v>
      </c>
      <c r="F187" s="261" t="s">
        <v>211</v>
      </c>
      <c r="G187" s="262"/>
      <c r="H187" s="262"/>
      <c r="I187" s="262"/>
      <c r="J187" s="180"/>
      <c r="K187" s="182">
        <v>19.04</v>
      </c>
      <c r="L187" s="180"/>
      <c r="M187" s="180"/>
      <c r="N187" s="180"/>
      <c r="O187" s="180"/>
      <c r="P187" s="180"/>
      <c r="Q187" s="180"/>
      <c r="R187" s="183"/>
      <c r="T187" s="184"/>
      <c r="U187" s="180"/>
      <c r="V187" s="180"/>
      <c r="W187" s="180"/>
      <c r="X187" s="180"/>
      <c r="Y187" s="180"/>
      <c r="Z187" s="180"/>
      <c r="AA187" s="185"/>
      <c r="AT187" s="186" t="s">
        <v>164</v>
      </c>
      <c r="AU187" s="186" t="s">
        <v>113</v>
      </c>
      <c r="AV187" s="11" t="s">
        <v>113</v>
      </c>
      <c r="AW187" s="11" t="s">
        <v>33</v>
      </c>
      <c r="AX187" s="11" t="s">
        <v>76</v>
      </c>
      <c r="AY187" s="186" t="s">
        <v>157</v>
      </c>
    </row>
    <row r="188" spans="2:65" s="12" customFormat="1" ht="16.5" customHeight="1">
      <c r="B188" s="187"/>
      <c r="C188" s="188"/>
      <c r="D188" s="188"/>
      <c r="E188" s="189" t="s">
        <v>5</v>
      </c>
      <c r="F188" s="263" t="s">
        <v>183</v>
      </c>
      <c r="G188" s="264"/>
      <c r="H188" s="264"/>
      <c r="I188" s="264"/>
      <c r="J188" s="188"/>
      <c r="K188" s="190">
        <v>19.04</v>
      </c>
      <c r="L188" s="188"/>
      <c r="M188" s="188"/>
      <c r="N188" s="188"/>
      <c r="O188" s="188"/>
      <c r="P188" s="188"/>
      <c r="Q188" s="188"/>
      <c r="R188" s="191"/>
      <c r="T188" s="192"/>
      <c r="U188" s="188"/>
      <c r="V188" s="188"/>
      <c r="W188" s="188"/>
      <c r="X188" s="188"/>
      <c r="Y188" s="188"/>
      <c r="Z188" s="188"/>
      <c r="AA188" s="193"/>
      <c r="AT188" s="194" t="s">
        <v>164</v>
      </c>
      <c r="AU188" s="194" t="s">
        <v>113</v>
      </c>
      <c r="AV188" s="12" t="s">
        <v>167</v>
      </c>
      <c r="AW188" s="12" t="s">
        <v>33</v>
      </c>
      <c r="AX188" s="12" t="s">
        <v>76</v>
      </c>
      <c r="AY188" s="194" t="s">
        <v>157</v>
      </c>
    </row>
    <row r="189" spans="2:65" s="13" customFormat="1" ht="16.5" customHeight="1">
      <c r="B189" s="195"/>
      <c r="C189" s="196"/>
      <c r="D189" s="196"/>
      <c r="E189" s="197" t="s">
        <v>5</v>
      </c>
      <c r="F189" s="265" t="s">
        <v>176</v>
      </c>
      <c r="G189" s="266"/>
      <c r="H189" s="266"/>
      <c r="I189" s="266"/>
      <c r="J189" s="196"/>
      <c r="K189" s="198">
        <v>66.64</v>
      </c>
      <c r="L189" s="196"/>
      <c r="M189" s="196"/>
      <c r="N189" s="196"/>
      <c r="O189" s="196"/>
      <c r="P189" s="196"/>
      <c r="Q189" s="196"/>
      <c r="R189" s="199"/>
      <c r="T189" s="200"/>
      <c r="U189" s="196"/>
      <c r="V189" s="196"/>
      <c r="W189" s="196"/>
      <c r="X189" s="196"/>
      <c r="Y189" s="196"/>
      <c r="Z189" s="196"/>
      <c r="AA189" s="201"/>
      <c r="AT189" s="202" t="s">
        <v>164</v>
      </c>
      <c r="AU189" s="202" t="s">
        <v>113</v>
      </c>
      <c r="AV189" s="13" t="s">
        <v>161</v>
      </c>
      <c r="AW189" s="13" t="s">
        <v>33</v>
      </c>
      <c r="AX189" s="13" t="s">
        <v>84</v>
      </c>
      <c r="AY189" s="202" t="s">
        <v>157</v>
      </c>
    </row>
    <row r="190" spans="2:65" s="1" customFormat="1" ht="25.5" customHeight="1">
      <c r="B190" s="136"/>
      <c r="C190" s="165" t="s">
        <v>212</v>
      </c>
      <c r="D190" s="165" t="s">
        <v>158</v>
      </c>
      <c r="E190" s="166" t="s">
        <v>213</v>
      </c>
      <c r="F190" s="276" t="s">
        <v>214</v>
      </c>
      <c r="G190" s="276"/>
      <c r="H190" s="276"/>
      <c r="I190" s="276"/>
      <c r="J190" s="167" t="s">
        <v>197</v>
      </c>
      <c r="K190" s="168">
        <v>55</v>
      </c>
      <c r="L190" s="277">
        <v>0</v>
      </c>
      <c r="M190" s="277"/>
      <c r="N190" s="278">
        <f>ROUND(L190*K190,2)</f>
        <v>0</v>
      </c>
      <c r="O190" s="278"/>
      <c r="P190" s="278"/>
      <c r="Q190" s="278"/>
      <c r="R190" s="139"/>
      <c r="T190" s="169" t="s">
        <v>5</v>
      </c>
      <c r="U190" s="47" t="s">
        <v>43</v>
      </c>
      <c r="V190" s="39"/>
      <c r="W190" s="170">
        <f>V190*K190</f>
        <v>0</v>
      </c>
      <c r="X190" s="170">
        <v>0</v>
      </c>
      <c r="Y190" s="170">
        <f>X190*K190</f>
        <v>0</v>
      </c>
      <c r="Z190" s="170">
        <v>2.7E-2</v>
      </c>
      <c r="AA190" s="171">
        <f>Z190*K190</f>
        <v>1.4849999999999999</v>
      </c>
      <c r="AR190" s="22" t="s">
        <v>161</v>
      </c>
      <c r="AT190" s="22" t="s">
        <v>158</v>
      </c>
      <c r="AU190" s="22" t="s">
        <v>113</v>
      </c>
      <c r="AY190" s="22" t="s">
        <v>157</v>
      </c>
      <c r="BE190" s="109">
        <f>IF(U190="základná",N190,0)</f>
        <v>0</v>
      </c>
      <c r="BF190" s="109">
        <f>IF(U190="znížená",N190,0)</f>
        <v>0</v>
      </c>
      <c r="BG190" s="109">
        <f>IF(U190="zákl. prenesená",N190,0)</f>
        <v>0</v>
      </c>
      <c r="BH190" s="109">
        <f>IF(U190="zníž. prenesená",N190,0)</f>
        <v>0</v>
      </c>
      <c r="BI190" s="109">
        <f>IF(U190="nulová",N190,0)</f>
        <v>0</v>
      </c>
      <c r="BJ190" s="22" t="s">
        <v>113</v>
      </c>
      <c r="BK190" s="109">
        <f>ROUND(L190*K190,2)</f>
        <v>0</v>
      </c>
      <c r="BL190" s="22" t="s">
        <v>161</v>
      </c>
      <c r="BM190" s="22" t="s">
        <v>215</v>
      </c>
    </row>
    <row r="191" spans="2:65" s="11" customFormat="1" ht="16.5" customHeight="1">
      <c r="B191" s="179"/>
      <c r="C191" s="180"/>
      <c r="D191" s="180"/>
      <c r="E191" s="181" t="s">
        <v>5</v>
      </c>
      <c r="F191" s="281" t="s">
        <v>216</v>
      </c>
      <c r="G191" s="282"/>
      <c r="H191" s="282"/>
      <c r="I191" s="282"/>
      <c r="J191" s="180"/>
      <c r="K191" s="182">
        <v>1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164</v>
      </c>
      <c r="AU191" s="186" t="s">
        <v>113</v>
      </c>
      <c r="AV191" s="11" t="s">
        <v>113</v>
      </c>
      <c r="AW191" s="11" t="s">
        <v>33</v>
      </c>
      <c r="AX191" s="11" t="s">
        <v>76</v>
      </c>
      <c r="AY191" s="186" t="s">
        <v>157</v>
      </c>
    </row>
    <row r="192" spans="2:65" s="11" customFormat="1" ht="16.5" customHeight="1">
      <c r="B192" s="179"/>
      <c r="C192" s="180"/>
      <c r="D192" s="180"/>
      <c r="E192" s="181" t="s">
        <v>5</v>
      </c>
      <c r="F192" s="261" t="s">
        <v>217</v>
      </c>
      <c r="G192" s="262"/>
      <c r="H192" s="262"/>
      <c r="I192" s="262"/>
      <c r="J192" s="180"/>
      <c r="K192" s="182">
        <v>1</v>
      </c>
      <c r="L192" s="180"/>
      <c r="M192" s="180"/>
      <c r="N192" s="180"/>
      <c r="O192" s="180"/>
      <c r="P192" s="180"/>
      <c r="Q192" s="180"/>
      <c r="R192" s="183"/>
      <c r="T192" s="184"/>
      <c r="U192" s="180"/>
      <c r="V192" s="180"/>
      <c r="W192" s="180"/>
      <c r="X192" s="180"/>
      <c r="Y192" s="180"/>
      <c r="Z192" s="180"/>
      <c r="AA192" s="185"/>
      <c r="AT192" s="186" t="s">
        <v>164</v>
      </c>
      <c r="AU192" s="186" t="s">
        <v>113</v>
      </c>
      <c r="AV192" s="11" t="s">
        <v>113</v>
      </c>
      <c r="AW192" s="11" t="s">
        <v>33</v>
      </c>
      <c r="AX192" s="11" t="s">
        <v>76</v>
      </c>
      <c r="AY192" s="186" t="s">
        <v>157</v>
      </c>
    </row>
    <row r="193" spans="2:51" s="11" customFormat="1" ht="16.5" customHeight="1">
      <c r="B193" s="179"/>
      <c r="C193" s="180"/>
      <c r="D193" s="180"/>
      <c r="E193" s="181" t="s">
        <v>5</v>
      </c>
      <c r="F193" s="261" t="s">
        <v>218</v>
      </c>
      <c r="G193" s="262"/>
      <c r="H193" s="262"/>
      <c r="I193" s="262"/>
      <c r="J193" s="180"/>
      <c r="K193" s="182">
        <v>1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164</v>
      </c>
      <c r="AU193" s="186" t="s">
        <v>113</v>
      </c>
      <c r="AV193" s="11" t="s">
        <v>113</v>
      </c>
      <c r="AW193" s="11" t="s">
        <v>33</v>
      </c>
      <c r="AX193" s="11" t="s">
        <v>76</v>
      </c>
      <c r="AY193" s="186" t="s">
        <v>157</v>
      </c>
    </row>
    <row r="194" spans="2:51" s="11" customFormat="1" ht="16.5" customHeight="1">
      <c r="B194" s="179"/>
      <c r="C194" s="180"/>
      <c r="D194" s="180"/>
      <c r="E194" s="181" t="s">
        <v>5</v>
      </c>
      <c r="F194" s="261" t="s">
        <v>219</v>
      </c>
      <c r="G194" s="262"/>
      <c r="H194" s="262"/>
      <c r="I194" s="262"/>
      <c r="J194" s="180"/>
      <c r="K194" s="182">
        <v>1</v>
      </c>
      <c r="L194" s="180"/>
      <c r="M194" s="180"/>
      <c r="N194" s="180"/>
      <c r="O194" s="180"/>
      <c r="P194" s="180"/>
      <c r="Q194" s="180"/>
      <c r="R194" s="183"/>
      <c r="T194" s="184"/>
      <c r="U194" s="180"/>
      <c r="V194" s="180"/>
      <c r="W194" s="180"/>
      <c r="X194" s="180"/>
      <c r="Y194" s="180"/>
      <c r="Z194" s="180"/>
      <c r="AA194" s="185"/>
      <c r="AT194" s="186" t="s">
        <v>164</v>
      </c>
      <c r="AU194" s="186" t="s">
        <v>113</v>
      </c>
      <c r="AV194" s="11" t="s">
        <v>113</v>
      </c>
      <c r="AW194" s="11" t="s">
        <v>33</v>
      </c>
      <c r="AX194" s="11" t="s">
        <v>76</v>
      </c>
      <c r="AY194" s="186" t="s">
        <v>157</v>
      </c>
    </row>
    <row r="195" spans="2:51" s="11" customFormat="1" ht="16.5" customHeight="1">
      <c r="B195" s="179"/>
      <c r="C195" s="180"/>
      <c r="D195" s="180"/>
      <c r="E195" s="181" t="s">
        <v>5</v>
      </c>
      <c r="F195" s="261" t="s">
        <v>220</v>
      </c>
      <c r="G195" s="262"/>
      <c r="H195" s="262"/>
      <c r="I195" s="262"/>
      <c r="J195" s="180"/>
      <c r="K195" s="182">
        <v>3</v>
      </c>
      <c r="L195" s="180"/>
      <c r="M195" s="180"/>
      <c r="N195" s="180"/>
      <c r="O195" s="180"/>
      <c r="P195" s="180"/>
      <c r="Q195" s="180"/>
      <c r="R195" s="183"/>
      <c r="T195" s="184"/>
      <c r="U195" s="180"/>
      <c r="V195" s="180"/>
      <c r="W195" s="180"/>
      <c r="X195" s="180"/>
      <c r="Y195" s="180"/>
      <c r="Z195" s="180"/>
      <c r="AA195" s="185"/>
      <c r="AT195" s="186" t="s">
        <v>164</v>
      </c>
      <c r="AU195" s="186" t="s">
        <v>113</v>
      </c>
      <c r="AV195" s="11" t="s">
        <v>113</v>
      </c>
      <c r="AW195" s="11" t="s">
        <v>33</v>
      </c>
      <c r="AX195" s="11" t="s">
        <v>76</v>
      </c>
      <c r="AY195" s="186" t="s">
        <v>157</v>
      </c>
    </row>
    <row r="196" spans="2:51" s="12" customFormat="1" ht="16.5" customHeight="1">
      <c r="B196" s="187"/>
      <c r="C196" s="188"/>
      <c r="D196" s="188"/>
      <c r="E196" s="189" t="s">
        <v>5</v>
      </c>
      <c r="F196" s="263" t="s">
        <v>221</v>
      </c>
      <c r="G196" s="264"/>
      <c r="H196" s="264"/>
      <c r="I196" s="264"/>
      <c r="J196" s="188"/>
      <c r="K196" s="190">
        <v>7</v>
      </c>
      <c r="L196" s="188"/>
      <c r="M196" s="188"/>
      <c r="N196" s="188"/>
      <c r="O196" s="188"/>
      <c r="P196" s="188"/>
      <c r="Q196" s="188"/>
      <c r="R196" s="191"/>
      <c r="T196" s="192"/>
      <c r="U196" s="188"/>
      <c r="V196" s="188"/>
      <c r="W196" s="188"/>
      <c r="X196" s="188"/>
      <c r="Y196" s="188"/>
      <c r="Z196" s="188"/>
      <c r="AA196" s="193"/>
      <c r="AT196" s="194" t="s">
        <v>164</v>
      </c>
      <c r="AU196" s="194" t="s">
        <v>113</v>
      </c>
      <c r="AV196" s="12" t="s">
        <v>167</v>
      </c>
      <c r="AW196" s="12" t="s">
        <v>33</v>
      </c>
      <c r="AX196" s="12" t="s">
        <v>76</v>
      </c>
      <c r="AY196" s="194" t="s">
        <v>157</v>
      </c>
    </row>
    <row r="197" spans="2:51" s="11" customFormat="1" ht="16.5" customHeight="1">
      <c r="B197" s="179"/>
      <c r="C197" s="180"/>
      <c r="D197" s="180"/>
      <c r="E197" s="181" t="s">
        <v>5</v>
      </c>
      <c r="F197" s="261" t="s">
        <v>222</v>
      </c>
      <c r="G197" s="262"/>
      <c r="H197" s="262"/>
      <c r="I197" s="262"/>
      <c r="J197" s="180"/>
      <c r="K197" s="182">
        <v>21</v>
      </c>
      <c r="L197" s="180"/>
      <c r="M197" s="180"/>
      <c r="N197" s="180"/>
      <c r="O197" s="180"/>
      <c r="P197" s="180"/>
      <c r="Q197" s="180"/>
      <c r="R197" s="183"/>
      <c r="T197" s="184"/>
      <c r="U197" s="180"/>
      <c r="V197" s="180"/>
      <c r="W197" s="180"/>
      <c r="X197" s="180"/>
      <c r="Y197" s="180"/>
      <c r="Z197" s="180"/>
      <c r="AA197" s="185"/>
      <c r="AT197" s="186" t="s">
        <v>164</v>
      </c>
      <c r="AU197" s="186" t="s">
        <v>113</v>
      </c>
      <c r="AV197" s="11" t="s">
        <v>113</v>
      </c>
      <c r="AW197" s="11" t="s">
        <v>33</v>
      </c>
      <c r="AX197" s="11" t="s">
        <v>76</v>
      </c>
      <c r="AY197" s="186" t="s">
        <v>157</v>
      </c>
    </row>
    <row r="198" spans="2:51" s="12" customFormat="1" ht="16.5" customHeight="1">
      <c r="B198" s="187"/>
      <c r="C198" s="188"/>
      <c r="D198" s="188"/>
      <c r="E198" s="189" t="s">
        <v>5</v>
      </c>
      <c r="F198" s="263" t="s">
        <v>223</v>
      </c>
      <c r="G198" s="264"/>
      <c r="H198" s="264"/>
      <c r="I198" s="264"/>
      <c r="J198" s="188"/>
      <c r="K198" s="190">
        <v>21</v>
      </c>
      <c r="L198" s="188"/>
      <c r="M198" s="188"/>
      <c r="N198" s="188"/>
      <c r="O198" s="188"/>
      <c r="P198" s="188"/>
      <c r="Q198" s="188"/>
      <c r="R198" s="191"/>
      <c r="T198" s="192"/>
      <c r="U198" s="188"/>
      <c r="V198" s="188"/>
      <c r="W198" s="188"/>
      <c r="X198" s="188"/>
      <c r="Y198" s="188"/>
      <c r="Z198" s="188"/>
      <c r="AA198" s="193"/>
      <c r="AT198" s="194" t="s">
        <v>164</v>
      </c>
      <c r="AU198" s="194" t="s">
        <v>113</v>
      </c>
      <c r="AV198" s="12" t="s">
        <v>167</v>
      </c>
      <c r="AW198" s="12" t="s">
        <v>33</v>
      </c>
      <c r="AX198" s="12" t="s">
        <v>76</v>
      </c>
      <c r="AY198" s="194" t="s">
        <v>157</v>
      </c>
    </row>
    <row r="199" spans="2:51" s="10" customFormat="1" ht="16.5" customHeight="1">
      <c r="B199" s="172"/>
      <c r="C199" s="173"/>
      <c r="D199" s="173"/>
      <c r="E199" s="174" t="s">
        <v>5</v>
      </c>
      <c r="F199" s="283" t="s">
        <v>224</v>
      </c>
      <c r="G199" s="284"/>
      <c r="H199" s="284"/>
      <c r="I199" s="284"/>
      <c r="J199" s="173"/>
      <c r="K199" s="174" t="s">
        <v>5</v>
      </c>
      <c r="L199" s="173"/>
      <c r="M199" s="173"/>
      <c r="N199" s="173"/>
      <c r="O199" s="173"/>
      <c r="P199" s="173"/>
      <c r="Q199" s="173"/>
      <c r="R199" s="175"/>
      <c r="T199" s="176"/>
      <c r="U199" s="173"/>
      <c r="V199" s="173"/>
      <c r="W199" s="173"/>
      <c r="X199" s="173"/>
      <c r="Y199" s="173"/>
      <c r="Z199" s="173"/>
      <c r="AA199" s="177"/>
      <c r="AT199" s="178" t="s">
        <v>164</v>
      </c>
      <c r="AU199" s="178" t="s">
        <v>113</v>
      </c>
      <c r="AV199" s="10" t="s">
        <v>84</v>
      </c>
      <c r="AW199" s="10" t="s">
        <v>33</v>
      </c>
      <c r="AX199" s="10" t="s">
        <v>76</v>
      </c>
      <c r="AY199" s="178" t="s">
        <v>157</v>
      </c>
    </row>
    <row r="200" spans="2:51" s="11" customFormat="1" ht="16.5" customHeight="1">
      <c r="B200" s="179"/>
      <c r="C200" s="180"/>
      <c r="D200" s="180"/>
      <c r="E200" s="181" t="s">
        <v>5</v>
      </c>
      <c r="F200" s="261" t="s">
        <v>225</v>
      </c>
      <c r="G200" s="262"/>
      <c r="H200" s="262"/>
      <c r="I200" s="262"/>
      <c r="J200" s="180"/>
      <c r="K200" s="182">
        <v>2</v>
      </c>
      <c r="L200" s="180"/>
      <c r="M200" s="180"/>
      <c r="N200" s="180"/>
      <c r="O200" s="180"/>
      <c r="P200" s="180"/>
      <c r="Q200" s="180"/>
      <c r="R200" s="183"/>
      <c r="T200" s="184"/>
      <c r="U200" s="180"/>
      <c r="V200" s="180"/>
      <c r="W200" s="180"/>
      <c r="X200" s="180"/>
      <c r="Y200" s="180"/>
      <c r="Z200" s="180"/>
      <c r="AA200" s="185"/>
      <c r="AT200" s="186" t="s">
        <v>164</v>
      </c>
      <c r="AU200" s="186" t="s">
        <v>113</v>
      </c>
      <c r="AV200" s="11" t="s">
        <v>113</v>
      </c>
      <c r="AW200" s="11" t="s">
        <v>33</v>
      </c>
      <c r="AX200" s="11" t="s">
        <v>76</v>
      </c>
      <c r="AY200" s="186" t="s">
        <v>157</v>
      </c>
    </row>
    <row r="201" spans="2:51" s="11" customFormat="1" ht="16.5" customHeight="1">
      <c r="B201" s="179"/>
      <c r="C201" s="180"/>
      <c r="D201" s="180"/>
      <c r="E201" s="181" t="s">
        <v>5</v>
      </c>
      <c r="F201" s="261" t="s">
        <v>226</v>
      </c>
      <c r="G201" s="262"/>
      <c r="H201" s="262"/>
      <c r="I201" s="262"/>
      <c r="J201" s="180"/>
      <c r="K201" s="182">
        <v>1</v>
      </c>
      <c r="L201" s="180"/>
      <c r="M201" s="180"/>
      <c r="N201" s="180"/>
      <c r="O201" s="180"/>
      <c r="P201" s="180"/>
      <c r="Q201" s="180"/>
      <c r="R201" s="183"/>
      <c r="T201" s="184"/>
      <c r="U201" s="180"/>
      <c r="V201" s="180"/>
      <c r="W201" s="180"/>
      <c r="X201" s="180"/>
      <c r="Y201" s="180"/>
      <c r="Z201" s="180"/>
      <c r="AA201" s="185"/>
      <c r="AT201" s="186" t="s">
        <v>164</v>
      </c>
      <c r="AU201" s="186" t="s">
        <v>113</v>
      </c>
      <c r="AV201" s="11" t="s">
        <v>113</v>
      </c>
      <c r="AW201" s="11" t="s">
        <v>33</v>
      </c>
      <c r="AX201" s="11" t="s">
        <v>76</v>
      </c>
      <c r="AY201" s="186" t="s">
        <v>157</v>
      </c>
    </row>
    <row r="202" spans="2:51" s="11" customFormat="1" ht="16.5" customHeight="1">
      <c r="B202" s="179"/>
      <c r="C202" s="180"/>
      <c r="D202" s="180"/>
      <c r="E202" s="181" t="s">
        <v>5</v>
      </c>
      <c r="F202" s="261" t="s">
        <v>227</v>
      </c>
      <c r="G202" s="262"/>
      <c r="H202" s="262"/>
      <c r="I202" s="262"/>
      <c r="J202" s="180"/>
      <c r="K202" s="182">
        <v>1</v>
      </c>
      <c r="L202" s="180"/>
      <c r="M202" s="180"/>
      <c r="N202" s="180"/>
      <c r="O202" s="180"/>
      <c r="P202" s="180"/>
      <c r="Q202" s="180"/>
      <c r="R202" s="183"/>
      <c r="T202" s="184"/>
      <c r="U202" s="180"/>
      <c r="V202" s="180"/>
      <c r="W202" s="180"/>
      <c r="X202" s="180"/>
      <c r="Y202" s="180"/>
      <c r="Z202" s="180"/>
      <c r="AA202" s="185"/>
      <c r="AT202" s="186" t="s">
        <v>164</v>
      </c>
      <c r="AU202" s="186" t="s">
        <v>113</v>
      </c>
      <c r="AV202" s="11" t="s">
        <v>113</v>
      </c>
      <c r="AW202" s="11" t="s">
        <v>33</v>
      </c>
      <c r="AX202" s="11" t="s">
        <v>76</v>
      </c>
      <c r="AY202" s="186" t="s">
        <v>157</v>
      </c>
    </row>
    <row r="203" spans="2:51" s="11" customFormat="1" ht="16.5" customHeight="1">
      <c r="B203" s="179"/>
      <c r="C203" s="180"/>
      <c r="D203" s="180"/>
      <c r="E203" s="181" t="s">
        <v>5</v>
      </c>
      <c r="F203" s="261" t="s">
        <v>228</v>
      </c>
      <c r="G203" s="262"/>
      <c r="H203" s="262"/>
      <c r="I203" s="262"/>
      <c r="J203" s="180"/>
      <c r="K203" s="182">
        <v>3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164</v>
      </c>
      <c r="AU203" s="186" t="s">
        <v>113</v>
      </c>
      <c r="AV203" s="11" t="s">
        <v>113</v>
      </c>
      <c r="AW203" s="11" t="s">
        <v>33</v>
      </c>
      <c r="AX203" s="11" t="s">
        <v>76</v>
      </c>
      <c r="AY203" s="186" t="s">
        <v>157</v>
      </c>
    </row>
    <row r="204" spans="2:51" s="11" customFormat="1" ht="16.5" customHeight="1">
      <c r="B204" s="179"/>
      <c r="C204" s="180"/>
      <c r="D204" s="180"/>
      <c r="E204" s="181" t="s">
        <v>5</v>
      </c>
      <c r="F204" s="261" t="s">
        <v>229</v>
      </c>
      <c r="G204" s="262"/>
      <c r="H204" s="262"/>
      <c r="I204" s="262"/>
      <c r="J204" s="180"/>
      <c r="K204" s="182">
        <v>2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164</v>
      </c>
      <c r="AU204" s="186" t="s">
        <v>113</v>
      </c>
      <c r="AV204" s="11" t="s">
        <v>113</v>
      </c>
      <c r="AW204" s="11" t="s">
        <v>33</v>
      </c>
      <c r="AX204" s="11" t="s">
        <v>76</v>
      </c>
      <c r="AY204" s="186" t="s">
        <v>157</v>
      </c>
    </row>
    <row r="205" spans="2:51" s="12" customFormat="1" ht="16.5" customHeight="1">
      <c r="B205" s="187"/>
      <c r="C205" s="188"/>
      <c r="D205" s="188"/>
      <c r="E205" s="189" t="s">
        <v>5</v>
      </c>
      <c r="F205" s="263" t="s">
        <v>230</v>
      </c>
      <c r="G205" s="264"/>
      <c r="H205" s="264"/>
      <c r="I205" s="264"/>
      <c r="J205" s="188"/>
      <c r="K205" s="190">
        <v>9</v>
      </c>
      <c r="L205" s="188"/>
      <c r="M205" s="188"/>
      <c r="N205" s="188"/>
      <c r="O205" s="188"/>
      <c r="P205" s="188"/>
      <c r="Q205" s="188"/>
      <c r="R205" s="191"/>
      <c r="T205" s="192"/>
      <c r="U205" s="188"/>
      <c r="V205" s="188"/>
      <c r="W205" s="188"/>
      <c r="X205" s="188"/>
      <c r="Y205" s="188"/>
      <c r="Z205" s="188"/>
      <c r="AA205" s="193"/>
      <c r="AT205" s="194" t="s">
        <v>164</v>
      </c>
      <c r="AU205" s="194" t="s">
        <v>113</v>
      </c>
      <c r="AV205" s="12" t="s">
        <v>167</v>
      </c>
      <c r="AW205" s="12" t="s">
        <v>33</v>
      </c>
      <c r="AX205" s="12" t="s">
        <v>76</v>
      </c>
      <c r="AY205" s="194" t="s">
        <v>157</v>
      </c>
    </row>
    <row r="206" spans="2:51" s="11" customFormat="1" ht="16.5" customHeight="1">
      <c r="B206" s="179"/>
      <c r="C206" s="180"/>
      <c r="D206" s="180"/>
      <c r="E206" s="181" t="s">
        <v>5</v>
      </c>
      <c r="F206" s="261" t="s">
        <v>231</v>
      </c>
      <c r="G206" s="262"/>
      <c r="H206" s="262"/>
      <c r="I206" s="262"/>
      <c r="J206" s="180"/>
      <c r="K206" s="182">
        <v>18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164</v>
      </c>
      <c r="AU206" s="186" t="s">
        <v>113</v>
      </c>
      <c r="AV206" s="11" t="s">
        <v>113</v>
      </c>
      <c r="AW206" s="11" t="s">
        <v>33</v>
      </c>
      <c r="AX206" s="11" t="s">
        <v>76</v>
      </c>
      <c r="AY206" s="186" t="s">
        <v>157</v>
      </c>
    </row>
    <row r="207" spans="2:51" s="12" customFormat="1" ht="16.5" customHeight="1">
      <c r="B207" s="187"/>
      <c r="C207" s="188"/>
      <c r="D207" s="188"/>
      <c r="E207" s="189" t="s">
        <v>5</v>
      </c>
      <c r="F207" s="263" t="s">
        <v>232</v>
      </c>
      <c r="G207" s="264"/>
      <c r="H207" s="264"/>
      <c r="I207" s="264"/>
      <c r="J207" s="188"/>
      <c r="K207" s="190">
        <v>18</v>
      </c>
      <c r="L207" s="188"/>
      <c r="M207" s="188"/>
      <c r="N207" s="188"/>
      <c r="O207" s="188"/>
      <c r="P207" s="188"/>
      <c r="Q207" s="188"/>
      <c r="R207" s="191"/>
      <c r="T207" s="192"/>
      <c r="U207" s="188"/>
      <c r="V207" s="188"/>
      <c r="W207" s="188"/>
      <c r="X207" s="188"/>
      <c r="Y207" s="188"/>
      <c r="Z207" s="188"/>
      <c r="AA207" s="193"/>
      <c r="AT207" s="194" t="s">
        <v>164</v>
      </c>
      <c r="AU207" s="194" t="s">
        <v>113</v>
      </c>
      <c r="AV207" s="12" t="s">
        <v>167</v>
      </c>
      <c r="AW207" s="12" t="s">
        <v>33</v>
      </c>
      <c r="AX207" s="12" t="s">
        <v>76</v>
      </c>
      <c r="AY207" s="194" t="s">
        <v>157</v>
      </c>
    </row>
    <row r="208" spans="2:51" s="13" customFormat="1" ht="16.5" customHeight="1">
      <c r="B208" s="195"/>
      <c r="C208" s="196"/>
      <c r="D208" s="196"/>
      <c r="E208" s="197" t="s">
        <v>5</v>
      </c>
      <c r="F208" s="265" t="s">
        <v>176</v>
      </c>
      <c r="G208" s="266"/>
      <c r="H208" s="266"/>
      <c r="I208" s="266"/>
      <c r="J208" s="196"/>
      <c r="K208" s="198">
        <v>55</v>
      </c>
      <c r="L208" s="196"/>
      <c r="M208" s="196"/>
      <c r="N208" s="196"/>
      <c r="O208" s="196"/>
      <c r="P208" s="196"/>
      <c r="Q208" s="196"/>
      <c r="R208" s="199"/>
      <c r="T208" s="200"/>
      <c r="U208" s="196"/>
      <c r="V208" s="196"/>
      <c r="W208" s="196"/>
      <c r="X208" s="196"/>
      <c r="Y208" s="196"/>
      <c r="Z208" s="196"/>
      <c r="AA208" s="201"/>
      <c r="AT208" s="202" t="s">
        <v>164</v>
      </c>
      <c r="AU208" s="202" t="s">
        <v>113</v>
      </c>
      <c r="AV208" s="13" t="s">
        <v>161</v>
      </c>
      <c r="AW208" s="13" t="s">
        <v>33</v>
      </c>
      <c r="AX208" s="13" t="s">
        <v>84</v>
      </c>
      <c r="AY208" s="202" t="s">
        <v>157</v>
      </c>
    </row>
    <row r="209" spans="2:65" s="1" customFormat="1" ht="25.5" customHeight="1">
      <c r="B209" s="136"/>
      <c r="C209" s="165" t="s">
        <v>233</v>
      </c>
      <c r="D209" s="165" t="s">
        <v>158</v>
      </c>
      <c r="E209" s="166" t="s">
        <v>234</v>
      </c>
      <c r="F209" s="276" t="s">
        <v>235</v>
      </c>
      <c r="G209" s="276"/>
      <c r="H209" s="276"/>
      <c r="I209" s="276"/>
      <c r="J209" s="167" t="s">
        <v>111</v>
      </c>
      <c r="K209" s="168">
        <v>89.6</v>
      </c>
      <c r="L209" s="277">
        <v>0</v>
      </c>
      <c r="M209" s="277"/>
      <c r="N209" s="278">
        <f>ROUND(L209*K209,2)</f>
        <v>0</v>
      </c>
      <c r="O209" s="278"/>
      <c r="P209" s="278"/>
      <c r="Q209" s="278"/>
      <c r="R209" s="139"/>
      <c r="T209" s="169" t="s">
        <v>5</v>
      </c>
      <c r="U209" s="47" t="s">
        <v>43</v>
      </c>
      <c r="V209" s="39"/>
      <c r="W209" s="170">
        <f>V209*K209</f>
        <v>0</v>
      </c>
      <c r="X209" s="170">
        <v>0</v>
      </c>
      <c r="Y209" s="170">
        <f>X209*K209</f>
        <v>0</v>
      </c>
      <c r="Z209" s="170">
        <v>7.5999999999999998E-2</v>
      </c>
      <c r="AA209" s="171">
        <f>Z209*K209</f>
        <v>6.8095999999999997</v>
      </c>
      <c r="AR209" s="22" t="s">
        <v>161</v>
      </c>
      <c r="AT209" s="22" t="s">
        <v>158</v>
      </c>
      <c r="AU209" s="22" t="s">
        <v>113</v>
      </c>
      <c r="AY209" s="22" t="s">
        <v>157</v>
      </c>
      <c r="BE209" s="109">
        <f>IF(U209="základná",N209,0)</f>
        <v>0</v>
      </c>
      <c r="BF209" s="109">
        <f>IF(U209="znížená",N209,0)</f>
        <v>0</v>
      </c>
      <c r="BG209" s="109">
        <f>IF(U209="zákl. prenesená",N209,0)</f>
        <v>0</v>
      </c>
      <c r="BH209" s="109">
        <f>IF(U209="zníž. prenesená",N209,0)</f>
        <v>0</v>
      </c>
      <c r="BI209" s="109">
        <f>IF(U209="nulová",N209,0)</f>
        <v>0</v>
      </c>
      <c r="BJ209" s="22" t="s">
        <v>113</v>
      </c>
      <c r="BK209" s="109">
        <f>ROUND(L209*K209,2)</f>
        <v>0</v>
      </c>
      <c r="BL209" s="22" t="s">
        <v>161</v>
      </c>
      <c r="BM209" s="22" t="s">
        <v>236</v>
      </c>
    </row>
    <row r="210" spans="2:65" s="10" customFormat="1" ht="16.5" customHeight="1">
      <c r="B210" s="172"/>
      <c r="C210" s="173"/>
      <c r="D210" s="173"/>
      <c r="E210" s="174" t="s">
        <v>5</v>
      </c>
      <c r="F210" s="279" t="s">
        <v>237</v>
      </c>
      <c r="G210" s="280"/>
      <c r="H210" s="280"/>
      <c r="I210" s="280"/>
      <c r="J210" s="173"/>
      <c r="K210" s="174" t="s">
        <v>5</v>
      </c>
      <c r="L210" s="173"/>
      <c r="M210" s="173"/>
      <c r="N210" s="173"/>
      <c r="O210" s="173"/>
      <c r="P210" s="173"/>
      <c r="Q210" s="173"/>
      <c r="R210" s="175"/>
      <c r="T210" s="176"/>
      <c r="U210" s="173"/>
      <c r="V210" s="173"/>
      <c r="W210" s="173"/>
      <c r="X210" s="173"/>
      <c r="Y210" s="173"/>
      <c r="Z210" s="173"/>
      <c r="AA210" s="177"/>
      <c r="AT210" s="178" t="s">
        <v>164</v>
      </c>
      <c r="AU210" s="178" t="s">
        <v>113</v>
      </c>
      <c r="AV210" s="10" t="s">
        <v>84</v>
      </c>
      <c r="AW210" s="10" t="s">
        <v>33</v>
      </c>
      <c r="AX210" s="10" t="s">
        <v>76</v>
      </c>
      <c r="AY210" s="178" t="s">
        <v>157</v>
      </c>
    </row>
    <row r="211" spans="2:65" s="11" customFormat="1" ht="16.5" customHeight="1">
      <c r="B211" s="179"/>
      <c r="C211" s="180"/>
      <c r="D211" s="180"/>
      <c r="E211" s="181" t="s">
        <v>5</v>
      </c>
      <c r="F211" s="261" t="s">
        <v>238</v>
      </c>
      <c r="G211" s="262"/>
      <c r="H211" s="262"/>
      <c r="I211" s="262"/>
      <c r="J211" s="180"/>
      <c r="K211" s="182">
        <v>1.6</v>
      </c>
      <c r="L211" s="180"/>
      <c r="M211" s="180"/>
      <c r="N211" s="180"/>
      <c r="O211" s="180"/>
      <c r="P211" s="180"/>
      <c r="Q211" s="180"/>
      <c r="R211" s="183"/>
      <c r="T211" s="184"/>
      <c r="U211" s="180"/>
      <c r="V211" s="180"/>
      <c r="W211" s="180"/>
      <c r="X211" s="180"/>
      <c r="Y211" s="180"/>
      <c r="Z211" s="180"/>
      <c r="AA211" s="185"/>
      <c r="AT211" s="186" t="s">
        <v>164</v>
      </c>
      <c r="AU211" s="186" t="s">
        <v>113</v>
      </c>
      <c r="AV211" s="11" t="s">
        <v>113</v>
      </c>
      <c r="AW211" s="11" t="s">
        <v>33</v>
      </c>
      <c r="AX211" s="11" t="s">
        <v>76</v>
      </c>
      <c r="AY211" s="186" t="s">
        <v>157</v>
      </c>
    </row>
    <row r="212" spans="2:65" s="11" customFormat="1" ht="16.5" customHeight="1">
      <c r="B212" s="179"/>
      <c r="C212" s="180"/>
      <c r="D212" s="180"/>
      <c r="E212" s="181" t="s">
        <v>5</v>
      </c>
      <c r="F212" s="261" t="s">
        <v>239</v>
      </c>
      <c r="G212" s="262"/>
      <c r="H212" s="262"/>
      <c r="I212" s="262"/>
      <c r="J212" s="180"/>
      <c r="K212" s="182">
        <v>1.6</v>
      </c>
      <c r="L212" s="180"/>
      <c r="M212" s="180"/>
      <c r="N212" s="180"/>
      <c r="O212" s="180"/>
      <c r="P212" s="180"/>
      <c r="Q212" s="180"/>
      <c r="R212" s="183"/>
      <c r="T212" s="184"/>
      <c r="U212" s="180"/>
      <c r="V212" s="180"/>
      <c r="W212" s="180"/>
      <c r="X212" s="180"/>
      <c r="Y212" s="180"/>
      <c r="Z212" s="180"/>
      <c r="AA212" s="185"/>
      <c r="AT212" s="186" t="s">
        <v>164</v>
      </c>
      <c r="AU212" s="186" t="s">
        <v>113</v>
      </c>
      <c r="AV212" s="11" t="s">
        <v>113</v>
      </c>
      <c r="AW212" s="11" t="s">
        <v>33</v>
      </c>
      <c r="AX212" s="11" t="s">
        <v>76</v>
      </c>
      <c r="AY212" s="186" t="s">
        <v>157</v>
      </c>
    </row>
    <row r="213" spans="2:65" s="11" customFormat="1" ht="16.5" customHeight="1">
      <c r="B213" s="179"/>
      <c r="C213" s="180"/>
      <c r="D213" s="180"/>
      <c r="E213" s="181" t="s">
        <v>5</v>
      </c>
      <c r="F213" s="261" t="s">
        <v>240</v>
      </c>
      <c r="G213" s="262"/>
      <c r="H213" s="262"/>
      <c r="I213" s="262"/>
      <c r="J213" s="180"/>
      <c r="K213" s="182">
        <v>1.6</v>
      </c>
      <c r="L213" s="180"/>
      <c r="M213" s="180"/>
      <c r="N213" s="180"/>
      <c r="O213" s="180"/>
      <c r="P213" s="180"/>
      <c r="Q213" s="180"/>
      <c r="R213" s="183"/>
      <c r="T213" s="184"/>
      <c r="U213" s="180"/>
      <c r="V213" s="180"/>
      <c r="W213" s="180"/>
      <c r="X213" s="180"/>
      <c r="Y213" s="180"/>
      <c r="Z213" s="180"/>
      <c r="AA213" s="185"/>
      <c r="AT213" s="186" t="s">
        <v>164</v>
      </c>
      <c r="AU213" s="186" t="s">
        <v>113</v>
      </c>
      <c r="AV213" s="11" t="s">
        <v>113</v>
      </c>
      <c r="AW213" s="11" t="s">
        <v>33</v>
      </c>
      <c r="AX213" s="11" t="s">
        <v>76</v>
      </c>
      <c r="AY213" s="186" t="s">
        <v>157</v>
      </c>
    </row>
    <row r="214" spans="2:65" s="11" customFormat="1" ht="16.5" customHeight="1">
      <c r="B214" s="179"/>
      <c r="C214" s="180"/>
      <c r="D214" s="180"/>
      <c r="E214" s="181" t="s">
        <v>5</v>
      </c>
      <c r="F214" s="261" t="s">
        <v>241</v>
      </c>
      <c r="G214" s="262"/>
      <c r="H214" s="262"/>
      <c r="I214" s="262"/>
      <c r="J214" s="180"/>
      <c r="K214" s="182">
        <v>3.2</v>
      </c>
      <c r="L214" s="180"/>
      <c r="M214" s="180"/>
      <c r="N214" s="180"/>
      <c r="O214" s="180"/>
      <c r="P214" s="180"/>
      <c r="Q214" s="180"/>
      <c r="R214" s="183"/>
      <c r="T214" s="184"/>
      <c r="U214" s="180"/>
      <c r="V214" s="180"/>
      <c r="W214" s="180"/>
      <c r="X214" s="180"/>
      <c r="Y214" s="180"/>
      <c r="Z214" s="180"/>
      <c r="AA214" s="185"/>
      <c r="AT214" s="186" t="s">
        <v>164</v>
      </c>
      <c r="AU214" s="186" t="s">
        <v>113</v>
      </c>
      <c r="AV214" s="11" t="s">
        <v>113</v>
      </c>
      <c r="AW214" s="11" t="s">
        <v>33</v>
      </c>
      <c r="AX214" s="11" t="s">
        <v>76</v>
      </c>
      <c r="AY214" s="186" t="s">
        <v>157</v>
      </c>
    </row>
    <row r="215" spans="2:65" s="11" customFormat="1" ht="16.5" customHeight="1">
      <c r="B215" s="179"/>
      <c r="C215" s="180"/>
      <c r="D215" s="180"/>
      <c r="E215" s="181" t="s">
        <v>5</v>
      </c>
      <c r="F215" s="261" t="s">
        <v>242</v>
      </c>
      <c r="G215" s="262"/>
      <c r="H215" s="262"/>
      <c r="I215" s="262"/>
      <c r="J215" s="180"/>
      <c r="K215" s="182">
        <v>4.8</v>
      </c>
      <c r="L215" s="180"/>
      <c r="M215" s="180"/>
      <c r="N215" s="180"/>
      <c r="O215" s="180"/>
      <c r="P215" s="180"/>
      <c r="Q215" s="180"/>
      <c r="R215" s="183"/>
      <c r="T215" s="184"/>
      <c r="U215" s="180"/>
      <c r="V215" s="180"/>
      <c r="W215" s="180"/>
      <c r="X215" s="180"/>
      <c r="Y215" s="180"/>
      <c r="Z215" s="180"/>
      <c r="AA215" s="185"/>
      <c r="AT215" s="186" t="s">
        <v>164</v>
      </c>
      <c r="AU215" s="186" t="s">
        <v>113</v>
      </c>
      <c r="AV215" s="11" t="s">
        <v>113</v>
      </c>
      <c r="AW215" s="11" t="s">
        <v>33</v>
      </c>
      <c r="AX215" s="11" t="s">
        <v>76</v>
      </c>
      <c r="AY215" s="186" t="s">
        <v>157</v>
      </c>
    </row>
    <row r="216" spans="2:65" s="12" customFormat="1" ht="25.5" customHeight="1">
      <c r="B216" s="187"/>
      <c r="C216" s="188"/>
      <c r="D216" s="188"/>
      <c r="E216" s="189" t="s">
        <v>5</v>
      </c>
      <c r="F216" s="263" t="s">
        <v>243</v>
      </c>
      <c r="G216" s="264"/>
      <c r="H216" s="264"/>
      <c r="I216" s="264"/>
      <c r="J216" s="188"/>
      <c r="K216" s="190">
        <v>12.8</v>
      </c>
      <c r="L216" s="188"/>
      <c r="M216" s="188"/>
      <c r="N216" s="188"/>
      <c r="O216" s="188"/>
      <c r="P216" s="188"/>
      <c r="Q216" s="188"/>
      <c r="R216" s="191"/>
      <c r="T216" s="192"/>
      <c r="U216" s="188"/>
      <c r="V216" s="188"/>
      <c r="W216" s="188"/>
      <c r="X216" s="188"/>
      <c r="Y216" s="188"/>
      <c r="Z216" s="188"/>
      <c r="AA216" s="193"/>
      <c r="AT216" s="194" t="s">
        <v>164</v>
      </c>
      <c r="AU216" s="194" t="s">
        <v>113</v>
      </c>
      <c r="AV216" s="12" t="s">
        <v>167</v>
      </c>
      <c r="AW216" s="12" t="s">
        <v>33</v>
      </c>
      <c r="AX216" s="12" t="s">
        <v>76</v>
      </c>
      <c r="AY216" s="194" t="s">
        <v>157</v>
      </c>
    </row>
    <row r="217" spans="2:65" s="11" customFormat="1" ht="16.5" customHeight="1">
      <c r="B217" s="179"/>
      <c r="C217" s="180"/>
      <c r="D217" s="180"/>
      <c r="E217" s="181" t="s">
        <v>5</v>
      </c>
      <c r="F217" s="261" t="s">
        <v>244</v>
      </c>
      <c r="G217" s="262"/>
      <c r="H217" s="262"/>
      <c r="I217" s="262"/>
      <c r="J217" s="180"/>
      <c r="K217" s="182">
        <v>38.4</v>
      </c>
      <c r="L217" s="180"/>
      <c r="M217" s="180"/>
      <c r="N217" s="180"/>
      <c r="O217" s="180"/>
      <c r="P217" s="180"/>
      <c r="Q217" s="180"/>
      <c r="R217" s="183"/>
      <c r="T217" s="184"/>
      <c r="U217" s="180"/>
      <c r="V217" s="180"/>
      <c r="W217" s="180"/>
      <c r="X217" s="180"/>
      <c r="Y217" s="180"/>
      <c r="Z217" s="180"/>
      <c r="AA217" s="185"/>
      <c r="AT217" s="186" t="s">
        <v>164</v>
      </c>
      <c r="AU217" s="186" t="s">
        <v>113</v>
      </c>
      <c r="AV217" s="11" t="s">
        <v>113</v>
      </c>
      <c r="AW217" s="11" t="s">
        <v>33</v>
      </c>
      <c r="AX217" s="11" t="s">
        <v>76</v>
      </c>
      <c r="AY217" s="186" t="s">
        <v>157</v>
      </c>
    </row>
    <row r="218" spans="2:65" s="12" customFormat="1" ht="16.5" customHeight="1">
      <c r="B218" s="187"/>
      <c r="C218" s="188"/>
      <c r="D218" s="188"/>
      <c r="E218" s="189" t="s">
        <v>5</v>
      </c>
      <c r="F218" s="263" t="s">
        <v>190</v>
      </c>
      <c r="G218" s="264"/>
      <c r="H218" s="264"/>
      <c r="I218" s="264"/>
      <c r="J218" s="188"/>
      <c r="K218" s="190">
        <v>38.4</v>
      </c>
      <c r="L218" s="188"/>
      <c r="M218" s="188"/>
      <c r="N218" s="188"/>
      <c r="O218" s="188"/>
      <c r="P218" s="188"/>
      <c r="Q218" s="188"/>
      <c r="R218" s="191"/>
      <c r="T218" s="192"/>
      <c r="U218" s="188"/>
      <c r="V218" s="188"/>
      <c r="W218" s="188"/>
      <c r="X218" s="188"/>
      <c r="Y218" s="188"/>
      <c r="Z218" s="188"/>
      <c r="AA218" s="193"/>
      <c r="AT218" s="194" t="s">
        <v>164</v>
      </c>
      <c r="AU218" s="194" t="s">
        <v>113</v>
      </c>
      <c r="AV218" s="12" t="s">
        <v>167</v>
      </c>
      <c r="AW218" s="12" t="s">
        <v>33</v>
      </c>
      <c r="AX218" s="12" t="s">
        <v>76</v>
      </c>
      <c r="AY218" s="194" t="s">
        <v>157</v>
      </c>
    </row>
    <row r="219" spans="2:65" s="10" customFormat="1" ht="16.5" customHeight="1">
      <c r="B219" s="172"/>
      <c r="C219" s="173"/>
      <c r="D219" s="173"/>
      <c r="E219" s="174" t="s">
        <v>5</v>
      </c>
      <c r="F219" s="283" t="s">
        <v>245</v>
      </c>
      <c r="G219" s="284"/>
      <c r="H219" s="284"/>
      <c r="I219" s="284"/>
      <c r="J219" s="173"/>
      <c r="K219" s="174" t="s">
        <v>5</v>
      </c>
      <c r="L219" s="173"/>
      <c r="M219" s="173"/>
      <c r="N219" s="173"/>
      <c r="O219" s="173"/>
      <c r="P219" s="173"/>
      <c r="Q219" s="173"/>
      <c r="R219" s="175"/>
      <c r="T219" s="176"/>
      <c r="U219" s="173"/>
      <c r="V219" s="173"/>
      <c r="W219" s="173"/>
      <c r="X219" s="173"/>
      <c r="Y219" s="173"/>
      <c r="Z219" s="173"/>
      <c r="AA219" s="177"/>
      <c r="AT219" s="178" t="s">
        <v>164</v>
      </c>
      <c r="AU219" s="178" t="s">
        <v>113</v>
      </c>
      <c r="AV219" s="10" t="s">
        <v>84</v>
      </c>
      <c r="AW219" s="10" t="s">
        <v>33</v>
      </c>
      <c r="AX219" s="10" t="s">
        <v>76</v>
      </c>
      <c r="AY219" s="178" t="s">
        <v>157</v>
      </c>
    </row>
    <row r="220" spans="2:65" s="11" customFormat="1" ht="16.5" customHeight="1">
      <c r="B220" s="179"/>
      <c r="C220" s="180"/>
      <c r="D220" s="180"/>
      <c r="E220" s="181" t="s">
        <v>5</v>
      </c>
      <c r="F220" s="261" t="s">
        <v>246</v>
      </c>
      <c r="G220" s="262"/>
      <c r="H220" s="262"/>
      <c r="I220" s="262"/>
      <c r="J220" s="180"/>
      <c r="K220" s="182">
        <v>3.2</v>
      </c>
      <c r="L220" s="180"/>
      <c r="M220" s="180"/>
      <c r="N220" s="180"/>
      <c r="O220" s="180"/>
      <c r="P220" s="180"/>
      <c r="Q220" s="180"/>
      <c r="R220" s="183"/>
      <c r="T220" s="184"/>
      <c r="U220" s="180"/>
      <c r="V220" s="180"/>
      <c r="W220" s="180"/>
      <c r="X220" s="180"/>
      <c r="Y220" s="180"/>
      <c r="Z220" s="180"/>
      <c r="AA220" s="185"/>
      <c r="AT220" s="186" t="s">
        <v>164</v>
      </c>
      <c r="AU220" s="186" t="s">
        <v>113</v>
      </c>
      <c r="AV220" s="11" t="s">
        <v>113</v>
      </c>
      <c r="AW220" s="11" t="s">
        <v>33</v>
      </c>
      <c r="AX220" s="11" t="s">
        <v>76</v>
      </c>
      <c r="AY220" s="186" t="s">
        <v>157</v>
      </c>
    </row>
    <row r="221" spans="2:65" s="11" customFormat="1" ht="16.5" customHeight="1">
      <c r="B221" s="179"/>
      <c r="C221" s="180"/>
      <c r="D221" s="180"/>
      <c r="E221" s="181" t="s">
        <v>5</v>
      </c>
      <c r="F221" s="261" t="s">
        <v>247</v>
      </c>
      <c r="G221" s="262"/>
      <c r="H221" s="262"/>
      <c r="I221" s="262"/>
      <c r="J221" s="180"/>
      <c r="K221" s="182">
        <v>1.6</v>
      </c>
      <c r="L221" s="180"/>
      <c r="M221" s="180"/>
      <c r="N221" s="180"/>
      <c r="O221" s="180"/>
      <c r="P221" s="180"/>
      <c r="Q221" s="180"/>
      <c r="R221" s="183"/>
      <c r="T221" s="184"/>
      <c r="U221" s="180"/>
      <c r="V221" s="180"/>
      <c r="W221" s="180"/>
      <c r="X221" s="180"/>
      <c r="Y221" s="180"/>
      <c r="Z221" s="180"/>
      <c r="AA221" s="185"/>
      <c r="AT221" s="186" t="s">
        <v>164</v>
      </c>
      <c r="AU221" s="186" t="s">
        <v>113</v>
      </c>
      <c r="AV221" s="11" t="s">
        <v>113</v>
      </c>
      <c r="AW221" s="11" t="s">
        <v>33</v>
      </c>
      <c r="AX221" s="11" t="s">
        <v>76</v>
      </c>
      <c r="AY221" s="186" t="s">
        <v>157</v>
      </c>
    </row>
    <row r="222" spans="2:65" s="11" customFormat="1" ht="16.5" customHeight="1">
      <c r="B222" s="179"/>
      <c r="C222" s="180"/>
      <c r="D222" s="180"/>
      <c r="E222" s="181" t="s">
        <v>5</v>
      </c>
      <c r="F222" s="261" t="s">
        <v>248</v>
      </c>
      <c r="G222" s="262"/>
      <c r="H222" s="262"/>
      <c r="I222" s="262"/>
      <c r="J222" s="180"/>
      <c r="K222" s="182">
        <v>1.6</v>
      </c>
      <c r="L222" s="180"/>
      <c r="M222" s="180"/>
      <c r="N222" s="180"/>
      <c r="O222" s="180"/>
      <c r="P222" s="180"/>
      <c r="Q222" s="180"/>
      <c r="R222" s="183"/>
      <c r="T222" s="184"/>
      <c r="U222" s="180"/>
      <c r="V222" s="180"/>
      <c r="W222" s="180"/>
      <c r="X222" s="180"/>
      <c r="Y222" s="180"/>
      <c r="Z222" s="180"/>
      <c r="AA222" s="185"/>
      <c r="AT222" s="186" t="s">
        <v>164</v>
      </c>
      <c r="AU222" s="186" t="s">
        <v>113</v>
      </c>
      <c r="AV222" s="11" t="s">
        <v>113</v>
      </c>
      <c r="AW222" s="11" t="s">
        <v>33</v>
      </c>
      <c r="AX222" s="11" t="s">
        <v>76</v>
      </c>
      <c r="AY222" s="186" t="s">
        <v>157</v>
      </c>
    </row>
    <row r="223" spans="2:65" s="11" customFormat="1" ht="16.5" customHeight="1">
      <c r="B223" s="179"/>
      <c r="C223" s="180"/>
      <c r="D223" s="180"/>
      <c r="E223" s="181" t="s">
        <v>5</v>
      </c>
      <c r="F223" s="261" t="s">
        <v>249</v>
      </c>
      <c r="G223" s="262"/>
      <c r="H223" s="262"/>
      <c r="I223" s="262"/>
      <c r="J223" s="180"/>
      <c r="K223" s="182">
        <v>1.6</v>
      </c>
      <c r="L223" s="180"/>
      <c r="M223" s="180"/>
      <c r="N223" s="180"/>
      <c r="O223" s="180"/>
      <c r="P223" s="180"/>
      <c r="Q223" s="180"/>
      <c r="R223" s="183"/>
      <c r="T223" s="184"/>
      <c r="U223" s="180"/>
      <c r="V223" s="180"/>
      <c r="W223" s="180"/>
      <c r="X223" s="180"/>
      <c r="Y223" s="180"/>
      <c r="Z223" s="180"/>
      <c r="AA223" s="185"/>
      <c r="AT223" s="186" t="s">
        <v>164</v>
      </c>
      <c r="AU223" s="186" t="s">
        <v>113</v>
      </c>
      <c r="AV223" s="11" t="s">
        <v>113</v>
      </c>
      <c r="AW223" s="11" t="s">
        <v>33</v>
      </c>
      <c r="AX223" s="11" t="s">
        <v>76</v>
      </c>
      <c r="AY223" s="186" t="s">
        <v>157</v>
      </c>
    </row>
    <row r="224" spans="2:65" s="11" customFormat="1" ht="16.5" customHeight="1">
      <c r="B224" s="179"/>
      <c r="C224" s="180"/>
      <c r="D224" s="180"/>
      <c r="E224" s="181" t="s">
        <v>5</v>
      </c>
      <c r="F224" s="261" t="s">
        <v>249</v>
      </c>
      <c r="G224" s="262"/>
      <c r="H224" s="262"/>
      <c r="I224" s="262"/>
      <c r="J224" s="180"/>
      <c r="K224" s="182">
        <v>1.6</v>
      </c>
      <c r="L224" s="180"/>
      <c r="M224" s="180"/>
      <c r="N224" s="180"/>
      <c r="O224" s="180"/>
      <c r="P224" s="180"/>
      <c r="Q224" s="180"/>
      <c r="R224" s="183"/>
      <c r="T224" s="184"/>
      <c r="U224" s="180"/>
      <c r="V224" s="180"/>
      <c r="W224" s="180"/>
      <c r="X224" s="180"/>
      <c r="Y224" s="180"/>
      <c r="Z224" s="180"/>
      <c r="AA224" s="185"/>
      <c r="AT224" s="186" t="s">
        <v>164</v>
      </c>
      <c r="AU224" s="186" t="s">
        <v>113</v>
      </c>
      <c r="AV224" s="11" t="s">
        <v>113</v>
      </c>
      <c r="AW224" s="11" t="s">
        <v>33</v>
      </c>
      <c r="AX224" s="11" t="s">
        <v>76</v>
      </c>
      <c r="AY224" s="186" t="s">
        <v>157</v>
      </c>
    </row>
    <row r="225" spans="2:65" s="11" customFormat="1" ht="16.5" customHeight="1">
      <c r="B225" s="179"/>
      <c r="C225" s="180"/>
      <c r="D225" s="180"/>
      <c r="E225" s="181" t="s">
        <v>5</v>
      </c>
      <c r="F225" s="261" t="s">
        <v>250</v>
      </c>
      <c r="G225" s="262"/>
      <c r="H225" s="262"/>
      <c r="I225" s="262"/>
      <c r="J225" s="180"/>
      <c r="K225" s="182">
        <v>3.2</v>
      </c>
      <c r="L225" s="180"/>
      <c r="M225" s="180"/>
      <c r="N225" s="180"/>
      <c r="O225" s="180"/>
      <c r="P225" s="180"/>
      <c r="Q225" s="180"/>
      <c r="R225" s="183"/>
      <c r="T225" s="184"/>
      <c r="U225" s="180"/>
      <c r="V225" s="180"/>
      <c r="W225" s="180"/>
      <c r="X225" s="180"/>
      <c r="Y225" s="180"/>
      <c r="Z225" s="180"/>
      <c r="AA225" s="185"/>
      <c r="AT225" s="186" t="s">
        <v>164</v>
      </c>
      <c r="AU225" s="186" t="s">
        <v>113</v>
      </c>
      <c r="AV225" s="11" t="s">
        <v>113</v>
      </c>
      <c r="AW225" s="11" t="s">
        <v>33</v>
      </c>
      <c r="AX225" s="11" t="s">
        <v>76</v>
      </c>
      <c r="AY225" s="186" t="s">
        <v>157</v>
      </c>
    </row>
    <row r="226" spans="2:65" s="12" customFormat="1" ht="25.5" customHeight="1">
      <c r="B226" s="187"/>
      <c r="C226" s="188"/>
      <c r="D226" s="188"/>
      <c r="E226" s="189" t="s">
        <v>5</v>
      </c>
      <c r="F226" s="263" t="s">
        <v>251</v>
      </c>
      <c r="G226" s="264"/>
      <c r="H226" s="264"/>
      <c r="I226" s="264"/>
      <c r="J226" s="188"/>
      <c r="K226" s="190">
        <v>12.8</v>
      </c>
      <c r="L226" s="188"/>
      <c r="M226" s="188"/>
      <c r="N226" s="188"/>
      <c r="O226" s="188"/>
      <c r="P226" s="188"/>
      <c r="Q226" s="188"/>
      <c r="R226" s="191"/>
      <c r="T226" s="192"/>
      <c r="U226" s="188"/>
      <c r="V226" s="188"/>
      <c r="W226" s="188"/>
      <c r="X226" s="188"/>
      <c r="Y226" s="188"/>
      <c r="Z226" s="188"/>
      <c r="AA226" s="193"/>
      <c r="AT226" s="194" t="s">
        <v>164</v>
      </c>
      <c r="AU226" s="194" t="s">
        <v>113</v>
      </c>
      <c r="AV226" s="12" t="s">
        <v>167</v>
      </c>
      <c r="AW226" s="12" t="s">
        <v>33</v>
      </c>
      <c r="AX226" s="12" t="s">
        <v>76</v>
      </c>
      <c r="AY226" s="194" t="s">
        <v>157</v>
      </c>
    </row>
    <row r="227" spans="2:65" s="11" customFormat="1" ht="16.5" customHeight="1">
      <c r="B227" s="179"/>
      <c r="C227" s="180"/>
      <c r="D227" s="180"/>
      <c r="E227" s="181" t="s">
        <v>5</v>
      </c>
      <c r="F227" s="261" t="s">
        <v>252</v>
      </c>
      <c r="G227" s="262"/>
      <c r="H227" s="262"/>
      <c r="I227" s="262"/>
      <c r="J227" s="180"/>
      <c r="K227" s="182">
        <v>25.6</v>
      </c>
      <c r="L227" s="180"/>
      <c r="M227" s="180"/>
      <c r="N227" s="180"/>
      <c r="O227" s="180"/>
      <c r="P227" s="180"/>
      <c r="Q227" s="180"/>
      <c r="R227" s="183"/>
      <c r="T227" s="184"/>
      <c r="U227" s="180"/>
      <c r="V227" s="180"/>
      <c r="W227" s="180"/>
      <c r="X227" s="180"/>
      <c r="Y227" s="180"/>
      <c r="Z227" s="180"/>
      <c r="AA227" s="185"/>
      <c r="AT227" s="186" t="s">
        <v>164</v>
      </c>
      <c r="AU227" s="186" t="s">
        <v>113</v>
      </c>
      <c r="AV227" s="11" t="s">
        <v>113</v>
      </c>
      <c r="AW227" s="11" t="s">
        <v>33</v>
      </c>
      <c r="AX227" s="11" t="s">
        <v>76</v>
      </c>
      <c r="AY227" s="186" t="s">
        <v>157</v>
      </c>
    </row>
    <row r="228" spans="2:65" s="12" customFormat="1" ht="16.5" customHeight="1">
      <c r="B228" s="187"/>
      <c r="C228" s="188"/>
      <c r="D228" s="188"/>
      <c r="E228" s="189" t="s">
        <v>5</v>
      </c>
      <c r="F228" s="263" t="s">
        <v>190</v>
      </c>
      <c r="G228" s="264"/>
      <c r="H228" s="264"/>
      <c r="I228" s="264"/>
      <c r="J228" s="188"/>
      <c r="K228" s="190">
        <v>25.6</v>
      </c>
      <c r="L228" s="188"/>
      <c r="M228" s="188"/>
      <c r="N228" s="188"/>
      <c r="O228" s="188"/>
      <c r="P228" s="188"/>
      <c r="Q228" s="188"/>
      <c r="R228" s="191"/>
      <c r="T228" s="192"/>
      <c r="U228" s="188"/>
      <c r="V228" s="188"/>
      <c r="W228" s="188"/>
      <c r="X228" s="188"/>
      <c r="Y228" s="188"/>
      <c r="Z228" s="188"/>
      <c r="AA228" s="193"/>
      <c r="AT228" s="194" t="s">
        <v>164</v>
      </c>
      <c r="AU228" s="194" t="s">
        <v>113</v>
      </c>
      <c r="AV228" s="12" t="s">
        <v>167</v>
      </c>
      <c r="AW228" s="12" t="s">
        <v>33</v>
      </c>
      <c r="AX228" s="12" t="s">
        <v>76</v>
      </c>
      <c r="AY228" s="194" t="s">
        <v>157</v>
      </c>
    </row>
    <row r="229" spans="2:65" s="13" customFormat="1" ht="16.5" customHeight="1">
      <c r="B229" s="195"/>
      <c r="C229" s="196"/>
      <c r="D229" s="196"/>
      <c r="E229" s="197" t="s">
        <v>5</v>
      </c>
      <c r="F229" s="265" t="s">
        <v>176</v>
      </c>
      <c r="G229" s="266"/>
      <c r="H229" s="266"/>
      <c r="I229" s="266"/>
      <c r="J229" s="196"/>
      <c r="K229" s="198">
        <v>89.6</v>
      </c>
      <c r="L229" s="196"/>
      <c r="M229" s="196"/>
      <c r="N229" s="196"/>
      <c r="O229" s="196"/>
      <c r="P229" s="196"/>
      <c r="Q229" s="196"/>
      <c r="R229" s="199"/>
      <c r="T229" s="200"/>
      <c r="U229" s="196"/>
      <c r="V229" s="196"/>
      <c r="W229" s="196"/>
      <c r="X229" s="196"/>
      <c r="Y229" s="196"/>
      <c r="Z229" s="196"/>
      <c r="AA229" s="201"/>
      <c r="AT229" s="202" t="s">
        <v>164</v>
      </c>
      <c r="AU229" s="202" t="s">
        <v>113</v>
      </c>
      <c r="AV229" s="13" t="s">
        <v>161</v>
      </c>
      <c r="AW229" s="13" t="s">
        <v>33</v>
      </c>
      <c r="AX229" s="13" t="s">
        <v>84</v>
      </c>
      <c r="AY229" s="202" t="s">
        <v>157</v>
      </c>
    </row>
    <row r="230" spans="2:65" s="1" customFormat="1" ht="25.5" customHeight="1">
      <c r="B230" s="136"/>
      <c r="C230" s="165" t="s">
        <v>253</v>
      </c>
      <c r="D230" s="165" t="s">
        <v>158</v>
      </c>
      <c r="E230" s="166" t="s">
        <v>254</v>
      </c>
      <c r="F230" s="276" t="s">
        <v>255</v>
      </c>
      <c r="G230" s="276"/>
      <c r="H230" s="276"/>
      <c r="I230" s="276"/>
      <c r="J230" s="167" t="s">
        <v>111</v>
      </c>
      <c r="K230" s="168">
        <v>395.85</v>
      </c>
      <c r="L230" s="277">
        <v>0</v>
      </c>
      <c r="M230" s="277"/>
      <c r="N230" s="278">
        <f>ROUND(L230*K230,2)</f>
        <v>0</v>
      </c>
      <c r="O230" s="278"/>
      <c r="P230" s="278"/>
      <c r="Q230" s="278"/>
      <c r="R230" s="139"/>
      <c r="T230" s="169" t="s">
        <v>5</v>
      </c>
      <c r="U230" s="47" t="s">
        <v>43</v>
      </c>
      <c r="V230" s="39"/>
      <c r="W230" s="170">
        <f>V230*K230</f>
        <v>0</v>
      </c>
      <c r="X230" s="170">
        <v>0</v>
      </c>
      <c r="Y230" s="170">
        <f>X230*K230</f>
        <v>0</v>
      </c>
      <c r="Z230" s="170">
        <v>0.19600000000000001</v>
      </c>
      <c r="AA230" s="171">
        <f>Z230*K230</f>
        <v>77.586600000000004</v>
      </c>
      <c r="AR230" s="22" t="s">
        <v>161</v>
      </c>
      <c r="AT230" s="22" t="s">
        <v>158</v>
      </c>
      <c r="AU230" s="22" t="s">
        <v>113</v>
      </c>
      <c r="AY230" s="22" t="s">
        <v>157</v>
      </c>
      <c r="BE230" s="109">
        <f>IF(U230="základná",N230,0)</f>
        <v>0</v>
      </c>
      <c r="BF230" s="109">
        <f>IF(U230="znížená",N230,0)</f>
        <v>0</v>
      </c>
      <c r="BG230" s="109">
        <f>IF(U230="zákl. prenesená",N230,0)</f>
        <v>0</v>
      </c>
      <c r="BH230" s="109">
        <f>IF(U230="zníž. prenesená",N230,0)</f>
        <v>0</v>
      </c>
      <c r="BI230" s="109">
        <f>IF(U230="nulová",N230,0)</f>
        <v>0</v>
      </c>
      <c r="BJ230" s="22" t="s">
        <v>113</v>
      </c>
      <c r="BK230" s="109">
        <f>ROUND(L230*K230,2)</f>
        <v>0</v>
      </c>
      <c r="BL230" s="22" t="s">
        <v>161</v>
      </c>
      <c r="BM230" s="22" t="s">
        <v>256</v>
      </c>
    </row>
    <row r="231" spans="2:65" s="10" customFormat="1" ht="16.5" customHeight="1">
      <c r="B231" s="172"/>
      <c r="C231" s="173"/>
      <c r="D231" s="173"/>
      <c r="E231" s="174" t="s">
        <v>5</v>
      </c>
      <c r="F231" s="279" t="s">
        <v>257</v>
      </c>
      <c r="G231" s="280"/>
      <c r="H231" s="280"/>
      <c r="I231" s="280"/>
      <c r="J231" s="173"/>
      <c r="K231" s="174" t="s">
        <v>5</v>
      </c>
      <c r="L231" s="173"/>
      <c r="M231" s="173"/>
      <c r="N231" s="173"/>
      <c r="O231" s="173"/>
      <c r="P231" s="173"/>
      <c r="Q231" s="173"/>
      <c r="R231" s="175"/>
      <c r="T231" s="176"/>
      <c r="U231" s="173"/>
      <c r="V231" s="173"/>
      <c r="W231" s="173"/>
      <c r="X231" s="173"/>
      <c r="Y231" s="173"/>
      <c r="Z231" s="173"/>
      <c r="AA231" s="177"/>
      <c r="AT231" s="178" t="s">
        <v>164</v>
      </c>
      <c r="AU231" s="178" t="s">
        <v>113</v>
      </c>
      <c r="AV231" s="10" t="s">
        <v>84</v>
      </c>
      <c r="AW231" s="10" t="s">
        <v>33</v>
      </c>
      <c r="AX231" s="10" t="s">
        <v>76</v>
      </c>
      <c r="AY231" s="178" t="s">
        <v>157</v>
      </c>
    </row>
    <row r="232" spans="2:65" s="11" customFormat="1" ht="16.5" customHeight="1">
      <c r="B232" s="179"/>
      <c r="C232" s="180"/>
      <c r="D232" s="180"/>
      <c r="E232" s="181" t="s">
        <v>5</v>
      </c>
      <c r="F232" s="261" t="s">
        <v>258</v>
      </c>
      <c r="G232" s="262"/>
      <c r="H232" s="262"/>
      <c r="I232" s="262"/>
      <c r="J232" s="180"/>
      <c r="K232" s="182">
        <v>10.5</v>
      </c>
      <c r="L232" s="180"/>
      <c r="M232" s="180"/>
      <c r="N232" s="180"/>
      <c r="O232" s="180"/>
      <c r="P232" s="180"/>
      <c r="Q232" s="180"/>
      <c r="R232" s="183"/>
      <c r="T232" s="184"/>
      <c r="U232" s="180"/>
      <c r="V232" s="180"/>
      <c r="W232" s="180"/>
      <c r="X232" s="180"/>
      <c r="Y232" s="180"/>
      <c r="Z232" s="180"/>
      <c r="AA232" s="185"/>
      <c r="AT232" s="186" t="s">
        <v>164</v>
      </c>
      <c r="AU232" s="186" t="s">
        <v>113</v>
      </c>
      <c r="AV232" s="11" t="s">
        <v>113</v>
      </c>
      <c r="AW232" s="11" t="s">
        <v>33</v>
      </c>
      <c r="AX232" s="11" t="s">
        <v>76</v>
      </c>
      <c r="AY232" s="186" t="s">
        <v>157</v>
      </c>
    </row>
    <row r="233" spans="2:65" s="11" customFormat="1" ht="16.5" customHeight="1">
      <c r="B233" s="179"/>
      <c r="C233" s="180"/>
      <c r="D233" s="180"/>
      <c r="E233" s="181" t="s">
        <v>5</v>
      </c>
      <c r="F233" s="261" t="s">
        <v>259</v>
      </c>
      <c r="G233" s="262"/>
      <c r="H233" s="262"/>
      <c r="I233" s="262"/>
      <c r="J233" s="180"/>
      <c r="K233" s="182">
        <v>10.5</v>
      </c>
      <c r="L233" s="180"/>
      <c r="M233" s="180"/>
      <c r="N233" s="180"/>
      <c r="O233" s="180"/>
      <c r="P233" s="180"/>
      <c r="Q233" s="180"/>
      <c r="R233" s="183"/>
      <c r="T233" s="184"/>
      <c r="U233" s="180"/>
      <c r="V233" s="180"/>
      <c r="W233" s="180"/>
      <c r="X233" s="180"/>
      <c r="Y233" s="180"/>
      <c r="Z233" s="180"/>
      <c r="AA233" s="185"/>
      <c r="AT233" s="186" t="s">
        <v>164</v>
      </c>
      <c r="AU233" s="186" t="s">
        <v>113</v>
      </c>
      <c r="AV233" s="11" t="s">
        <v>113</v>
      </c>
      <c r="AW233" s="11" t="s">
        <v>33</v>
      </c>
      <c r="AX233" s="11" t="s">
        <v>76</v>
      </c>
      <c r="AY233" s="186" t="s">
        <v>157</v>
      </c>
    </row>
    <row r="234" spans="2:65" s="11" customFormat="1" ht="16.5" customHeight="1">
      <c r="B234" s="179"/>
      <c r="C234" s="180"/>
      <c r="D234" s="180"/>
      <c r="E234" s="181" t="s">
        <v>5</v>
      </c>
      <c r="F234" s="261" t="s">
        <v>260</v>
      </c>
      <c r="G234" s="262"/>
      <c r="H234" s="262"/>
      <c r="I234" s="262"/>
      <c r="J234" s="180"/>
      <c r="K234" s="182">
        <v>10.5</v>
      </c>
      <c r="L234" s="180"/>
      <c r="M234" s="180"/>
      <c r="N234" s="180"/>
      <c r="O234" s="180"/>
      <c r="P234" s="180"/>
      <c r="Q234" s="180"/>
      <c r="R234" s="183"/>
      <c r="T234" s="184"/>
      <c r="U234" s="180"/>
      <c r="V234" s="180"/>
      <c r="W234" s="180"/>
      <c r="X234" s="180"/>
      <c r="Y234" s="180"/>
      <c r="Z234" s="180"/>
      <c r="AA234" s="185"/>
      <c r="AT234" s="186" t="s">
        <v>164</v>
      </c>
      <c r="AU234" s="186" t="s">
        <v>113</v>
      </c>
      <c r="AV234" s="11" t="s">
        <v>113</v>
      </c>
      <c r="AW234" s="11" t="s">
        <v>33</v>
      </c>
      <c r="AX234" s="11" t="s">
        <v>76</v>
      </c>
      <c r="AY234" s="186" t="s">
        <v>157</v>
      </c>
    </row>
    <row r="235" spans="2:65" s="11" customFormat="1" ht="16.5" customHeight="1">
      <c r="B235" s="179"/>
      <c r="C235" s="180"/>
      <c r="D235" s="180"/>
      <c r="E235" s="181" t="s">
        <v>5</v>
      </c>
      <c r="F235" s="261" t="s">
        <v>261</v>
      </c>
      <c r="G235" s="262"/>
      <c r="H235" s="262"/>
      <c r="I235" s="262"/>
      <c r="J235" s="180"/>
      <c r="K235" s="182">
        <v>20.7</v>
      </c>
      <c r="L235" s="180"/>
      <c r="M235" s="180"/>
      <c r="N235" s="180"/>
      <c r="O235" s="180"/>
      <c r="P235" s="180"/>
      <c r="Q235" s="180"/>
      <c r="R235" s="183"/>
      <c r="T235" s="184"/>
      <c r="U235" s="180"/>
      <c r="V235" s="180"/>
      <c r="W235" s="180"/>
      <c r="X235" s="180"/>
      <c r="Y235" s="180"/>
      <c r="Z235" s="180"/>
      <c r="AA235" s="185"/>
      <c r="AT235" s="186" t="s">
        <v>164</v>
      </c>
      <c r="AU235" s="186" t="s">
        <v>113</v>
      </c>
      <c r="AV235" s="11" t="s">
        <v>113</v>
      </c>
      <c r="AW235" s="11" t="s">
        <v>33</v>
      </c>
      <c r="AX235" s="11" t="s">
        <v>76</v>
      </c>
      <c r="AY235" s="186" t="s">
        <v>157</v>
      </c>
    </row>
    <row r="236" spans="2:65" s="10" customFormat="1" ht="16.5" customHeight="1">
      <c r="B236" s="172"/>
      <c r="C236" s="173"/>
      <c r="D236" s="173"/>
      <c r="E236" s="174" t="s">
        <v>5</v>
      </c>
      <c r="F236" s="283" t="s">
        <v>262</v>
      </c>
      <c r="G236" s="284"/>
      <c r="H236" s="284"/>
      <c r="I236" s="284"/>
      <c r="J236" s="173"/>
      <c r="K236" s="174" t="s">
        <v>5</v>
      </c>
      <c r="L236" s="173"/>
      <c r="M236" s="173"/>
      <c r="N236" s="173"/>
      <c r="O236" s="173"/>
      <c r="P236" s="173"/>
      <c r="Q236" s="173"/>
      <c r="R236" s="175"/>
      <c r="T236" s="176"/>
      <c r="U236" s="173"/>
      <c r="V236" s="173"/>
      <c r="W236" s="173"/>
      <c r="X236" s="173"/>
      <c r="Y236" s="173"/>
      <c r="Z236" s="173"/>
      <c r="AA236" s="177"/>
      <c r="AT236" s="178" t="s">
        <v>164</v>
      </c>
      <c r="AU236" s="178" t="s">
        <v>113</v>
      </c>
      <c r="AV236" s="10" t="s">
        <v>84</v>
      </c>
      <c r="AW236" s="10" t="s">
        <v>33</v>
      </c>
      <c r="AX236" s="10" t="s">
        <v>76</v>
      </c>
      <c r="AY236" s="178" t="s">
        <v>157</v>
      </c>
    </row>
    <row r="237" spans="2:65" s="11" customFormat="1" ht="16.5" customHeight="1">
      <c r="B237" s="179"/>
      <c r="C237" s="180"/>
      <c r="D237" s="180"/>
      <c r="E237" s="181" t="s">
        <v>5</v>
      </c>
      <c r="F237" s="261" t="s">
        <v>263</v>
      </c>
      <c r="G237" s="262"/>
      <c r="H237" s="262"/>
      <c r="I237" s="262"/>
      <c r="J237" s="180"/>
      <c r="K237" s="182">
        <v>0.63</v>
      </c>
      <c r="L237" s="180"/>
      <c r="M237" s="180"/>
      <c r="N237" s="180"/>
      <c r="O237" s="180"/>
      <c r="P237" s="180"/>
      <c r="Q237" s="180"/>
      <c r="R237" s="183"/>
      <c r="T237" s="184"/>
      <c r="U237" s="180"/>
      <c r="V237" s="180"/>
      <c r="W237" s="180"/>
      <c r="X237" s="180"/>
      <c r="Y237" s="180"/>
      <c r="Z237" s="180"/>
      <c r="AA237" s="185"/>
      <c r="AT237" s="186" t="s">
        <v>164</v>
      </c>
      <c r="AU237" s="186" t="s">
        <v>113</v>
      </c>
      <c r="AV237" s="11" t="s">
        <v>113</v>
      </c>
      <c r="AW237" s="11" t="s">
        <v>33</v>
      </c>
      <c r="AX237" s="11" t="s">
        <v>76</v>
      </c>
      <c r="AY237" s="186" t="s">
        <v>157</v>
      </c>
    </row>
    <row r="238" spans="2:65" s="11" customFormat="1" ht="16.5" customHeight="1">
      <c r="B238" s="179"/>
      <c r="C238" s="180"/>
      <c r="D238" s="180"/>
      <c r="E238" s="181" t="s">
        <v>5</v>
      </c>
      <c r="F238" s="261" t="s">
        <v>264</v>
      </c>
      <c r="G238" s="262"/>
      <c r="H238" s="262"/>
      <c r="I238" s="262"/>
      <c r="J238" s="180"/>
      <c r="K238" s="182">
        <v>2.31</v>
      </c>
      <c r="L238" s="180"/>
      <c r="M238" s="180"/>
      <c r="N238" s="180"/>
      <c r="O238" s="180"/>
      <c r="P238" s="180"/>
      <c r="Q238" s="180"/>
      <c r="R238" s="183"/>
      <c r="T238" s="184"/>
      <c r="U238" s="180"/>
      <c r="V238" s="180"/>
      <c r="W238" s="180"/>
      <c r="X238" s="180"/>
      <c r="Y238" s="180"/>
      <c r="Z238" s="180"/>
      <c r="AA238" s="185"/>
      <c r="AT238" s="186" t="s">
        <v>164</v>
      </c>
      <c r="AU238" s="186" t="s">
        <v>113</v>
      </c>
      <c r="AV238" s="11" t="s">
        <v>113</v>
      </c>
      <c r="AW238" s="11" t="s">
        <v>33</v>
      </c>
      <c r="AX238" s="11" t="s">
        <v>76</v>
      </c>
      <c r="AY238" s="186" t="s">
        <v>157</v>
      </c>
    </row>
    <row r="239" spans="2:65" s="11" customFormat="1" ht="16.5" customHeight="1">
      <c r="B239" s="179"/>
      <c r="C239" s="180"/>
      <c r="D239" s="180"/>
      <c r="E239" s="181" t="s">
        <v>5</v>
      </c>
      <c r="F239" s="261" t="s">
        <v>265</v>
      </c>
      <c r="G239" s="262"/>
      <c r="H239" s="262"/>
      <c r="I239" s="262"/>
      <c r="J239" s="180"/>
      <c r="K239" s="182">
        <v>2.31</v>
      </c>
      <c r="L239" s="180"/>
      <c r="M239" s="180"/>
      <c r="N239" s="180"/>
      <c r="O239" s="180"/>
      <c r="P239" s="180"/>
      <c r="Q239" s="180"/>
      <c r="R239" s="183"/>
      <c r="T239" s="184"/>
      <c r="U239" s="180"/>
      <c r="V239" s="180"/>
      <c r="W239" s="180"/>
      <c r="X239" s="180"/>
      <c r="Y239" s="180"/>
      <c r="Z239" s="180"/>
      <c r="AA239" s="185"/>
      <c r="AT239" s="186" t="s">
        <v>164</v>
      </c>
      <c r="AU239" s="186" t="s">
        <v>113</v>
      </c>
      <c r="AV239" s="11" t="s">
        <v>113</v>
      </c>
      <c r="AW239" s="11" t="s">
        <v>33</v>
      </c>
      <c r="AX239" s="11" t="s">
        <v>76</v>
      </c>
      <c r="AY239" s="186" t="s">
        <v>157</v>
      </c>
    </row>
    <row r="240" spans="2:65" s="12" customFormat="1" ht="16.5" customHeight="1">
      <c r="B240" s="187"/>
      <c r="C240" s="188"/>
      <c r="D240" s="188"/>
      <c r="E240" s="189" t="s">
        <v>5</v>
      </c>
      <c r="F240" s="263" t="s">
        <v>266</v>
      </c>
      <c r="G240" s="264"/>
      <c r="H240" s="264"/>
      <c r="I240" s="264"/>
      <c r="J240" s="188"/>
      <c r="K240" s="190">
        <v>57.45</v>
      </c>
      <c r="L240" s="188"/>
      <c r="M240" s="188"/>
      <c r="N240" s="188"/>
      <c r="O240" s="188"/>
      <c r="P240" s="188"/>
      <c r="Q240" s="188"/>
      <c r="R240" s="191"/>
      <c r="T240" s="192"/>
      <c r="U240" s="188"/>
      <c r="V240" s="188"/>
      <c r="W240" s="188"/>
      <c r="X240" s="188"/>
      <c r="Y240" s="188"/>
      <c r="Z240" s="188"/>
      <c r="AA240" s="193"/>
      <c r="AT240" s="194" t="s">
        <v>164</v>
      </c>
      <c r="AU240" s="194" t="s">
        <v>113</v>
      </c>
      <c r="AV240" s="12" t="s">
        <v>167</v>
      </c>
      <c r="AW240" s="12" t="s">
        <v>33</v>
      </c>
      <c r="AX240" s="12" t="s">
        <v>76</v>
      </c>
      <c r="AY240" s="194" t="s">
        <v>157</v>
      </c>
    </row>
    <row r="241" spans="2:65" s="11" customFormat="1" ht="16.5" customHeight="1">
      <c r="B241" s="179"/>
      <c r="C241" s="180"/>
      <c r="D241" s="180"/>
      <c r="E241" s="181" t="s">
        <v>5</v>
      </c>
      <c r="F241" s="261" t="s">
        <v>267</v>
      </c>
      <c r="G241" s="262"/>
      <c r="H241" s="262"/>
      <c r="I241" s="262"/>
      <c r="J241" s="180"/>
      <c r="K241" s="182">
        <v>172.35</v>
      </c>
      <c r="L241" s="180"/>
      <c r="M241" s="180"/>
      <c r="N241" s="180"/>
      <c r="O241" s="180"/>
      <c r="P241" s="180"/>
      <c r="Q241" s="180"/>
      <c r="R241" s="183"/>
      <c r="T241" s="184"/>
      <c r="U241" s="180"/>
      <c r="V241" s="180"/>
      <c r="W241" s="180"/>
      <c r="X241" s="180"/>
      <c r="Y241" s="180"/>
      <c r="Z241" s="180"/>
      <c r="AA241" s="185"/>
      <c r="AT241" s="186" t="s">
        <v>164</v>
      </c>
      <c r="AU241" s="186" t="s">
        <v>113</v>
      </c>
      <c r="AV241" s="11" t="s">
        <v>113</v>
      </c>
      <c r="AW241" s="11" t="s">
        <v>33</v>
      </c>
      <c r="AX241" s="11" t="s">
        <v>76</v>
      </c>
      <c r="AY241" s="186" t="s">
        <v>157</v>
      </c>
    </row>
    <row r="242" spans="2:65" s="12" customFormat="1" ht="16.5" customHeight="1">
      <c r="B242" s="187"/>
      <c r="C242" s="188"/>
      <c r="D242" s="188"/>
      <c r="E242" s="189" t="s">
        <v>5</v>
      </c>
      <c r="F242" s="263" t="s">
        <v>268</v>
      </c>
      <c r="G242" s="264"/>
      <c r="H242" s="264"/>
      <c r="I242" s="264"/>
      <c r="J242" s="188"/>
      <c r="K242" s="190">
        <v>172.35</v>
      </c>
      <c r="L242" s="188"/>
      <c r="M242" s="188"/>
      <c r="N242" s="188"/>
      <c r="O242" s="188"/>
      <c r="P242" s="188"/>
      <c r="Q242" s="188"/>
      <c r="R242" s="191"/>
      <c r="T242" s="192"/>
      <c r="U242" s="188"/>
      <c r="V242" s="188"/>
      <c r="W242" s="188"/>
      <c r="X242" s="188"/>
      <c r="Y242" s="188"/>
      <c r="Z242" s="188"/>
      <c r="AA242" s="193"/>
      <c r="AT242" s="194" t="s">
        <v>164</v>
      </c>
      <c r="AU242" s="194" t="s">
        <v>113</v>
      </c>
      <c r="AV242" s="12" t="s">
        <v>167</v>
      </c>
      <c r="AW242" s="12" t="s">
        <v>33</v>
      </c>
      <c r="AX242" s="12" t="s">
        <v>76</v>
      </c>
      <c r="AY242" s="194" t="s">
        <v>157</v>
      </c>
    </row>
    <row r="243" spans="2:65" s="10" customFormat="1" ht="16.5" customHeight="1">
      <c r="B243" s="172"/>
      <c r="C243" s="173"/>
      <c r="D243" s="173"/>
      <c r="E243" s="174" t="s">
        <v>5</v>
      </c>
      <c r="F243" s="283" t="s">
        <v>269</v>
      </c>
      <c r="G243" s="284"/>
      <c r="H243" s="284"/>
      <c r="I243" s="284"/>
      <c r="J243" s="173"/>
      <c r="K243" s="174" t="s">
        <v>5</v>
      </c>
      <c r="L243" s="173"/>
      <c r="M243" s="173"/>
      <c r="N243" s="173"/>
      <c r="O243" s="173"/>
      <c r="P243" s="173"/>
      <c r="Q243" s="173"/>
      <c r="R243" s="175"/>
      <c r="T243" s="176"/>
      <c r="U243" s="173"/>
      <c r="V243" s="173"/>
      <c r="W243" s="173"/>
      <c r="X243" s="173"/>
      <c r="Y243" s="173"/>
      <c r="Z243" s="173"/>
      <c r="AA243" s="177"/>
      <c r="AT243" s="178" t="s">
        <v>164</v>
      </c>
      <c r="AU243" s="178" t="s">
        <v>113</v>
      </c>
      <c r="AV243" s="10" t="s">
        <v>84</v>
      </c>
      <c r="AW243" s="10" t="s">
        <v>33</v>
      </c>
      <c r="AX243" s="10" t="s">
        <v>76</v>
      </c>
      <c r="AY243" s="178" t="s">
        <v>157</v>
      </c>
    </row>
    <row r="244" spans="2:65" s="11" customFormat="1" ht="16.5" customHeight="1">
      <c r="B244" s="179"/>
      <c r="C244" s="180"/>
      <c r="D244" s="180"/>
      <c r="E244" s="181" t="s">
        <v>5</v>
      </c>
      <c r="F244" s="261" t="s">
        <v>270</v>
      </c>
      <c r="G244" s="262"/>
      <c r="H244" s="262"/>
      <c r="I244" s="262"/>
      <c r="J244" s="180"/>
      <c r="K244" s="182">
        <v>8.4</v>
      </c>
      <c r="L244" s="180"/>
      <c r="M244" s="180"/>
      <c r="N244" s="180"/>
      <c r="O244" s="180"/>
      <c r="P244" s="180"/>
      <c r="Q244" s="180"/>
      <c r="R244" s="183"/>
      <c r="T244" s="184"/>
      <c r="U244" s="180"/>
      <c r="V244" s="180"/>
      <c r="W244" s="180"/>
      <c r="X244" s="180"/>
      <c r="Y244" s="180"/>
      <c r="Z244" s="180"/>
      <c r="AA244" s="185"/>
      <c r="AT244" s="186" t="s">
        <v>164</v>
      </c>
      <c r="AU244" s="186" t="s">
        <v>113</v>
      </c>
      <c r="AV244" s="11" t="s">
        <v>113</v>
      </c>
      <c r="AW244" s="11" t="s">
        <v>33</v>
      </c>
      <c r="AX244" s="11" t="s">
        <v>76</v>
      </c>
      <c r="AY244" s="186" t="s">
        <v>157</v>
      </c>
    </row>
    <row r="245" spans="2:65" s="11" customFormat="1" ht="16.5" customHeight="1">
      <c r="B245" s="179"/>
      <c r="C245" s="180"/>
      <c r="D245" s="180"/>
      <c r="E245" s="181" t="s">
        <v>5</v>
      </c>
      <c r="F245" s="261" t="s">
        <v>271</v>
      </c>
      <c r="G245" s="262"/>
      <c r="H245" s="262"/>
      <c r="I245" s="262"/>
      <c r="J245" s="180"/>
      <c r="K245" s="182">
        <v>10.5</v>
      </c>
      <c r="L245" s="180"/>
      <c r="M245" s="180"/>
      <c r="N245" s="180"/>
      <c r="O245" s="180"/>
      <c r="P245" s="180"/>
      <c r="Q245" s="180"/>
      <c r="R245" s="183"/>
      <c r="T245" s="184"/>
      <c r="U245" s="180"/>
      <c r="V245" s="180"/>
      <c r="W245" s="180"/>
      <c r="X245" s="180"/>
      <c r="Y245" s="180"/>
      <c r="Z245" s="180"/>
      <c r="AA245" s="185"/>
      <c r="AT245" s="186" t="s">
        <v>164</v>
      </c>
      <c r="AU245" s="186" t="s">
        <v>113</v>
      </c>
      <c r="AV245" s="11" t="s">
        <v>113</v>
      </c>
      <c r="AW245" s="11" t="s">
        <v>33</v>
      </c>
      <c r="AX245" s="11" t="s">
        <v>76</v>
      </c>
      <c r="AY245" s="186" t="s">
        <v>157</v>
      </c>
    </row>
    <row r="246" spans="2:65" s="11" customFormat="1" ht="16.5" customHeight="1">
      <c r="B246" s="179"/>
      <c r="C246" s="180"/>
      <c r="D246" s="180"/>
      <c r="E246" s="181" t="s">
        <v>5</v>
      </c>
      <c r="F246" s="261" t="s">
        <v>272</v>
      </c>
      <c r="G246" s="262"/>
      <c r="H246" s="262"/>
      <c r="I246" s="262"/>
      <c r="J246" s="180"/>
      <c r="K246" s="182">
        <v>10.5</v>
      </c>
      <c r="L246" s="180"/>
      <c r="M246" s="180"/>
      <c r="N246" s="180"/>
      <c r="O246" s="180"/>
      <c r="P246" s="180"/>
      <c r="Q246" s="180"/>
      <c r="R246" s="183"/>
      <c r="T246" s="184"/>
      <c r="U246" s="180"/>
      <c r="V246" s="180"/>
      <c r="W246" s="180"/>
      <c r="X246" s="180"/>
      <c r="Y246" s="180"/>
      <c r="Z246" s="180"/>
      <c r="AA246" s="185"/>
      <c r="AT246" s="186" t="s">
        <v>164</v>
      </c>
      <c r="AU246" s="186" t="s">
        <v>113</v>
      </c>
      <c r="AV246" s="11" t="s">
        <v>113</v>
      </c>
      <c r="AW246" s="11" t="s">
        <v>33</v>
      </c>
      <c r="AX246" s="11" t="s">
        <v>76</v>
      </c>
      <c r="AY246" s="186" t="s">
        <v>157</v>
      </c>
    </row>
    <row r="247" spans="2:65" s="11" customFormat="1" ht="16.5" customHeight="1">
      <c r="B247" s="179"/>
      <c r="C247" s="180"/>
      <c r="D247" s="180"/>
      <c r="E247" s="181" t="s">
        <v>5</v>
      </c>
      <c r="F247" s="261" t="s">
        <v>273</v>
      </c>
      <c r="G247" s="262"/>
      <c r="H247" s="262"/>
      <c r="I247" s="262"/>
      <c r="J247" s="180"/>
      <c r="K247" s="182">
        <v>20.7</v>
      </c>
      <c r="L247" s="180"/>
      <c r="M247" s="180"/>
      <c r="N247" s="180"/>
      <c r="O247" s="180"/>
      <c r="P247" s="180"/>
      <c r="Q247" s="180"/>
      <c r="R247" s="183"/>
      <c r="T247" s="184"/>
      <c r="U247" s="180"/>
      <c r="V247" s="180"/>
      <c r="W247" s="180"/>
      <c r="X247" s="180"/>
      <c r="Y247" s="180"/>
      <c r="Z247" s="180"/>
      <c r="AA247" s="185"/>
      <c r="AT247" s="186" t="s">
        <v>164</v>
      </c>
      <c r="AU247" s="186" t="s">
        <v>113</v>
      </c>
      <c r="AV247" s="11" t="s">
        <v>113</v>
      </c>
      <c r="AW247" s="11" t="s">
        <v>33</v>
      </c>
      <c r="AX247" s="11" t="s">
        <v>76</v>
      </c>
      <c r="AY247" s="186" t="s">
        <v>157</v>
      </c>
    </row>
    <row r="248" spans="2:65" s="10" customFormat="1" ht="16.5" customHeight="1">
      <c r="B248" s="172"/>
      <c r="C248" s="173"/>
      <c r="D248" s="173"/>
      <c r="E248" s="174" t="s">
        <v>5</v>
      </c>
      <c r="F248" s="283" t="s">
        <v>262</v>
      </c>
      <c r="G248" s="284"/>
      <c r="H248" s="284"/>
      <c r="I248" s="284"/>
      <c r="J248" s="173"/>
      <c r="K248" s="174" t="s">
        <v>5</v>
      </c>
      <c r="L248" s="173"/>
      <c r="M248" s="173"/>
      <c r="N248" s="173"/>
      <c r="O248" s="173"/>
      <c r="P248" s="173"/>
      <c r="Q248" s="173"/>
      <c r="R248" s="175"/>
      <c r="T248" s="176"/>
      <c r="U248" s="173"/>
      <c r="V248" s="173"/>
      <c r="W248" s="173"/>
      <c r="X248" s="173"/>
      <c r="Y248" s="173"/>
      <c r="Z248" s="173"/>
      <c r="AA248" s="177"/>
      <c r="AT248" s="178" t="s">
        <v>164</v>
      </c>
      <c r="AU248" s="178" t="s">
        <v>113</v>
      </c>
      <c r="AV248" s="10" t="s">
        <v>84</v>
      </c>
      <c r="AW248" s="10" t="s">
        <v>33</v>
      </c>
      <c r="AX248" s="10" t="s">
        <v>76</v>
      </c>
      <c r="AY248" s="178" t="s">
        <v>157</v>
      </c>
    </row>
    <row r="249" spans="2:65" s="11" customFormat="1" ht="16.5" customHeight="1">
      <c r="B249" s="179"/>
      <c r="C249" s="180"/>
      <c r="D249" s="180"/>
      <c r="E249" s="181" t="s">
        <v>5</v>
      </c>
      <c r="F249" s="261" t="s">
        <v>274</v>
      </c>
      <c r="G249" s="262"/>
      <c r="H249" s="262"/>
      <c r="I249" s="262"/>
      <c r="J249" s="180"/>
      <c r="K249" s="182">
        <v>0.63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164</v>
      </c>
      <c r="AU249" s="186" t="s">
        <v>113</v>
      </c>
      <c r="AV249" s="11" t="s">
        <v>113</v>
      </c>
      <c r="AW249" s="11" t="s">
        <v>33</v>
      </c>
      <c r="AX249" s="11" t="s">
        <v>76</v>
      </c>
      <c r="AY249" s="186" t="s">
        <v>157</v>
      </c>
    </row>
    <row r="250" spans="2:65" s="11" customFormat="1" ht="16.5" customHeight="1">
      <c r="B250" s="179"/>
      <c r="C250" s="180"/>
      <c r="D250" s="180"/>
      <c r="E250" s="181" t="s">
        <v>5</v>
      </c>
      <c r="F250" s="261" t="s">
        <v>275</v>
      </c>
      <c r="G250" s="262"/>
      <c r="H250" s="262"/>
      <c r="I250" s="262"/>
      <c r="J250" s="180"/>
      <c r="K250" s="182">
        <v>2.31</v>
      </c>
      <c r="L250" s="180"/>
      <c r="M250" s="180"/>
      <c r="N250" s="180"/>
      <c r="O250" s="180"/>
      <c r="P250" s="180"/>
      <c r="Q250" s="180"/>
      <c r="R250" s="183"/>
      <c r="T250" s="184"/>
      <c r="U250" s="180"/>
      <c r="V250" s="180"/>
      <c r="W250" s="180"/>
      <c r="X250" s="180"/>
      <c r="Y250" s="180"/>
      <c r="Z250" s="180"/>
      <c r="AA250" s="185"/>
      <c r="AT250" s="186" t="s">
        <v>164</v>
      </c>
      <c r="AU250" s="186" t="s">
        <v>113</v>
      </c>
      <c r="AV250" s="11" t="s">
        <v>113</v>
      </c>
      <c r="AW250" s="11" t="s">
        <v>33</v>
      </c>
      <c r="AX250" s="11" t="s">
        <v>76</v>
      </c>
      <c r="AY250" s="186" t="s">
        <v>157</v>
      </c>
    </row>
    <row r="251" spans="2:65" s="11" customFormat="1" ht="16.5" customHeight="1">
      <c r="B251" s="179"/>
      <c r="C251" s="180"/>
      <c r="D251" s="180"/>
      <c r="E251" s="181" t="s">
        <v>5</v>
      </c>
      <c r="F251" s="261" t="s">
        <v>276</v>
      </c>
      <c r="G251" s="262"/>
      <c r="H251" s="262"/>
      <c r="I251" s="262"/>
      <c r="J251" s="180"/>
      <c r="K251" s="182">
        <v>2.31</v>
      </c>
      <c r="L251" s="180"/>
      <c r="M251" s="180"/>
      <c r="N251" s="180"/>
      <c r="O251" s="180"/>
      <c r="P251" s="180"/>
      <c r="Q251" s="180"/>
      <c r="R251" s="183"/>
      <c r="T251" s="184"/>
      <c r="U251" s="180"/>
      <c r="V251" s="180"/>
      <c r="W251" s="180"/>
      <c r="X251" s="180"/>
      <c r="Y251" s="180"/>
      <c r="Z251" s="180"/>
      <c r="AA251" s="185"/>
      <c r="AT251" s="186" t="s">
        <v>164</v>
      </c>
      <c r="AU251" s="186" t="s">
        <v>113</v>
      </c>
      <c r="AV251" s="11" t="s">
        <v>113</v>
      </c>
      <c r="AW251" s="11" t="s">
        <v>33</v>
      </c>
      <c r="AX251" s="11" t="s">
        <v>76</v>
      </c>
      <c r="AY251" s="186" t="s">
        <v>157</v>
      </c>
    </row>
    <row r="252" spans="2:65" s="12" customFormat="1" ht="25.5" customHeight="1">
      <c r="B252" s="187"/>
      <c r="C252" s="188"/>
      <c r="D252" s="188"/>
      <c r="E252" s="189" t="s">
        <v>5</v>
      </c>
      <c r="F252" s="263" t="s">
        <v>277</v>
      </c>
      <c r="G252" s="264"/>
      <c r="H252" s="264"/>
      <c r="I252" s="264"/>
      <c r="J252" s="188"/>
      <c r="K252" s="190">
        <v>55.35</v>
      </c>
      <c r="L252" s="188"/>
      <c r="M252" s="188"/>
      <c r="N252" s="188"/>
      <c r="O252" s="188"/>
      <c r="P252" s="188"/>
      <c r="Q252" s="188"/>
      <c r="R252" s="191"/>
      <c r="T252" s="192"/>
      <c r="U252" s="188"/>
      <c r="V252" s="188"/>
      <c r="W252" s="188"/>
      <c r="X252" s="188"/>
      <c r="Y252" s="188"/>
      <c r="Z252" s="188"/>
      <c r="AA252" s="193"/>
      <c r="AT252" s="194" t="s">
        <v>164</v>
      </c>
      <c r="AU252" s="194" t="s">
        <v>113</v>
      </c>
      <c r="AV252" s="12" t="s">
        <v>167</v>
      </c>
      <c r="AW252" s="12" t="s">
        <v>33</v>
      </c>
      <c r="AX252" s="12" t="s">
        <v>76</v>
      </c>
      <c r="AY252" s="194" t="s">
        <v>157</v>
      </c>
    </row>
    <row r="253" spans="2:65" s="11" customFormat="1" ht="16.5" customHeight="1">
      <c r="B253" s="179"/>
      <c r="C253" s="180"/>
      <c r="D253" s="180"/>
      <c r="E253" s="181" t="s">
        <v>5</v>
      </c>
      <c r="F253" s="261" t="s">
        <v>278</v>
      </c>
      <c r="G253" s="262"/>
      <c r="H253" s="262"/>
      <c r="I253" s="262"/>
      <c r="J253" s="180"/>
      <c r="K253" s="182">
        <v>110.7</v>
      </c>
      <c r="L253" s="180"/>
      <c r="M253" s="180"/>
      <c r="N253" s="180"/>
      <c r="O253" s="180"/>
      <c r="P253" s="180"/>
      <c r="Q253" s="180"/>
      <c r="R253" s="183"/>
      <c r="T253" s="184"/>
      <c r="U253" s="180"/>
      <c r="V253" s="180"/>
      <c r="W253" s="180"/>
      <c r="X253" s="180"/>
      <c r="Y253" s="180"/>
      <c r="Z253" s="180"/>
      <c r="AA253" s="185"/>
      <c r="AT253" s="186" t="s">
        <v>164</v>
      </c>
      <c r="AU253" s="186" t="s">
        <v>113</v>
      </c>
      <c r="AV253" s="11" t="s">
        <v>113</v>
      </c>
      <c r="AW253" s="11" t="s">
        <v>33</v>
      </c>
      <c r="AX253" s="11" t="s">
        <v>76</v>
      </c>
      <c r="AY253" s="186" t="s">
        <v>157</v>
      </c>
    </row>
    <row r="254" spans="2:65" s="12" customFormat="1" ht="16.5" customHeight="1">
      <c r="B254" s="187"/>
      <c r="C254" s="188"/>
      <c r="D254" s="188"/>
      <c r="E254" s="189" t="s">
        <v>5</v>
      </c>
      <c r="F254" s="263" t="s">
        <v>279</v>
      </c>
      <c r="G254" s="264"/>
      <c r="H254" s="264"/>
      <c r="I254" s="264"/>
      <c r="J254" s="188"/>
      <c r="K254" s="190">
        <v>110.7</v>
      </c>
      <c r="L254" s="188"/>
      <c r="M254" s="188"/>
      <c r="N254" s="188"/>
      <c r="O254" s="188"/>
      <c r="P254" s="188"/>
      <c r="Q254" s="188"/>
      <c r="R254" s="191"/>
      <c r="T254" s="192"/>
      <c r="U254" s="188"/>
      <c r="V254" s="188"/>
      <c r="W254" s="188"/>
      <c r="X254" s="188"/>
      <c r="Y254" s="188"/>
      <c r="Z254" s="188"/>
      <c r="AA254" s="193"/>
      <c r="AT254" s="194" t="s">
        <v>164</v>
      </c>
      <c r="AU254" s="194" t="s">
        <v>113</v>
      </c>
      <c r="AV254" s="12" t="s">
        <v>167</v>
      </c>
      <c r="AW254" s="12" t="s">
        <v>33</v>
      </c>
      <c r="AX254" s="12" t="s">
        <v>76</v>
      </c>
      <c r="AY254" s="194" t="s">
        <v>157</v>
      </c>
    </row>
    <row r="255" spans="2:65" s="13" customFormat="1" ht="16.5" customHeight="1">
      <c r="B255" s="195"/>
      <c r="C255" s="196"/>
      <c r="D255" s="196"/>
      <c r="E255" s="197" t="s">
        <v>5</v>
      </c>
      <c r="F255" s="265" t="s">
        <v>176</v>
      </c>
      <c r="G255" s="266"/>
      <c r="H255" s="266"/>
      <c r="I255" s="266"/>
      <c r="J255" s="196"/>
      <c r="K255" s="198">
        <v>395.85</v>
      </c>
      <c r="L255" s="196"/>
      <c r="M255" s="196"/>
      <c r="N255" s="196"/>
      <c r="O255" s="196"/>
      <c r="P255" s="196"/>
      <c r="Q255" s="196"/>
      <c r="R255" s="199"/>
      <c r="T255" s="200"/>
      <c r="U255" s="196"/>
      <c r="V255" s="196"/>
      <c r="W255" s="196"/>
      <c r="X255" s="196"/>
      <c r="Y255" s="196"/>
      <c r="Z255" s="196"/>
      <c r="AA255" s="201"/>
      <c r="AT255" s="202" t="s">
        <v>164</v>
      </c>
      <c r="AU255" s="202" t="s">
        <v>113</v>
      </c>
      <c r="AV255" s="13" t="s">
        <v>161</v>
      </c>
      <c r="AW255" s="13" t="s">
        <v>33</v>
      </c>
      <c r="AX255" s="13" t="s">
        <v>84</v>
      </c>
      <c r="AY255" s="202" t="s">
        <v>157</v>
      </c>
    </row>
    <row r="256" spans="2:65" s="1" customFormat="1" ht="38.25" customHeight="1">
      <c r="B256" s="136"/>
      <c r="C256" s="165" t="s">
        <v>280</v>
      </c>
      <c r="D256" s="165" t="s">
        <v>158</v>
      </c>
      <c r="E256" s="166" t="s">
        <v>281</v>
      </c>
      <c r="F256" s="276" t="s">
        <v>282</v>
      </c>
      <c r="G256" s="276"/>
      <c r="H256" s="276"/>
      <c r="I256" s="276"/>
      <c r="J256" s="167" t="s">
        <v>283</v>
      </c>
      <c r="K256" s="168">
        <v>11.025</v>
      </c>
      <c r="L256" s="277">
        <v>0</v>
      </c>
      <c r="M256" s="277"/>
      <c r="N256" s="278">
        <f>ROUND(L256*K256,2)</f>
        <v>0</v>
      </c>
      <c r="O256" s="278"/>
      <c r="P256" s="278"/>
      <c r="Q256" s="278"/>
      <c r="R256" s="139"/>
      <c r="T256" s="169" t="s">
        <v>5</v>
      </c>
      <c r="U256" s="47" t="s">
        <v>43</v>
      </c>
      <c r="V256" s="39"/>
      <c r="W256" s="170">
        <f>V256*K256</f>
        <v>0</v>
      </c>
      <c r="X256" s="170">
        <v>0</v>
      </c>
      <c r="Y256" s="170">
        <f>X256*K256</f>
        <v>0</v>
      </c>
      <c r="Z256" s="170">
        <v>1.905</v>
      </c>
      <c r="AA256" s="171">
        <f>Z256*K256</f>
        <v>21.002625000000002</v>
      </c>
      <c r="AR256" s="22" t="s">
        <v>161</v>
      </c>
      <c r="AT256" s="22" t="s">
        <v>158</v>
      </c>
      <c r="AU256" s="22" t="s">
        <v>113</v>
      </c>
      <c r="AY256" s="22" t="s">
        <v>157</v>
      </c>
      <c r="BE256" s="109">
        <f>IF(U256="základná",N256,0)</f>
        <v>0</v>
      </c>
      <c r="BF256" s="109">
        <f>IF(U256="znížená",N256,0)</f>
        <v>0</v>
      </c>
      <c r="BG256" s="109">
        <f>IF(U256="zákl. prenesená",N256,0)</f>
        <v>0</v>
      </c>
      <c r="BH256" s="109">
        <f>IF(U256="zníž. prenesená",N256,0)</f>
        <v>0</v>
      </c>
      <c r="BI256" s="109">
        <f>IF(U256="nulová",N256,0)</f>
        <v>0</v>
      </c>
      <c r="BJ256" s="22" t="s">
        <v>113</v>
      </c>
      <c r="BK256" s="109">
        <f>ROUND(L256*K256,2)</f>
        <v>0</v>
      </c>
      <c r="BL256" s="22" t="s">
        <v>161</v>
      </c>
      <c r="BM256" s="22" t="s">
        <v>284</v>
      </c>
    </row>
    <row r="257" spans="2:65" s="10" customFormat="1" ht="16.5" customHeight="1">
      <c r="B257" s="172"/>
      <c r="C257" s="173"/>
      <c r="D257" s="173"/>
      <c r="E257" s="174" t="s">
        <v>5</v>
      </c>
      <c r="F257" s="279" t="s">
        <v>285</v>
      </c>
      <c r="G257" s="280"/>
      <c r="H257" s="280"/>
      <c r="I257" s="280"/>
      <c r="J257" s="173"/>
      <c r="K257" s="174" t="s">
        <v>5</v>
      </c>
      <c r="L257" s="173"/>
      <c r="M257" s="173"/>
      <c r="N257" s="173"/>
      <c r="O257" s="173"/>
      <c r="P257" s="173"/>
      <c r="Q257" s="173"/>
      <c r="R257" s="175"/>
      <c r="T257" s="176"/>
      <c r="U257" s="173"/>
      <c r="V257" s="173"/>
      <c r="W257" s="173"/>
      <c r="X257" s="173"/>
      <c r="Y257" s="173"/>
      <c r="Z257" s="173"/>
      <c r="AA257" s="177"/>
      <c r="AT257" s="178" t="s">
        <v>164</v>
      </c>
      <c r="AU257" s="178" t="s">
        <v>113</v>
      </c>
      <c r="AV257" s="10" t="s">
        <v>84</v>
      </c>
      <c r="AW257" s="10" t="s">
        <v>33</v>
      </c>
      <c r="AX257" s="10" t="s">
        <v>76</v>
      </c>
      <c r="AY257" s="178" t="s">
        <v>157</v>
      </c>
    </row>
    <row r="258" spans="2:65" s="11" customFormat="1" ht="16.5" customHeight="1">
      <c r="B258" s="179"/>
      <c r="C258" s="180"/>
      <c r="D258" s="180"/>
      <c r="E258" s="181" t="s">
        <v>5</v>
      </c>
      <c r="F258" s="261" t="s">
        <v>286</v>
      </c>
      <c r="G258" s="262"/>
      <c r="H258" s="262"/>
      <c r="I258" s="262"/>
      <c r="J258" s="180"/>
      <c r="K258" s="182">
        <v>1.575</v>
      </c>
      <c r="L258" s="180"/>
      <c r="M258" s="180"/>
      <c r="N258" s="180"/>
      <c r="O258" s="180"/>
      <c r="P258" s="180"/>
      <c r="Q258" s="180"/>
      <c r="R258" s="183"/>
      <c r="T258" s="184"/>
      <c r="U258" s="180"/>
      <c r="V258" s="180"/>
      <c r="W258" s="180"/>
      <c r="X258" s="180"/>
      <c r="Y258" s="180"/>
      <c r="Z258" s="180"/>
      <c r="AA258" s="185"/>
      <c r="AT258" s="186" t="s">
        <v>164</v>
      </c>
      <c r="AU258" s="186" t="s">
        <v>113</v>
      </c>
      <c r="AV258" s="11" t="s">
        <v>113</v>
      </c>
      <c r="AW258" s="11" t="s">
        <v>33</v>
      </c>
      <c r="AX258" s="11" t="s">
        <v>76</v>
      </c>
      <c r="AY258" s="186" t="s">
        <v>157</v>
      </c>
    </row>
    <row r="259" spans="2:65" s="12" customFormat="1" ht="16.5" customHeight="1">
      <c r="B259" s="187"/>
      <c r="C259" s="188"/>
      <c r="D259" s="188"/>
      <c r="E259" s="189" t="s">
        <v>5</v>
      </c>
      <c r="F259" s="263" t="s">
        <v>287</v>
      </c>
      <c r="G259" s="264"/>
      <c r="H259" s="264"/>
      <c r="I259" s="264"/>
      <c r="J259" s="188"/>
      <c r="K259" s="190">
        <v>1.575</v>
      </c>
      <c r="L259" s="188"/>
      <c r="M259" s="188"/>
      <c r="N259" s="188"/>
      <c r="O259" s="188"/>
      <c r="P259" s="188"/>
      <c r="Q259" s="188"/>
      <c r="R259" s="191"/>
      <c r="T259" s="192"/>
      <c r="U259" s="188"/>
      <c r="V259" s="188"/>
      <c r="W259" s="188"/>
      <c r="X259" s="188"/>
      <c r="Y259" s="188"/>
      <c r="Z259" s="188"/>
      <c r="AA259" s="193"/>
      <c r="AT259" s="194" t="s">
        <v>164</v>
      </c>
      <c r="AU259" s="194" t="s">
        <v>113</v>
      </c>
      <c r="AV259" s="12" t="s">
        <v>167</v>
      </c>
      <c r="AW259" s="12" t="s">
        <v>33</v>
      </c>
      <c r="AX259" s="12" t="s">
        <v>76</v>
      </c>
      <c r="AY259" s="194" t="s">
        <v>157</v>
      </c>
    </row>
    <row r="260" spans="2:65" s="11" customFormat="1" ht="16.5" customHeight="1">
      <c r="B260" s="179"/>
      <c r="C260" s="180"/>
      <c r="D260" s="180"/>
      <c r="E260" s="181" t="s">
        <v>5</v>
      </c>
      <c r="F260" s="261" t="s">
        <v>288</v>
      </c>
      <c r="G260" s="262"/>
      <c r="H260" s="262"/>
      <c r="I260" s="262"/>
      <c r="J260" s="180"/>
      <c r="K260" s="182">
        <v>4.7249999999999996</v>
      </c>
      <c r="L260" s="180"/>
      <c r="M260" s="180"/>
      <c r="N260" s="180"/>
      <c r="O260" s="180"/>
      <c r="P260" s="180"/>
      <c r="Q260" s="180"/>
      <c r="R260" s="183"/>
      <c r="T260" s="184"/>
      <c r="U260" s="180"/>
      <c r="V260" s="180"/>
      <c r="W260" s="180"/>
      <c r="X260" s="180"/>
      <c r="Y260" s="180"/>
      <c r="Z260" s="180"/>
      <c r="AA260" s="185"/>
      <c r="AT260" s="186" t="s">
        <v>164</v>
      </c>
      <c r="AU260" s="186" t="s">
        <v>113</v>
      </c>
      <c r="AV260" s="11" t="s">
        <v>113</v>
      </c>
      <c r="AW260" s="11" t="s">
        <v>33</v>
      </c>
      <c r="AX260" s="11" t="s">
        <v>76</v>
      </c>
      <c r="AY260" s="186" t="s">
        <v>157</v>
      </c>
    </row>
    <row r="261" spans="2:65" s="12" customFormat="1" ht="16.5" customHeight="1">
      <c r="B261" s="187"/>
      <c r="C261" s="188"/>
      <c r="D261" s="188"/>
      <c r="E261" s="189" t="s">
        <v>5</v>
      </c>
      <c r="F261" s="263" t="s">
        <v>202</v>
      </c>
      <c r="G261" s="264"/>
      <c r="H261" s="264"/>
      <c r="I261" s="264"/>
      <c r="J261" s="188"/>
      <c r="K261" s="190">
        <v>4.7249999999999996</v>
      </c>
      <c r="L261" s="188"/>
      <c r="M261" s="188"/>
      <c r="N261" s="188"/>
      <c r="O261" s="188"/>
      <c r="P261" s="188"/>
      <c r="Q261" s="188"/>
      <c r="R261" s="191"/>
      <c r="T261" s="192"/>
      <c r="U261" s="188"/>
      <c r="V261" s="188"/>
      <c r="W261" s="188"/>
      <c r="X261" s="188"/>
      <c r="Y261" s="188"/>
      <c r="Z261" s="188"/>
      <c r="AA261" s="193"/>
      <c r="AT261" s="194" t="s">
        <v>164</v>
      </c>
      <c r="AU261" s="194" t="s">
        <v>113</v>
      </c>
      <c r="AV261" s="12" t="s">
        <v>167</v>
      </c>
      <c r="AW261" s="12" t="s">
        <v>33</v>
      </c>
      <c r="AX261" s="12" t="s">
        <v>76</v>
      </c>
      <c r="AY261" s="194" t="s">
        <v>157</v>
      </c>
    </row>
    <row r="262" spans="2:65" s="10" customFormat="1" ht="16.5" customHeight="1">
      <c r="B262" s="172"/>
      <c r="C262" s="173"/>
      <c r="D262" s="173"/>
      <c r="E262" s="174" t="s">
        <v>5</v>
      </c>
      <c r="F262" s="283" t="s">
        <v>289</v>
      </c>
      <c r="G262" s="284"/>
      <c r="H262" s="284"/>
      <c r="I262" s="284"/>
      <c r="J262" s="173"/>
      <c r="K262" s="174" t="s">
        <v>5</v>
      </c>
      <c r="L262" s="173"/>
      <c r="M262" s="173"/>
      <c r="N262" s="173"/>
      <c r="O262" s="173"/>
      <c r="P262" s="173"/>
      <c r="Q262" s="173"/>
      <c r="R262" s="175"/>
      <c r="T262" s="176"/>
      <c r="U262" s="173"/>
      <c r="V262" s="173"/>
      <c r="W262" s="173"/>
      <c r="X262" s="173"/>
      <c r="Y262" s="173"/>
      <c r="Z262" s="173"/>
      <c r="AA262" s="177"/>
      <c r="AT262" s="178" t="s">
        <v>164</v>
      </c>
      <c r="AU262" s="178" t="s">
        <v>113</v>
      </c>
      <c r="AV262" s="10" t="s">
        <v>84</v>
      </c>
      <c r="AW262" s="10" t="s">
        <v>33</v>
      </c>
      <c r="AX262" s="10" t="s">
        <v>76</v>
      </c>
      <c r="AY262" s="178" t="s">
        <v>157</v>
      </c>
    </row>
    <row r="263" spans="2:65" s="11" customFormat="1" ht="16.5" customHeight="1">
      <c r="B263" s="179"/>
      <c r="C263" s="180"/>
      <c r="D263" s="180"/>
      <c r="E263" s="181" t="s">
        <v>5</v>
      </c>
      <c r="F263" s="261" t="s">
        <v>290</v>
      </c>
      <c r="G263" s="262"/>
      <c r="H263" s="262"/>
      <c r="I263" s="262"/>
      <c r="J263" s="180"/>
      <c r="K263" s="182">
        <v>1.575</v>
      </c>
      <c r="L263" s="180"/>
      <c r="M263" s="180"/>
      <c r="N263" s="180"/>
      <c r="O263" s="180"/>
      <c r="P263" s="180"/>
      <c r="Q263" s="180"/>
      <c r="R263" s="183"/>
      <c r="T263" s="184"/>
      <c r="U263" s="180"/>
      <c r="V263" s="180"/>
      <c r="W263" s="180"/>
      <c r="X263" s="180"/>
      <c r="Y263" s="180"/>
      <c r="Z263" s="180"/>
      <c r="AA263" s="185"/>
      <c r="AT263" s="186" t="s">
        <v>164</v>
      </c>
      <c r="AU263" s="186" t="s">
        <v>113</v>
      </c>
      <c r="AV263" s="11" t="s">
        <v>113</v>
      </c>
      <c r="AW263" s="11" t="s">
        <v>33</v>
      </c>
      <c r="AX263" s="11" t="s">
        <v>76</v>
      </c>
      <c r="AY263" s="186" t="s">
        <v>157</v>
      </c>
    </row>
    <row r="264" spans="2:65" s="12" customFormat="1" ht="16.5" customHeight="1">
      <c r="B264" s="187"/>
      <c r="C264" s="188"/>
      <c r="D264" s="188"/>
      <c r="E264" s="189" t="s">
        <v>5</v>
      </c>
      <c r="F264" s="263" t="s">
        <v>291</v>
      </c>
      <c r="G264" s="264"/>
      <c r="H264" s="264"/>
      <c r="I264" s="264"/>
      <c r="J264" s="188"/>
      <c r="K264" s="190">
        <v>1.575</v>
      </c>
      <c r="L264" s="188"/>
      <c r="M264" s="188"/>
      <c r="N264" s="188"/>
      <c r="O264" s="188"/>
      <c r="P264" s="188"/>
      <c r="Q264" s="188"/>
      <c r="R264" s="191"/>
      <c r="T264" s="192"/>
      <c r="U264" s="188"/>
      <c r="V264" s="188"/>
      <c r="W264" s="188"/>
      <c r="X264" s="188"/>
      <c r="Y264" s="188"/>
      <c r="Z264" s="188"/>
      <c r="AA264" s="193"/>
      <c r="AT264" s="194" t="s">
        <v>164</v>
      </c>
      <c r="AU264" s="194" t="s">
        <v>113</v>
      </c>
      <c r="AV264" s="12" t="s">
        <v>167</v>
      </c>
      <c r="AW264" s="12" t="s">
        <v>33</v>
      </c>
      <c r="AX264" s="12" t="s">
        <v>76</v>
      </c>
      <c r="AY264" s="194" t="s">
        <v>157</v>
      </c>
    </row>
    <row r="265" spans="2:65" s="11" customFormat="1" ht="16.5" customHeight="1">
      <c r="B265" s="179"/>
      <c r="C265" s="180"/>
      <c r="D265" s="180"/>
      <c r="E265" s="181" t="s">
        <v>5</v>
      </c>
      <c r="F265" s="261" t="s">
        <v>292</v>
      </c>
      <c r="G265" s="262"/>
      <c r="H265" s="262"/>
      <c r="I265" s="262"/>
      <c r="J265" s="180"/>
      <c r="K265" s="182">
        <v>3.15</v>
      </c>
      <c r="L265" s="180"/>
      <c r="M265" s="180"/>
      <c r="N265" s="180"/>
      <c r="O265" s="180"/>
      <c r="P265" s="180"/>
      <c r="Q265" s="180"/>
      <c r="R265" s="183"/>
      <c r="T265" s="184"/>
      <c r="U265" s="180"/>
      <c r="V265" s="180"/>
      <c r="W265" s="180"/>
      <c r="X265" s="180"/>
      <c r="Y265" s="180"/>
      <c r="Z265" s="180"/>
      <c r="AA265" s="185"/>
      <c r="AT265" s="186" t="s">
        <v>164</v>
      </c>
      <c r="AU265" s="186" t="s">
        <v>113</v>
      </c>
      <c r="AV265" s="11" t="s">
        <v>113</v>
      </c>
      <c r="AW265" s="11" t="s">
        <v>33</v>
      </c>
      <c r="AX265" s="11" t="s">
        <v>76</v>
      </c>
      <c r="AY265" s="186" t="s">
        <v>157</v>
      </c>
    </row>
    <row r="266" spans="2:65" s="12" customFormat="1" ht="16.5" customHeight="1">
      <c r="B266" s="187"/>
      <c r="C266" s="188"/>
      <c r="D266" s="188"/>
      <c r="E266" s="189" t="s">
        <v>5</v>
      </c>
      <c r="F266" s="263" t="s">
        <v>293</v>
      </c>
      <c r="G266" s="264"/>
      <c r="H266" s="264"/>
      <c r="I266" s="264"/>
      <c r="J266" s="188"/>
      <c r="K266" s="190">
        <v>3.15</v>
      </c>
      <c r="L266" s="188"/>
      <c r="M266" s="188"/>
      <c r="N266" s="188"/>
      <c r="O266" s="188"/>
      <c r="P266" s="188"/>
      <c r="Q266" s="188"/>
      <c r="R266" s="191"/>
      <c r="T266" s="192"/>
      <c r="U266" s="188"/>
      <c r="V266" s="188"/>
      <c r="W266" s="188"/>
      <c r="X266" s="188"/>
      <c r="Y266" s="188"/>
      <c r="Z266" s="188"/>
      <c r="AA266" s="193"/>
      <c r="AT266" s="194" t="s">
        <v>164</v>
      </c>
      <c r="AU266" s="194" t="s">
        <v>113</v>
      </c>
      <c r="AV266" s="12" t="s">
        <v>167</v>
      </c>
      <c r="AW266" s="12" t="s">
        <v>33</v>
      </c>
      <c r="AX266" s="12" t="s">
        <v>76</v>
      </c>
      <c r="AY266" s="194" t="s">
        <v>157</v>
      </c>
    </row>
    <row r="267" spans="2:65" s="13" customFormat="1" ht="16.5" customHeight="1">
      <c r="B267" s="195"/>
      <c r="C267" s="196"/>
      <c r="D267" s="196"/>
      <c r="E267" s="197" t="s">
        <v>5</v>
      </c>
      <c r="F267" s="265" t="s">
        <v>176</v>
      </c>
      <c r="G267" s="266"/>
      <c r="H267" s="266"/>
      <c r="I267" s="266"/>
      <c r="J267" s="196"/>
      <c r="K267" s="198">
        <v>11.025</v>
      </c>
      <c r="L267" s="196"/>
      <c r="M267" s="196"/>
      <c r="N267" s="196"/>
      <c r="O267" s="196"/>
      <c r="P267" s="196"/>
      <c r="Q267" s="196"/>
      <c r="R267" s="199"/>
      <c r="T267" s="200"/>
      <c r="U267" s="196"/>
      <c r="V267" s="196"/>
      <c r="W267" s="196"/>
      <c r="X267" s="196"/>
      <c r="Y267" s="196"/>
      <c r="Z267" s="196"/>
      <c r="AA267" s="201"/>
      <c r="AT267" s="202" t="s">
        <v>164</v>
      </c>
      <c r="AU267" s="202" t="s">
        <v>113</v>
      </c>
      <c r="AV267" s="13" t="s">
        <v>161</v>
      </c>
      <c r="AW267" s="13" t="s">
        <v>33</v>
      </c>
      <c r="AX267" s="13" t="s">
        <v>84</v>
      </c>
      <c r="AY267" s="202" t="s">
        <v>157</v>
      </c>
    </row>
    <row r="268" spans="2:65" s="1" customFormat="1" ht="25.5" customHeight="1">
      <c r="B268" s="136"/>
      <c r="C268" s="165" t="s">
        <v>294</v>
      </c>
      <c r="D268" s="165" t="s">
        <v>158</v>
      </c>
      <c r="E268" s="166" t="s">
        <v>295</v>
      </c>
      <c r="F268" s="276" t="s">
        <v>296</v>
      </c>
      <c r="G268" s="276"/>
      <c r="H268" s="276"/>
      <c r="I268" s="276"/>
      <c r="J268" s="167" t="s">
        <v>207</v>
      </c>
      <c r="K268" s="168">
        <v>51.1</v>
      </c>
      <c r="L268" s="277">
        <v>0</v>
      </c>
      <c r="M268" s="277"/>
      <c r="N268" s="278">
        <f>ROUND(L268*K268,2)</f>
        <v>0</v>
      </c>
      <c r="O268" s="278"/>
      <c r="P268" s="278"/>
      <c r="Q268" s="278"/>
      <c r="R268" s="139"/>
      <c r="T268" s="169" t="s">
        <v>5</v>
      </c>
      <c r="U268" s="47" t="s">
        <v>43</v>
      </c>
      <c r="V268" s="39"/>
      <c r="W268" s="170">
        <f>V268*K268</f>
        <v>0</v>
      </c>
      <c r="X268" s="170">
        <v>1.8329999999999999E-2</v>
      </c>
      <c r="Y268" s="170">
        <f>X268*K268</f>
        <v>0.93666300000000002</v>
      </c>
      <c r="Z268" s="170">
        <v>0</v>
      </c>
      <c r="AA268" s="171">
        <f>Z268*K268</f>
        <v>0</v>
      </c>
      <c r="AR268" s="22" t="s">
        <v>161</v>
      </c>
      <c r="AT268" s="22" t="s">
        <v>158</v>
      </c>
      <c r="AU268" s="22" t="s">
        <v>113</v>
      </c>
      <c r="AY268" s="22" t="s">
        <v>157</v>
      </c>
      <c r="BE268" s="109">
        <f>IF(U268="základná",N268,0)</f>
        <v>0</v>
      </c>
      <c r="BF268" s="109">
        <f>IF(U268="znížená",N268,0)</f>
        <v>0</v>
      </c>
      <c r="BG268" s="109">
        <f>IF(U268="zákl. prenesená",N268,0)</f>
        <v>0</v>
      </c>
      <c r="BH268" s="109">
        <f>IF(U268="zníž. prenesená",N268,0)</f>
        <v>0</v>
      </c>
      <c r="BI268" s="109">
        <f>IF(U268="nulová",N268,0)</f>
        <v>0</v>
      </c>
      <c r="BJ268" s="22" t="s">
        <v>113</v>
      </c>
      <c r="BK268" s="109">
        <f>ROUND(L268*K268,2)</f>
        <v>0</v>
      </c>
      <c r="BL268" s="22" t="s">
        <v>161</v>
      </c>
      <c r="BM268" s="22" t="s">
        <v>297</v>
      </c>
    </row>
    <row r="269" spans="2:65" s="10" customFormat="1" ht="16.5" customHeight="1">
      <c r="B269" s="172"/>
      <c r="C269" s="173"/>
      <c r="D269" s="173"/>
      <c r="E269" s="174" t="s">
        <v>5</v>
      </c>
      <c r="F269" s="279" t="s">
        <v>298</v>
      </c>
      <c r="G269" s="280"/>
      <c r="H269" s="280"/>
      <c r="I269" s="280"/>
      <c r="J269" s="173"/>
      <c r="K269" s="174" t="s">
        <v>5</v>
      </c>
      <c r="L269" s="173"/>
      <c r="M269" s="173"/>
      <c r="N269" s="173"/>
      <c r="O269" s="173"/>
      <c r="P269" s="173"/>
      <c r="Q269" s="173"/>
      <c r="R269" s="175"/>
      <c r="T269" s="176"/>
      <c r="U269" s="173"/>
      <c r="V269" s="173"/>
      <c r="W269" s="173"/>
      <c r="X269" s="173"/>
      <c r="Y269" s="173"/>
      <c r="Z269" s="173"/>
      <c r="AA269" s="177"/>
      <c r="AT269" s="178" t="s">
        <v>164</v>
      </c>
      <c r="AU269" s="178" t="s">
        <v>113</v>
      </c>
      <c r="AV269" s="10" t="s">
        <v>84</v>
      </c>
      <c r="AW269" s="10" t="s">
        <v>33</v>
      </c>
      <c r="AX269" s="10" t="s">
        <v>76</v>
      </c>
      <c r="AY269" s="178" t="s">
        <v>157</v>
      </c>
    </row>
    <row r="270" spans="2:65" s="11" customFormat="1" ht="16.5" customHeight="1">
      <c r="B270" s="179"/>
      <c r="C270" s="180"/>
      <c r="D270" s="180"/>
      <c r="E270" s="181" t="s">
        <v>5</v>
      </c>
      <c r="F270" s="261" t="s">
        <v>299</v>
      </c>
      <c r="G270" s="262"/>
      <c r="H270" s="262"/>
      <c r="I270" s="262"/>
      <c r="J270" s="180"/>
      <c r="K270" s="182">
        <v>5</v>
      </c>
      <c r="L270" s="180"/>
      <c r="M270" s="180"/>
      <c r="N270" s="180"/>
      <c r="O270" s="180"/>
      <c r="P270" s="180"/>
      <c r="Q270" s="180"/>
      <c r="R270" s="183"/>
      <c r="T270" s="184"/>
      <c r="U270" s="180"/>
      <c r="V270" s="180"/>
      <c r="W270" s="180"/>
      <c r="X270" s="180"/>
      <c r="Y270" s="180"/>
      <c r="Z270" s="180"/>
      <c r="AA270" s="185"/>
      <c r="AT270" s="186" t="s">
        <v>164</v>
      </c>
      <c r="AU270" s="186" t="s">
        <v>113</v>
      </c>
      <c r="AV270" s="11" t="s">
        <v>113</v>
      </c>
      <c r="AW270" s="11" t="s">
        <v>33</v>
      </c>
      <c r="AX270" s="11" t="s">
        <v>76</v>
      </c>
      <c r="AY270" s="186" t="s">
        <v>157</v>
      </c>
    </row>
    <row r="271" spans="2:65" s="11" customFormat="1" ht="16.5" customHeight="1">
      <c r="B271" s="179"/>
      <c r="C271" s="180"/>
      <c r="D271" s="180"/>
      <c r="E271" s="181" t="s">
        <v>5</v>
      </c>
      <c r="F271" s="261" t="s">
        <v>300</v>
      </c>
      <c r="G271" s="262"/>
      <c r="H271" s="262"/>
      <c r="I271" s="262"/>
      <c r="J271" s="180"/>
      <c r="K271" s="182">
        <v>2.2999999999999998</v>
      </c>
      <c r="L271" s="180"/>
      <c r="M271" s="180"/>
      <c r="N271" s="180"/>
      <c r="O271" s="180"/>
      <c r="P271" s="180"/>
      <c r="Q271" s="180"/>
      <c r="R271" s="183"/>
      <c r="T271" s="184"/>
      <c r="U271" s="180"/>
      <c r="V271" s="180"/>
      <c r="W271" s="180"/>
      <c r="X271" s="180"/>
      <c r="Y271" s="180"/>
      <c r="Z271" s="180"/>
      <c r="AA271" s="185"/>
      <c r="AT271" s="186" t="s">
        <v>164</v>
      </c>
      <c r="AU271" s="186" t="s">
        <v>113</v>
      </c>
      <c r="AV271" s="11" t="s">
        <v>113</v>
      </c>
      <c r="AW271" s="11" t="s">
        <v>33</v>
      </c>
      <c r="AX271" s="11" t="s">
        <v>76</v>
      </c>
      <c r="AY271" s="186" t="s">
        <v>157</v>
      </c>
    </row>
    <row r="272" spans="2:65" s="12" customFormat="1" ht="16.5" customHeight="1">
      <c r="B272" s="187"/>
      <c r="C272" s="188"/>
      <c r="D272" s="188"/>
      <c r="E272" s="189" t="s">
        <v>5</v>
      </c>
      <c r="F272" s="263" t="s">
        <v>190</v>
      </c>
      <c r="G272" s="264"/>
      <c r="H272" s="264"/>
      <c r="I272" s="264"/>
      <c r="J272" s="188"/>
      <c r="K272" s="190">
        <v>7.3</v>
      </c>
      <c r="L272" s="188"/>
      <c r="M272" s="188"/>
      <c r="N272" s="188"/>
      <c r="O272" s="188"/>
      <c r="P272" s="188"/>
      <c r="Q272" s="188"/>
      <c r="R272" s="191"/>
      <c r="T272" s="192"/>
      <c r="U272" s="188"/>
      <c r="V272" s="188"/>
      <c r="W272" s="188"/>
      <c r="X272" s="188"/>
      <c r="Y272" s="188"/>
      <c r="Z272" s="188"/>
      <c r="AA272" s="193"/>
      <c r="AT272" s="194" t="s">
        <v>164</v>
      </c>
      <c r="AU272" s="194" t="s">
        <v>113</v>
      </c>
      <c r="AV272" s="12" t="s">
        <v>167</v>
      </c>
      <c r="AW272" s="12" t="s">
        <v>33</v>
      </c>
      <c r="AX272" s="12" t="s">
        <v>76</v>
      </c>
      <c r="AY272" s="194" t="s">
        <v>157</v>
      </c>
    </row>
    <row r="273" spans="2:65" s="11" customFormat="1" ht="16.5" customHeight="1">
      <c r="B273" s="179"/>
      <c r="C273" s="180"/>
      <c r="D273" s="180"/>
      <c r="E273" s="181" t="s">
        <v>5</v>
      </c>
      <c r="F273" s="261" t="s">
        <v>301</v>
      </c>
      <c r="G273" s="262"/>
      <c r="H273" s="262"/>
      <c r="I273" s="262"/>
      <c r="J273" s="180"/>
      <c r="K273" s="182">
        <v>21.9</v>
      </c>
      <c r="L273" s="180"/>
      <c r="M273" s="180"/>
      <c r="N273" s="180"/>
      <c r="O273" s="180"/>
      <c r="P273" s="180"/>
      <c r="Q273" s="180"/>
      <c r="R273" s="183"/>
      <c r="T273" s="184"/>
      <c r="U273" s="180"/>
      <c r="V273" s="180"/>
      <c r="W273" s="180"/>
      <c r="X273" s="180"/>
      <c r="Y273" s="180"/>
      <c r="Z273" s="180"/>
      <c r="AA273" s="185"/>
      <c r="AT273" s="186" t="s">
        <v>164</v>
      </c>
      <c r="AU273" s="186" t="s">
        <v>113</v>
      </c>
      <c r="AV273" s="11" t="s">
        <v>113</v>
      </c>
      <c r="AW273" s="11" t="s">
        <v>33</v>
      </c>
      <c r="AX273" s="11" t="s">
        <v>76</v>
      </c>
      <c r="AY273" s="186" t="s">
        <v>157</v>
      </c>
    </row>
    <row r="274" spans="2:65" s="12" customFormat="1" ht="16.5" customHeight="1">
      <c r="B274" s="187"/>
      <c r="C274" s="188"/>
      <c r="D274" s="188"/>
      <c r="E274" s="189" t="s">
        <v>5</v>
      </c>
      <c r="F274" s="263" t="s">
        <v>302</v>
      </c>
      <c r="G274" s="264"/>
      <c r="H274" s="264"/>
      <c r="I274" s="264"/>
      <c r="J274" s="188"/>
      <c r="K274" s="190">
        <v>21.9</v>
      </c>
      <c r="L274" s="188"/>
      <c r="M274" s="188"/>
      <c r="N274" s="188"/>
      <c r="O274" s="188"/>
      <c r="P274" s="188"/>
      <c r="Q274" s="188"/>
      <c r="R274" s="191"/>
      <c r="T274" s="192"/>
      <c r="U274" s="188"/>
      <c r="V274" s="188"/>
      <c r="W274" s="188"/>
      <c r="X274" s="188"/>
      <c r="Y274" s="188"/>
      <c r="Z274" s="188"/>
      <c r="AA274" s="193"/>
      <c r="AT274" s="194" t="s">
        <v>164</v>
      </c>
      <c r="AU274" s="194" t="s">
        <v>113</v>
      </c>
      <c r="AV274" s="12" t="s">
        <v>167</v>
      </c>
      <c r="AW274" s="12" t="s">
        <v>33</v>
      </c>
      <c r="AX274" s="12" t="s">
        <v>76</v>
      </c>
      <c r="AY274" s="194" t="s">
        <v>157</v>
      </c>
    </row>
    <row r="275" spans="2:65" s="11" customFormat="1" ht="16.5" customHeight="1">
      <c r="B275" s="179"/>
      <c r="C275" s="180"/>
      <c r="D275" s="180"/>
      <c r="E275" s="181" t="s">
        <v>5</v>
      </c>
      <c r="F275" s="261" t="s">
        <v>303</v>
      </c>
      <c r="G275" s="262"/>
      <c r="H275" s="262"/>
      <c r="I275" s="262"/>
      <c r="J275" s="180"/>
      <c r="K275" s="182">
        <v>5</v>
      </c>
      <c r="L275" s="180"/>
      <c r="M275" s="180"/>
      <c r="N275" s="180"/>
      <c r="O275" s="180"/>
      <c r="P275" s="180"/>
      <c r="Q275" s="180"/>
      <c r="R275" s="183"/>
      <c r="T275" s="184"/>
      <c r="U275" s="180"/>
      <c r="V275" s="180"/>
      <c r="W275" s="180"/>
      <c r="X275" s="180"/>
      <c r="Y275" s="180"/>
      <c r="Z275" s="180"/>
      <c r="AA275" s="185"/>
      <c r="AT275" s="186" t="s">
        <v>164</v>
      </c>
      <c r="AU275" s="186" t="s">
        <v>113</v>
      </c>
      <c r="AV275" s="11" t="s">
        <v>113</v>
      </c>
      <c r="AW275" s="11" t="s">
        <v>33</v>
      </c>
      <c r="AX275" s="11" t="s">
        <v>76</v>
      </c>
      <c r="AY275" s="186" t="s">
        <v>157</v>
      </c>
    </row>
    <row r="276" spans="2:65" s="11" customFormat="1" ht="16.5" customHeight="1">
      <c r="B276" s="179"/>
      <c r="C276" s="180"/>
      <c r="D276" s="180"/>
      <c r="E276" s="181" t="s">
        <v>5</v>
      </c>
      <c r="F276" s="261" t="s">
        <v>304</v>
      </c>
      <c r="G276" s="262"/>
      <c r="H276" s="262"/>
      <c r="I276" s="262"/>
      <c r="J276" s="180"/>
      <c r="K276" s="182">
        <v>2.2999999999999998</v>
      </c>
      <c r="L276" s="180"/>
      <c r="M276" s="180"/>
      <c r="N276" s="180"/>
      <c r="O276" s="180"/>
      <c r="P276" s="180"/>
      <c r="Q276" s="180"/>
      <c r="R276" s="183"/>
      <c r="T276" s="184"/>
      <c r="U276" s="180"/>
      <c r="V276" s="180"/>
      <c r="W276" s="180"/>
      <c r="X276" s="180"/>
      <c r="Y276" s="180"/>
      <c r="Z276" s="180"/>
      <c r="AA276" s="185"/>
      <c r="AT276" s="186" t="s">
        <v>164</v>
      </c>
      <c r="AU276" s="186" t="s">
        <v>113</v>
      </c>
      <c r="AV276" s="11" t="s">
        <v>113</v>
      </c>
      <c r="AW276" s="11" t="s">
        <v>33</v>
      </c>
      <c r="AX276" s="11" t="s">
        <v>76</v>
      </c>
      <c r="AY276" s="186" t="s">
        <v>157</v>
      </c>
    </row>
    <row r="277" spans="2:65" s="12" customFormat="1" ht="16.5" customHeight="1">
      <c r="B277" s="187"/>
      <c r="C277" s="188"/>
      <c r="D277" s="188"/>
      <c r="E277" s="189" t="s">
        <v>5</v>
      </c>
      <c r="F277" s="263" t="s">
        <v>305</v>
      </c>
      <c r="G277" s="264"/>
      <c r="H277" s="264"/>
      <c r="I277" s="264"/>
      <c r="J277" s="188"/>
      <c r="K277" s="190">
        <v>7.3</v>
      </c>
      <c r="L277" s="188"/>
      <c r="M277" s="188"/>
      <c r="N277" s="188"/>
      <c r="O277" s="188"/>
      <c r="P277" s="188"/>
      <c r="Q277" s="188"/>
      <c r="R277" s="191"/>
      <c r="T277" s="192"/>
      <c r="U277" s="188"/>
      <c r="V277" s="188"/>
      <c r="W277" s="188"/>
      <c r="X277" s="188"/>
      <c r="Y277" s="188"/>
      <c r="Z277" s="188"/>
      <c r="AA277" s="193"/>
      <c r="AT277" s="194" t="s">
        <v>164</v>
      </c>
      <c r="AU277" s="194" t="s">
        <v>113</v>
      </c>
      <c r="AV277" s="12" t="s">
        <v>167</v>
      </c>
      <c r="AW277" s="12" t="s">
        <v>33</v>
      </c>
      <c r="AX277" s="12" t="s">
        <v>76</v>
      </c>
      <c r="AY277" s="194" t="s">
        <v>157</v>
      </c>
    </row>
    <row r="278" spans="2:65" s="11" customFormat="1" ht="16.5" customHeight="1">
      <c r="B278" s="179"/>
      <c r="C278" s="180"/>
      <c r="D278" s="180"/>
      <c r="E278" s="181" t="s">
        <v>5</v>
      </c>
      <c r="F278" s="261" t="s">
        <v>306</v>
      </c>
      <c r="G278" s="262"/>
      <c r="H278" s="262"/>
      <c r="I278" s="262"/>
      <c r="J278" s="180"/>
      <c r="K278" s="182">
        <v>14.6</v>
      </c>
      <c r="L278" s="180"/>
      <c r="M278" s="180"/>
      <c r="N278" s="180"/>
      <c r="O278" s="180"/>
      <c r="P278" s="180"/>
      <c r="Q278" s="180"/>
      <c r="R278" s="183"/>
      <c r="T278" s="184"/>
      <c r="U278" s="180"/>
      <c r="V278" s="180"/>
      <c r="W278" s="180"/>
      <c r="X278" s="180"/>
      <c r="Y278" s="180"/>
      <c r="Z278" s="180"/>
      <c r="AA278" s="185"/>
      <c r="AT278" s="186" t="s">
        <v>164</v>
      </c>
      <c r="AU278" s="186" t="s">
        <v>113</v>
      </c>
      <c r="AV278" s="11" t="s">
        <v>113</v>
      </c>
      <c r="AW278" s="11" t="s">
        <v>33</v>
      </c>
      <c r="AX278" s="11" t="s">
        <v>76</v>
      </c>
      <c r="AY278" s="186" t="s">
        <v>157</v>
      </c>
    </row>
    <row r="279" spans="2:65" s="12" customFormat="1" ht="16.5" customHeight="1">
      <c r="B279" s="187"/>
      <c r="C279" s="188"/>
      <c r="D279" s="188"/>
      <c r="E279" s="189" t="s">
        <v>5</v>
      </c>
      <c r="F279" s="263" t="s">
        <v>307</v>
      </c>
      <c r="G279" s="264"/>
      <c r="H279" s="264"/>
      <c r="I279" s="264"/>
      <c r="J279" s="188"/>
      <c r="K279" s="190">
        <v>14.6</v>
      </c>
      <c r="L279" s="188"/>
      <c r="M279" s="188"/>
      <c r="N279" s="188"/>
      <c r="O279" s="188"/>
      <c r="P279" s="188"/>
      <c r="Q279" s="188"/>
      <c r="R279" s="191"/>
      <c r="T279" s="192"/>
      <c r="U279" s="188"/>
      <c r="V279" s="188"/>
      <c r="W279" s="188"/>
      <c r="X279" s="188"/>
      <c r="Y279" s="188"/>
      <c r="Z279" s="188"/>
      <c r="AA279" s="193"/>
      <c r="AT279" s="194" t="s">
        <v>164</v>
      </c>
      <c r="AU279" s="194" t="s">
        <v>113</v>
      </c>
      <c r="AV279" s="12" t="s">
        <v>167</v>
      </c>
      <c r="AW279" s="12" t="s">
        <v>33</v>
      </c>
      <c r="AX279" s="12" t="s">
        <v>76</v>
      </c>
      <c r="AY279" s="194" t="s">
        <v>157</v>
      </c>
    </row>
    <row r="280" spans="2:65" s="13" customFormat="1" ht="16.5" customHeight="1">
      <c r="B280" s="195"/>
      <c r="C280" s="196"/>
      <c r="D280" s="196"/>
      <c r="E280" s="197" t="s">
        <v>5</v>
      </c>
      <c r="F280" s="265" t="s">
        <v>176</v>
      </c>
      <c r="G280" s="266"/>
      <c r="H280" s="266"/>
      <c r="I280" s="266"/>
      <c r="J280" s="196"/>
      <c r="K280" s="198">
        <v>51.1</v>
      </c>
      <c r="L280" s="196"/>
      <c r="M280" s="196"/>
      <c r="N280" s="196"/>
      <c r="O280" s="196"/>
      <c r="P280" s="196"/>
      <c r="Q280" s="196"/>
      <c r="R280" s="199"/>
      <c r="T280" s="200"/>
      <c r="U280" s="196"/>
      <c r="V280" s="196"/>
      <c r="W280" s="196"/>
      <c r="X280" s="196"/>
      <c r="Y280" s="196"/>
      <c r="Z280" s="196"/>
      <c r="AA280" s="201"/>
      <c r="AT280" s="202" t="s">
        <v>164</v>
      </c>
      <c r="AU280" s="202" t="s">
        <v>113</v>
      </c>
      <c r="AV280" s="13" t="s">
        <v>161</v>
      </c>
      <c r="AW280" s="13" t="s">
        <v>33</v>
      </c>
      <c r="AX280" s="13" t="s">
        <v>84</v>
      </c>
      <c r="AY280" s="202" t="s">
        <v>157</v>
      </c>
    </row>
    <row r="281" spans="2:65" s="1" customFormat="1" ht="38.25" customHeight="1">
      <c r="B281" s="136"/>
      <c r="C281" s="165" t="s">
        <v>308</v>
      </c>
      <c r="D281" s="165" t="s">
        <v>158</v>
      </c>
      <c r="E281" s="166" t="s">
        <v>309</v>
      </c>
      <c r="F281" s="276" t="s">
        <v>310</v>
      </c>
      <c r="G281" s="276"/>
      <c r="H281" s="276"/>
      <c r="I281" s="276"/>
      <c r="J281" s="167" t="s">
        <v>283</v>
      </c>
      <c r="K281" s="168">
        <v>21.256</v>
      </c>
      <c r="L281" s="277">
        <v>0</v>
      </c>
      <c r="M281" s="277"/>
      <c r="N281" s="278">
        <f>ROUND(L281*K281,2)</f>
        <v>0</v>
      </c>
      <c r="O281" s="278"/>
      <c r="P281" s="278"/>
      <c r="Q281" s="278"/>
      <c r="R281" s="139"/>
      <c r="T281" s="169" t="s">
        <v>5</v>
      </c>
      <c r="U281" s="47" t="s">
        <v>43</v>
      </c>
      <c r="V281" s="39"/>
      <c r="W281" s="170">
        <f>V281*K281</f>
        <v>0</v>
      </c>
      <c r="X281" s="170">
        <v>0</v>
      </c>
      <c r="Y281" s="170">
        <f>X281*K281</f>
        <v>0</v>
      </c>
      <c r="Z281" s="170">
        <v>2.2000000000000002</v>
      </c>
      <c r="AA281" s="171">
        <f>Z281*K281</f>
        <v>46.763200000000005</v>
      </c>
      <c r="AR281" s="22" t="s">
        <v>161</v>
      </c>
      <c r="AT281" s="22" t="s">
        <v>158</v>
      </c>
      <c r="AU281" s="22" t="s">
        <v>113</v>
      </c>
      <c r="AY281" s="22" t="s">
        <v>157</v>
      </c>
      <c r="BE281" s="109">
        <f>IF(U281="základná",N281,0)</f>
        <v>0</v>
      </c>
      <c r="BF281" s="109">
        <f>IF(U281="znížená",N281,0)</f>
        <v>0</v>
      </c>
      <c r="BG281" s="109">
        <f>IF(U281="zákl. prenesená",N281,0)</f>
        <v>0</v>
      </c>
      <c r="BH281" s="109">
        <f>IF(U281="zníž. prenesená",N281,0)</f>
        <v>0</v>
      </c>
      <c r="BI281" s="109">
        <f>IF(U281="nulová",N281,0)</f>
        <v>0</v>
      </c>
      <c r="BJ281" s="22" t="s">
        <v>113</v>
      </c>
      <c r="BK281" s="109">
        <f>ROUND(L281*K281,2)</f>
        <v>0</v>
      </c>
      <c r="BL281" s="22" t="s">
        <v>161</v>
      </c>
      <c r="BM281" s="22" t="s">
        <v>311</v>
      </c>
    </row>
    <row r="282" spans="2:65" s="11" customFormat="1" ht="16.5" customHeight="1">
      <c r="B282" s="179"/>
      <c r="C282" s="180"/>
      <c r="D282" s="180"/>
      <c r="E282" s="181" t="s">
        <v>5</v>
      </c>
      <c r="F282" s="281" t="s">
        <v>312</v>
      </c>
      <c r="G282" s="282"/>
      <c r="H282" s="282"/>
      <c r="I282" s="282"/>
      <c r="J282" s="180"/>
      <c r="K282" s="182">
        <v>21.256</v>
      </c>
      <c r="L282" s="180"/>
      <c r="M282" s="180"/>
      <c r="N282" s="180"/>
      <c r="O282" s="180"/>
      <c r="P282" s="180"/>
      <c r="Q282" s="180"/>
      <c r="R282" s="183"/>
      <c r="T282" s="184"/>
      <c r="U282" s="180"/>
      <c r="V282" s="180"/>
      <c r="W282" s="180"/>
      <c r="X282" s="180"/>
      <c r="Y282" s="180"/>
      <c r="Z282" s="180"/>
      <c r="AA282" s="185"/>
      <c r="AT282" s="186" t="s">
        <v>164</v>
      </c>
      <c r="AU282" s="186" t="s">
        <v>113</v>
      </c>
      <c r="AV282" s="11" t="s">
        <v>113</v>
      </c>
      <c r="AW282" s="11" t="s">
        <v>33</v>
      </c>
      <c r="AX282" s="11" t="s">
        <v>76</v>
      </c>
      <c r="AY282" s="186" t="s">
        <v>157</v>
      </c>
    </row>
    <row r="283" spans="2:65" s="13" customFormat="1" ht="16.5" customHeight="1">
      <c r="B283" s="195"/>
      <c r="C283" s="196"/>
      <c r="D283" s="196"/>
      <c r="E283" s="197" t="s">
        <v>5</v>
      </c>
      <c r="F283" s="265" t="s">
        <v>176</v>
      </c>
      <c r="G283" s="266"/>
      <c r="H283" s="266"/>
      <c r="I283" s="266"/>
      <c r="J283" s="196"/>
      <c r="K283" s="198">
        <v>21.256</v>
      </c>
      <c r="L283" s="196"/>
      <c r="M283" s="196"/>
      <c r="N283" s="196"/>
      <c r="O283" s="196"/>
      <c r="P283" s="196"/>
      <c r="Q283" s="196"/>
      <c r="R283" s="199"/>
      <c r="T283" s="200"/>
      <c r="U283" s="196"/>
      <c r="V283" s="196"/>
      <c r="W283" s="196"/>
      <c r="X283" s="196"/>
      <c r="Y283" s="196"/>
      <c r="Z283" s="196"/>
      <c r="AA283" s="201"/>
      <c r="AT283" s="202" t="s">
        <v>164</v>
      </c>
      <c r="AU283" s="202" t="s">
        <v>113</v>
      </c>
      <c r="AV283" s="13" t="s">
        <v>161</v>
      </c>
      <c r="AW283" s="13" t="s">
        <v>33</v>
      </c>
      <c r="AX283" s="13" t="s">
        <v>84</v>
      </c>
      <c r="AY283" s="202" t="s">
        <v>157</v>
      </c>
    </row>
    <row r="284" spans="2:65" s="1" customFormat="1" ht="38.25" customHeight="1">
      <c r="B284" s="136"/>
      <c r="C284" s="165" t="s">
        <v>313</v>
      </c>
      <c r="D284" s="165" t="s">
        <v>158</v>
      </c>
      <c r="E284" s="166" t="s">
        <v>314</v>
      </c>
      <c r="F284" s="276" t="s">
        <v>315</v>
      </c>
      <c r="G284" s="276"/>
      <c r="H284" s="276"/>
      <c r="I284" s="276"/>
      <c r="J284" s="167" t="s">
        <v>111</v>
      </c>
      <c r="K284" s="168">
        <v>212.55500000000001</v>
      </c>
      <c r="L284" s="277">
        <v>0</v>
      </c>
      <c r="M284" s="277"/>
      <c r="N284" s="278">
        <f>ROUND(L284*K284,2)</f>
        <v>0</v>
      </c>
      <c r="O284" s="278"/>
      <c r="P284" s="278"/>
      <c r="Q284" s="278"/>
      <c r="R284" s="139"/>
      <c r="T284" s="169" t="s">
        <v>5</v>
      </c>
      <c r="U284" s="47" t="s">
        <v>43</v>
      </c>
      <c r="V284" s="39"/>
      <c r="W284" s="170">
        <f>V284*K284</f>
        <v>0</v>
      </c>
      <c r="X284" s="170">
        <v>0</v>
      </c>
      <c r="Y284" s="170">
        <f>X284*K284</f>
        <v>0</v>
      </c>
      <c r="Z284" s="170">
        <v>6.5000000000000002E-2</v>
      </c>
      <c r="AA284" s="171">
        <f>Z284*K284</f>
        <v>13.816075000000001</v>
      </c>
      <c r="AR284" s="22" t="s">
        <v>161</v>
      </c>
      <c r="AT284" s="22" t="s">
        <v>158</v>
      </c>
      <c r="AU284" s="22" t="s">
        <v>113</v>
      </c>
      <c r="AY284" s="22" t="s">
        <v>157</v>
      </c>
      <c r="BE284" s="109">
        <f>IF(U284="základná",N284,0)</f>
        <v>0</v>
      </c>
      <c r="BF284" s="109">
        <f>IF(U284="znížená",N284,0)</f>
        <v>0</v>
      </c>
      <c r="BG284" s="109">
        <f>IF(U284="zákl. prenesená",N284,0)</f>
        <v>0</v>
      </c>
      <c r="BH284" s="109">
        <f>IF(U284="zníž. prenesená",N284,0)</f>
        <v>0</v>
      </c>
      <c r="BI284" s="109">
        <f>IF(U284="nulová",N284,0)</f>
        <v>0</v>
      </c>
      <c r="BJ284" s="22" t="s">
        <v>113</v>
      </c>
      <c r="BK284" s="109">
        <f>ROUND(L284*K284,2)</f>
        <v>0</v>
      </c>
      <c r="BL284" s="22" t="s">
        <v>161</v>
      </c>
      <c r="BM284" s="22" t="s">
        <v>316</v>
      </c>
    </row>
    <row r="285" spans="2:65" s="10" customFormat="1" ht="16.5" customHeight="1">
      <c r="B285" s="172"/>
      <c r="C285" s="173"/>
      <c r="D285" s="173"/>
      <c r="E285" s="174" t="s">
        <v>5</v>
      </c>
      <c r="F285" s="279" t="s">
        <v>317</v>
      </c>
      <c r="G285" s="280"/>
      <c r="H285" s="280"/>
      <c r="I285" s="280"/>
      <c r="J285" s="173"/>
      <c r="K285" s="174" t="s">
        <v>5</v>
      </c>
      <c r="L285" s="173"/>
      <c r="M285" s="173"/>
      <c r="N285" s="173"/>
      <c r="O285" s="173"/>
      <c r="P285" s="173"/>
      <c r="Q285" s="173"/>
      <c r="R285" s="175"/>
      <c r="T285" s="176"/>
      <c r="U285" s="173"/>
      <c r="V285" s="173"/>
      <c r="W285" s="173"/>
      <c r="X285" s="173"/>
      <c r="Y285" s="173"/>
      <c r="Z285" s="173"/>
      <c r="AA285" s="177"/>
      <c r="AT285" s="178" t="s">
        <v>164</v>
      </c>
      <c r="AU285" s="178" t="s">
        <v>113</v>
      </c>
      <c r="AV285" s="10" t="s">
        <v>84</v>
      </c>
      <c r="AW285" s="10" t="s">
        <v>33</v>
      </c>
      <c r="AX285" s="10" t="s">
        <v>76</v>
      </c>
      <c r="AY285" s="178" t="s">
        <v>157</v>
      </c>
    </row>
    <row r="286" spans="2:65" s="11" customFormat="1" ht="16.5" customHeight="1">
      <c r="B286" s="179"/>
      <c r="C286" s="180"/>
      <c r="D286" s="180"/>
      <c r="E286" s="181" t="s">
        <v>5</v>
      </c>
      <c r="F286" s="261" t="s">
        <v>318</v>
      </c>
      <c r="G286" s="262"/>
      <c r="H286" s="262"/>
      <c r="I286" s="262"/>
      <c r="J286" s="180"/>
      <c r="K286" s="182">
        <v>5.88</v>
      </c>
      <c r="L286" s="180"/>
      <c r="M286" s="180"/>
      <c r="N286" s="180"/>
      <c r="O286" s="180"/>
      <c r="P286" s="180"/>
      <c r="Q286" s="180"/>
      <c r="R286" s="183"/>
      <c r="T286" s="184"/>
      <c r="U286" s="180"/>
      <c r="V286" s="180"/>
      <c r="W286" s="180"/>
      <c r="X286" s="180"/>
      <c r="Y286" s="180"/>
      <c r="Z286" s="180"/>
      <c r="AA286" s="185"/>
      <c r="AT286" s="186" t="s">
        <v>164</v>
      </c>
      <c r="AU286" s="186" t="s">
        <v>113</v>
      </c>
      <c r="AV286" s="11" t="s">
        <v>113</v>
      </c>
      <c r="AW286" s="11" t="s">
        <v>33</v>
      </c>
      <c r="AX286" s="11" t="s">
        <v>76</v>
      </c>
      <c r="AY286" s="186" t="s">
        <v>157</v>
      </c>
    </row>
    <row r="287" spans="2:65" s="11" customFormat="1" ht="16.5" customHeight="1">
      <c r="B287" s="179"/>
      <c r="C287" s="180"/>
      <c r="D287" s="180"/>
      <c r="E287" s="181" t="s">
        <v>5</v>
      </c>
      <c r="F287" s="261" t="s">
        <v>319</v>
      </c>
      <c r="G287" s="262"/>
      <c r="H287" s="262"/>
      <c r="I287" s="262"/>
      <c r="J287" s="180"/>
      <c r="K287" s="182">
        <v>12.6</v>
      </c>
      <c r="L287" s="180"/>
      <c r="M287" s="180"/>
      <c r="N287" s="180"/>
      <c r="O287" s="180"/>
      <c r="P287" s="180"/>
      <c r="Q287" s="180"/>
      <c r="R287" s="183"/>
      <c r="T287" s="184"/>
      <c r="U287" s="180"/>
      <c r="V287" s="180"/>
      <c r="W287" s="180"/>
      <c r="X287" s="180"/>
      <c r="Y287" s="180"/>
      <c r="Z287" s="180"/>
      <c r="AA287" s="185"/>
      <c r="AT287" s="186" t="s">
        <v>164</v>
      </c>
      <c r="AU287" s="186" t="s">
        <v>113</v>
      </c>
      <c r="AV287" s="11" t="s">
        <v>113</v>
      </c>
      <c r="AW287" s="11" t="s">
        <v>33</v>
      </c>
      <c r="AX287" s="11" t="s">
        <v>76</v>
      </c>
      <c r="AY287" s="186" t="s">
        <v>157</v>
      </c>
    </row>
    <row r="288" spans="2:65" s="11" customFormat="1" ht="16.5" customHeight="1">
      <c r="B288" s="179"/>
      <c r="C288" s="180"/>
      <c r="D288" s="180"/>
      <c r="E288" s="181" t="s">
        <v>5</v>
      </c>
      <c r="F288" s="261" t="s">
        <v>320</v>
      </c>
      <c r="G288" s="262"/>
      <c r="H288" s="262"/>
      <c r="I288" s="262"/>
      <c r="J288" s="180"/>
      <c r="K288" s="182">
        <v>5.6</v>
      </c>
      <c r="L288" s="180"/>
      <c r="M288" s="180"/>
      <c r="N288" s="180"/>
      <c r="O288" s="180"/>
      <c r="P288" s="180"/>
      <c r="Q288" s="180"/>
      <c r="R288" s="183"/>
      <c r="T288" s="184"/>
      <c r="U288" s="180"/>
      <c r="V288" s="180"/>
      <c r="W288" s="180"/>
      <c r="X288" s="180"/>
      <c r="Y288" s="180"/>
      <c r="Z288" s="180"/>
      <c r="AA288" s="185"/>
      <c r="AT288" s="186" t="s">
        <v>164</v>
      </c>
      <c r="AU288" s="186" t="s">
        <v>113</v>
      </c>
      <c r="AV288" s="11" t="s">
        <v>113</v>
      </c>
      <c r="AW288" s="11" t="s">
        <v>33</v>
      </c>
      <c r="AX288" s="11" t="s">
        <v>76</v>
      </c>
      <c r="AY288" s="186" t="s">
        <v>157</v>
      </c>
    </row>
    <row r="289" spans="2:65" s="11" customFormat="1" ht="16.5" customHeight="1">
      <c r="B289" s="179"/>
      <c r="C289" s="180"/>
      <c r="D289" s="180"/>
      <c r="E289" s="181" t="s">
        <v>5</v>
      </c>
      <c r="F289" s="261" t="s">
        <v>321</v>
      </c>
      <c r="G289" s="262"/>
      <c r="H289" s="262"/>
      <c r="I289" s="262"/>
      <c r="J289" s="180"/>
      <c r="K289" s="182">
        <v>6.3</v>
      </c>
      <c r="L289" s="180"/>
      <c r="M289" s="180"/>
      <c r="N289" s="180"/>
      <c r="O289" s="180"/>
      <c r="P289" s="180"/>
      <c r="Q289" s="180"/>
      <c r="R289" s="183"/>
      <c r="T289" s="184"/>
      <c r="U289" s="180"/>
      <c r="V289" s="180"/>
      <c r="W289" s="180"/>
      <c r="X289" s="180"/>
      <c r="Y289" s="180"/>
      <c r="Z289" s="180"/>
      <c r="AA289" s="185"/>
      <c r="AT289" s="186" t="s">
        <v>164</v>
      </c>
      <c r="AU289" s="186" t="s">
        <v>113</v>
      </c>
      <c r="AV289" s="11" t="s">
        <v>113</v>
      </c>
      <c r="AW289" s="11" t="s">
        <v>33</v>
      </c>
      <c r="AX289" s="11" t="s">
        <v>76</v>
      </c>
      <c r="AY289" s="186" t="s">
        <v>157</v>
      </c>
    </row>
    <row r="290" spans="2:65" s="12" customFormat="1" ht="16.5" customHeight="1">
      <c r="B290" s="187"/>
      <c r="C290" s="188"/>
      <c r="D290" s="188"/>
      <c r="E290" s="189" t="s">
        <v>5</v>
      </c>
      <c r="F290" s="263" t="s">
        <v>322</v>
      </c>
      <c r="G290" s="264"/>
      <c r="H290" s="264"/>
      <c r="I290" s="264"/>
      <c r="J290" s="188"/>
      <c r="K290" s="190">
        <v>30.38</v>
      </c>
      <c r="L290" s="188"/>
      <c r="M290" s="188"/>
      <c r="N290" s="188"/>
      <c r="O290" s="188"/>
      <c r="P290" s="188"/>
      <c r="Q290" s="188"/>
      <c r="R290" s="191"/>
      <c r="T290" s="192"/>
      <c r="U290" s="188"/>
      <c r="V290" s="188"/>
      <c r="W290" s="188"/>
      <c r="X290" s="188"/>
      <c r="Y290" s="188"/>
      <c r="Z290" s="188"/>
      <c r="AA290" s="193"/>
      <c r="AT290" s="194" t="s">
        <v>164</v>
      </c>
      <c r="AU290" s="194" t="s">
        <v>113</v>
      </c>
      <c r="AV290" s="12" t="s">
        <v>167</v>
      </c>
      <c r="AW290" s="12" t="s">
        <v>33</v>
      </c>
      <c r="AX290" s="12" t="s">
        <v>76</v>
      </c>
      <c r="AY290" s="194" t="s">
        <v>157</v>
      </c>
    </row>
    <row r="291" spans="2:65" s="11" customFormat="1" ht="16.5" customHeight="1">
      <c r="B291" s="179"/>
      <c r="C291" s="180"/>
      <c r="D291" s="180"/>
      <c r="E291" s="181" t="s">
        <v>5</v>
      </c>
      <c r="F291" s="261" t="s">
        <v>323</v>
      </c>
      <c r="G291" s="262"/>
      <c r="H291" s="262"/>
      <c r="I291" s="262"/>
      <c r="J291" s="180"/>
      <c r="K291" s="182">
        <v>91.14</v>
      </c>
      <c r="L291" s="180"/>
      <c r="M291" s="180"/>
      <c r="N291" s="180"/>
      <c r="O291" s="180"/>
      <c r="P291" s="180"/>
      <c r="Q291" s="180"/>
      <c r="R291" s="183"/>
      <c r="T291" s="184"/>
      <c r="U291" s="180"/>
      <c r="V291" s="180"/>
      <c r="W291" s="180"/>
      <c r="X291" s="180"/>
      <c r="Y291" s="180"/>
      <c r="Z291" s="180"/>
      <c r="AA291" s="185"/>
      <c r="AT291" s="186" t="s">
        <v>164</v>
      </c>
      <c r="AU291" s="186" t="s">
        <v>113</v>
      </c>
      <c r="AV291" s="11" t="s">
        <v>113</v>
      </c>
      <c r="AW291" s="11" t="s">
        <v>33</v>
      </c>
      <c r="AX291" s="11" t="s">
        <v>76</v>
      </c>
      <c r="AY291" s="186" t="s">
        <v>157</v>
      </c>
    </row>
    <row r="292" spans="2:65" s="12" customFormat="1" ht="16.5" customHeight="1">
      <c r="B292" s="187"/>
      <c r="C292" s="188"/>
      <c r="D292" s="188"/>
      <c r="E292" s="189" t="s">
        <v>5</v>
      </c>
      <c r="F292" s="263" t="s">
        <v>202</v>
      </c>
      <c r="G292" s="264"/>
      <c r="H292" s="264"/>
      <c r="I292" s="264"/>
      <c r="J292" s="188"/>
      <c r="K292" s="190">
        <v>91.14</v>
      </c>
      <c r="L292" s="188"/>
      <c r="M292" s="188"/>
      <c r="N292" s="188"/>
      <c r="O292" s="188"/>
      <c r="P292" s="188"/>
      <c r="Q292" s="188"/>
      <c r="R292" s="191"/>
      <c r="T292" s="192"/>
      <c r="U292" s="188"/>
      <c r="V292" s="188"/>
      <c r="W292" s="188"/>
      <c r="X292" s="188"/>
      <c r="Y292" s="188"/>
      <c r="Z292" s="188"/>
      <c r="AA292" s="193"/>
      <c r="AT292" s="194" t="s">
        <v>164</v>
      </c>
      <c r="AU292" s="194" t="s">
        <v>113</v>
      </c>
      <c r="AV292" s="12" t="s">
        <v>167</v>
      </c>
      <c r="AW292" s="12" t="s">
        <v>33</v>
      </c>
      <c r="AX292" s="12" t="s">
        <v>76</v>
      </c>
      <c r="AY292" s="194" t="s">
        <v>157</v>
      </c>
    </row>
    <row r="293" spans="2:65" s="11" customFormat="1" ht="16.5" customHeight="1">
      <c r="B293" s="179"/>
      <c r="C293" s="180"/>
      <c r="D293" s="180"/>
      <c r="E293" s="181" t="s">
        <v>5</v>
      </c>
      <c r="F293" s="261" t="s">
        <v>324</v>
      </c>
      <c r="G293" s="262"/>
      <c r="H293" s="262"/>
      <c r="I293" s="262"/>
      <c r="J293" s="180"/>
      <c r="K293" s="182">
        <v>5.88</v>
      </c>
      <c r="L293" s="180"/>
      <c r="M293" s="180"/>
      <c r="N293" s="180"/>
      <c r="O293" s="180"/>
      <c r="P293" s="180"/>
      <c r="Q293" s="180"/>
      <c r="R293" s="183"/>
      <c r="T293" s="184"/>
      <c r="U293" s="180"/>
      <c r="V293" s="180"/>
      <c r="W293" s="180"/>
      <c r="X293" s="180"/>
      <c r="Y293" s="180"/>
      <c r="Z293" s="180"/>
      <c r="AA293" s="185"/>
      <c r="AT293" s="186" t="s">
        <v>164</v>
      </c>
      <c r="AU293" s="186" t="s">
        <v>113</v>
      </c>
      <c r="AV293" s="11" t="s">
        <v>113</v>
      </c>
      <c r="AW293" s="11" t="s">
        <v>33</v>
      </c>
      <c r="AX293" s="11" t="s">
        <v>76</v>
      </c>
      <c r="AY293" s="186" t="s">
        <v>157</v>
      </c>
    </row>
    <row r="294" spans="2:65" s="11" customFormat="1" ht="16.5" customHeight="1">
      <c r="B294" s="179"/>
      <c r="C294" s="180"/>
      <c r="D294" s="180"/>
      <c r="E294" s="181" t="s">
        <v>5</v>
      </c>
      <c r="F294" s="261" t="s">
        <v>325</v>
      </c>
      <c r="G294" s="262"/>
      <c r="H294" s="262"/>
      <c r="I294" s="262"/>
      <c r="J294" s="180"/>
      <c r="K294" s="182">
        <v>12.565</v>
      </c>
      <c r="L294" s="180"/>
      <c r="M294" s="180"/>
      <c r="N294" s="180"/>
      <c r="O294" s="180"/>
      <c r="P294" s="180"/>
      <c r="Q294" s="180"/>
      <c r="R294" s="183"/>
      <c r="T294" s="184"/>
      <c r="U294" s="180"/>
      <c r="V294" s="180"/>
      <c r="W294" s="180"/>
      <c r="X294" s="180"/>
      <c r="Y294" s="180"/>
      <c r="Z294" s="180"/>
      <c r="AA294" s="185"/>
      <c r="AT294" s="186" t="s">
        <v>164</v>
      </c>
      <c r="AU294" s="186" t="s">
        <v>113</v>
      </c>
      <c r="AV294" s="11" t="s">
        <v>113</v>
      </c>
      <c r="AW294" s="11" t="s">
        <v>33</v>
      </c>
      <c r="AX294" s="11" t="s">
        <v>76</v>
      </c>
      <c r="AY294" s="186" t="s">
        <v>157</v>
      </c>
    </row>
    <row r="295" spans="2:65" s="11" customFormat="1" ht="16.5" customHeight="1">
      <c r="B295" s="179"/>
      <c r="C295" s="180"/>
      <c r="D295" s="180"/>
      <c r="E295" s="181" t="s">
        <v>5</v>
      </c>
      <c r="F295" s="261" t="s">
        <v>326</v>
      </c>
      <c r="G295" s="262"/>
      <c r="H295" s="262"/>
      <c r="I295" s="262"/>
      <c r="J295" s="180"/>
      <c r="K295" s="182">
        <v>5.6</v>
      </c>
      <c r="L295" s="180"/>
      <c r="M295" s="180"/>
      <c r="N295" s="180"/>
      <c r="O295" s="180"/>
      <c r="P295" s="180"/>
      <c r="Q295" s="180"/>
      <c r="R295" s="183"/>
      <c r="T295" s="184"/>
      <c r="U295" s="180"/>
      <c r="V295" s="180"/>
      <c r="W295" s="180"/>
      <c r="X295" s="180"/>
      <c r="Y295" s="180"/>
      <c r="Z295" s="180"/>
      <c r="AA295" s="185"/>
      <c r="AT295" s="186" t="s">
        <v>164</v>
      </c>
      <c r="AU295" s="186" t="s">
        <v>113</v>
      </c>
      <c r="AV295" s="11" t="s">
        <v>113</v>
      </c>
      <c r="AW295" s="11" t="s">
        <v>33</v>
      </c>
      <c r="AX295" s="11" t="s">
        <v>76</v>
      </c>
      <c r="AY295" s="186" t="s">
        <v>157</v>
      </c>
    </row>
    <row r="296" spans="2:65" s="11" customFormat="1" ht="16.5" customHeight="1">
      <c r="B296" s="179"/>
      <c r="C296" s="180"/>
      <c r="D296" s="180"/>
      <c r="E296" s="181" t="s">
        <v>5</v>
      </c>
      <c r="F296" s="261" t="s">
        <v>327</v>
      </c>
      <c r="G296" s="262"/>
      <c r="H296" s="262"/>
      <c r="I296" s="262"/>
      <c r="J296" s="180"/>
      <c r="K296" s="182">
        <v>6.3</v>
      </c>
      <c r="L296" s="180"/>
      <c r="M296" s="180"/>
      <c r="N296" s="180"/>
      <c r="O296" s="180"/>
      <c r="P296" s="180"/>
      <c r="Q296" s="180"/>
      <c r="R296" s="183"/>
      <c r="T296" s="184"/>
      <c r="U296" s="180"/>
      <c r="V296" s="180"/>
      <c r="W296" s="180"/>
      <c r="X296" s="180"/>
      <c r="Y296" s="180"/>
      <c r="Z296" s="180"/>
      <c r="AA296" s="185"/>
      <c r="AT296" s="186" t="s">
        <v>164</v>
      </c>
      <c r="AU296" s="186" t="s">
        <v>113</v>
      </c>
      <c r="AV296" s="11" t="s">
        <v>113</v>
      </c>
      <c r="AW296" s="11" t="s">
        <v>33</v>
      </c>
      <c r="AX296" s="11" t="s">
        <v>76</v>
      </c>
      <c r="AY296" s="186" t="s">
        <v>157</v>
      </c>
    </row>
    <row r="297" spans="2:65" s="12" customFormat="1" ht="16.5" customHeight="1">
      <c r="B297" s="187"/>
      <c r="C297" s="188"/>
      <c r="D297" s="188"/>
      <c r="E297" s="189" t="s">
        <v>5</v>
      </c>
      <c r="F297" s="263" t="s">
        <v>173</v>
      </c>
      <c r="G297" s="264"/>
      <c r="H297" s="264"/>
      <c r="I297" s="264"/>
      <c r="J297" s="188"/>
      <c r="K297" s="190">
        <v>30.344999999999999</v>
      </c>
      <c r="L297" s="188"/>
      <c r="M297" s="188"/>
      <c r="N297" s="188"/>
      <c r="O297" s="188"/>
      <c r="P297" s="188"/>
      <c r="Q297" s="188"/>
      <c r="R297" s="191"/>
      <c r="T297" s="192"/>
      <c r="U297" s="188"/>
      <c r="V297" s="188"/>
      <c r="W297" s="188"/>
      <c r="X297" s="188"/>
      <c r="Y297" s="188"/>
      <c r="Z297" s="188"/>
      <c r="AA297" s="193"/>
      <c r="AT297" s="194" t="s">
        <v>164</v>
      </c>
      <c r="AU297" s="194" t="s">
        <v>113</v>
      </c>
      <c r="AV297" s="12" t="s">
        <v>167</v>
      </c>
      <c r="AW297" s="12" t="s">
        <v>33</v>
      </c>
      <c r="AX297" s="12" t="s">
        <v>76</v>
      </c>
      <c r="AY297" s="194" t="s">
        <v>157</v>
      </c>
    </row>
    <row r="298" spans="2:65" s="11" customFormat="1" ht="16.5" customHeight="1">
      <c r="B298" s="179"/>
      <c r="C298" s="180"/>
      <c r="D298" s="180"/>
      <c r="E298" s="181" t="s">
        <v>5</v>
      </c>
      <c r="F298" s="261" t="s">
        <v>328</v>
      </c>
      <c r="G298" s="262"/>
      <c r="H298" s="262"/>
      <c r="I298" s="262"/>
      <c r="J298" s="180"/>
      <c r="K298" s="182">
        <v>60.69</v>
      </c>
      <c r="L298" s="180"/>
      <c r="M298" s="180"/>
      <c r="N298" s="180"/>
      <c r="O298" s="180"/>
      <c r="P298" s="180"/>
      <c r="Q298" s="180"/>
      <c r="R298" s="183"/>
      <c r="T298" s="184"/>
      <c r="U298" s="180"/>
      <c r="V298" s="180"/>
      <c r="W298" s="180"/>
      <c r="X298" s="180"/>
      <c r="Y298" s="180"/>
      <c r="Z298" s="180"/>
      <c r="AA298" s="185"/>
      <c r="AT298" s="186" t="s">
        <v>164</v>
      </c>
      <c r="AU298" s="186" t="s">
        <v>113</v>
      </c>
      <c r="AV298" s="11" t="s">
        <v>113</v>
      </c>
      <c r="AW298" s="11" t="s">
        <v>33</v>
      </c>
      <c r="AX298" s="11" t="s">
        <v>76</v>
      </c>
      <c r="AY298" s="186" t="s">
        <v>157</v>
      </c>
    </row>
    <row r="299" spans="2:65" s="12" customFormat="1" ht="16.5" customHeight="1">
      <c r="B299" s="187"/>
      <c r="C299" s="188"/>
      <c r="D299" s="188"/>
      <c r="E299" s="189" t="s">
        <v>5</v>
      </c>
      <c r="F299" s="263" t="s">
        <v>329</v>
      </c>
      <c r="G299" s="264"/>
      <c r="H299" s="264"/>
      <c r="I299" s="264"/>
      <c r="J299" s="188"/>
      <c r="K299" s="190">
        <v>60.69</v>
      </c>
      <c r="L299" s="188"/>
      <c r="M299" s="188"/>
      <c r="N299" s="188"/>
      <c r="O299" s="188"/>
      <c r="P299" s="188"/>
      <c r="Q299" s="188"/>
      <c r="R299" s="191"/>
      <c r="T299" s="192"/>
      <c r="U299" s="188"/>
      <c r="V299" s="188"/>
      <c r="W299" s="188"/>
      <c r="X299" s="188"/>
      <c r="Y299" s="188"/>
      <c r="Z299" s="188"/>
      <c r="AA299" s="193"/>
      <c r="AT299" s="194" t="s">
        <v>164</v>
      </c>
      <c r="AU299" s="194" t="s">
        <v>113</v>
      </c>
      <c r="AV299" s="12" t="s">
        <v>167</v>
      </c>
      <c r="AW299" s="12" t="s">
        <v>33</v>
      </c>
      <c r="AX299" s="12" t="s">
        <v>76</v>
      </c>
      <c r="AY299" s="194" t="s">
        <v>157</v>
      </c>
    </row>
    <row r="300" spans="2:65" s="13" customFormat="1" ht="16.5" customHeight="1">
      <c r="B300" s="195"/>
      <c r="C300" s="196"/>
      <c r="D300" s="196"/>
      <c r="E300" s="197" t="s">
        <v>109</v>
      </c>
      <c r="F300" s="265" t="s">
        <v>176</v>
      </c>
      <c r="G300" s="266"/>
      <c r="H300" s="266"/>
      <c r="I300" s="266"/>
      <c r="J300" s="196"/>
      <c r="K300" s="198">
        <v>212.55500000000001</v>
      </c>
      <c r="L300" s="196"/>
      <c r="M300" s="196"/>
      <c r="N300" s="196"/>
      <c r="O300" s="196"/>
      <c r="P300" s="196"/>
      <c r="Q300" s="196"/>
      <c r="R300" s="199"/>
      <c r="T300" s="200"/>
      <c r="U300" s="196"/>
      <c r="V300" s="196"/>
      <c r="W300" s="196"/>
      <c r="X300" s="196"/>
      <c r="Y300" s="196"/>
      <c r="Z300" s="196"/>
      <c r="AA300" s="201"/>
      <c r="AT300" s="202" t="s">
        <v>164</v>
      </c>
      <c r="AU300" s="202" t="s">
        <v>113</v>
      </c>
      <c r="AV300" s="13" t="s">
        <v>161</v>
      </c>
      <c r="AW300" s="13" t="s">
        <v>33</v>
      </c>
      <c r="AX300" s="13" t="s">
        <v>84</v>
      </c>
      <c r="AY300" s="202" t="s">
        <v>157</v>
      </c>
    </row>
    <row r="301" spans="2:65" s="1" customFormat="1" ht="38.25" customHeight="1">
      <c r="B301" s="136"/>
      <c r="C301" s="165" t="s">
        <v>330</v>
      </c>
      <c r="D301" s="165" t="s">
        <v>158</v>
      </c>
      <c r="E301" s="166" t="s">
        <v>331</v>
      </c>
      <c r="F301" s="276" t="s">
        <v>332</v>
      </c>
      <c r="G301" s="276"/>
      <c r="H301" s="276"/>
      <c r="I301" s="276"/>
      <c r="J301" s="167" t="s">
        <v>111</v>
      </c>
      <c r="K301" s="168">
        <v>288.37900000000002</v>
      </c>
      <c r="L301" s="277">
        <v>0</v>
      </c>
      <c r="M301" s="277"/>
      <c r="N301" s="278">
        <f>ROUND(L301*K301,2)</f>
        <v>0</v>
      </c>
      <c r="O301" s="278"/>
      <c r="P301" s="278"/>
      <c r="Q301" s="278"/>
      <c r="R301" s="139"/>
      <c r="T301" s="169" t="s">
        <v>5</v>
      </c>
      <c r="U301" s="47" t="s">
        <v>43</v>
      </c>
      <c r="V301" s="39"/>
      <c r="W301" s="170">
        <f>V301*K301</f>
        <v>0</v>
      </c>
      <c r="X301" s="170">
        <v>0</v>
      </c>
      <c r="Y301" s="170">
        <f>X301*K301</f>
        <v>0</v>
      </c>
      <c r="Z301" s="170">
        <v>0.05</v>
      </c>
      <c r="AA301" s="171">
        <f>Z301*K301</f>
        <v>14.418950000000002</v>
      </c>
      <c r="AR301" s="22" t="s">
        <v>161</v>
      </c>
      <c r="AT301" s="22" t="s">
        <v>158</v>
      </c>
      <c r="AU301" s="22" t="s">
        <v>113</v>
      </c>
      <c r="AY301" s="22" t="s">
        <v>157</v>
      </c>
      <c r="BE301" s="109">
        <f>IF(U301="základná",N301,0)</f>
        <v>0</v>
      </c>
      <c r="BF301" s="109">
        <f>IF(U301="znížená",N301,0)</f>
        <v>0</v>
      </c>
      <c r="BG301" s="109">
        <f>IF(U301="zákl. prenesená",N301,0)</f>
        <v>0</v>
      </c>
      <c r="BH301" s="109">
        <f>IF(U301="zníž. prenesená",N301,0)</f>
        <v>0</v>
      </c>
      <c r="BI301" s="109">
        <f>IF(U301="nulová",N301,0)</f>
        <v>0</v>
      </c>
      <c r="BJ301" s="22" t="s">
        <v>113</v>
      </c>
      <c r="BK301" s="109">
        <f>ROUND(L301*K301,2)</f>
        <v>0</v>
      </c>
      <c r="BL301" s="22" t="s">
        <v>161</v>
      </c>
      <c r="BM301" s="22" t="s">
        <v>333</v>
      </c>
    </row>
    <row r="302" spans="2:65" s="10" customFormat="1" ht="16.5" customHeight="1">
      <c r="B302" s="172"/>
      <c r="C302" s="173"/>
      <c r="D302" s="173"/>
      <c r="E302" s="174" t="s">
        <v>5</v>
      </c>
      <c r="F302" s="279" t="s">
        <v>334</v>
      </c>
      <c r="G302" s="280"/>
      <c r="H302" s="280"/>
      <c r="I302" s="280"/>
      <c r="J302" s="173"/>
      <c r="K302" s="174" t="s">
        <v>5</v>
      </c>
      <c r="L302" s="173"/>
      <c r="M302" s="173"/>
      <c r="N302" s="173"/>
      <c r="O302" s="173"/>
      <c r="P302" s="173"/>
      <c r="Q302" s="173"/>
      <c r="R302" s="175"/>
      <c r="T302" s="176"/>
      <c r="U302" s="173"/>
      <c r="V302" s="173"/>
      <c r="W302" s="173"/>
      <c r="X302" s="173"/>
      <c r="Y302" s="173"/>
      <c r="Z302" s="173"/>
      <c r="AA302" s="177"/>
      <c r="AT302" s="178" t="s">
        <v>164</v>
      </c>
      <c r="AU302" s="178" t="s">
        <v>113</v>
      </c>
      <c r="AV302" s="10" t="s">
        <v>84</v>
      </c>
      <c r="AW302" s="10" t="s">
        <v>33</v>
      </c>
      <c r="AX302" s="10" t="s">
        <v>76</v>
      </c>
      <c r="AY302" s="178" t="s">
        <v>157</v>
      </c>
    </row>
    <row r="303" spans="2:65" s="11" customFormat="1" ht="16.5" customHeight="1">
      <c r="B303" s="179"/>
      <c r="C303" s="180"/>
      <c r="D303" s="180"/>
      <c r="E303" s="181" t="s">
        <v>5</v>
      </c>
      <c r="F303" s="261" t="s">
        <v>335</v>
      </c>
      <c r="G303" s="262"/>
      <c r="H303" s="262"/>
      <c r="I303" s="262"/>
      <c r="J303" s="180"/>
      <c r="K303" s="182">
        <v>5.95</v>
      </c>
      <c r="L303" s="180"/>
      <c r="M303" s="180"/>
      <c r="N303" s="180"/>
      <c r="O303" s="180"/>
      <c r="P303" s="180"/>
      <c r="Q303" s="180"/>
      <c r="R303" s="183"/>
      <c r="T303" s="184"/>
      <c r="U303" s="180"/>
      <c r="V303" s="180"/>
      <c r="W303" s="180"/>
      <c r="X303" s="180"/>
      <c r="Y303" s="180"/>
      <c r="Z303" s="180"/>
      <c r="AA303" s="185"/>
      <c r="AT303" s="186" t="s">
        <v>164</v>
      </c>
      <c r="AU303" s="186" t="s">
        <v>113</v>
      </c>
      <c r="AV303" s="11" t="s">
        <v>113</v>
      </c>
      <c r="AW303" s="11" t="s">
        <v>33</v>
      </c>
      <c r="AX303" s="11" t="s">
        <v>76</v>
      </c>
      <c r="AY303" s="186" t="s">
        <v>157</v>
      </c>
    </row>
    <row r="304" spans="2:65" s="11" customFormat="1" ht="16.5" customHeight="1">
      <c r="B304" s="179"/>
      <c r="C304" s="180"/>
      <c r="D304" s="180"/>
      <c r="E304" s="181" t="s">
        <v>5</v>
      </c>
      <c r="F304" s="261" t="s">
        <v>336</v>
      </c>
      <c r="G304" s="262"/>
      <c r="H304" s="262"/>
      <c r="I304" s="262"/>
      <c r="J304" s="180"/>
      <c r="K304" s="182">
        <v>5.32</v>
      </c>
      <c r="L304" s="180"/>
      <c r="M304" s="180"/>
      <c r="N304" s="180"/>
      <c r="O304" s="180"/>
      <c r="P304" s="180"/>
      <c r="Q304" s="180"/>
      <c r="R304" s="183"/>
      <c r="T304" s="184"/>
      <c r="U304" s="180"/>
      <c r="V304" s="180"/>
      <c r="W304" s="180"/>
      <c r="X304" s="180"/>
      <c r="Y304" s="180"/>
      <c r="Z304" s="180"/>
      <c r="AA304" s="185"/>
      <c r="AT304" s="186" t="s">
        <v>164</v>
      </c>
      <c r="AU304" s="186" t="s">
        <v>113</v>
      </c>
      <c r="AV304" s="11" t="s">
        <v>113</v>
      </c>
      <c r="AW304" s="11" t="s">
        <v>33</v>
      </c>
      <c r="AX304" s="11" t="s">
        <v>76</v>
      </c>
      <c r="AY304" s="186" t="s">
        <v>157</v>
      </c>
    </row>
    <row r="305" spans="2:51" s="11" customFormat="1" ht="16.5" customHeight="1">
      <c r="B305" s="179"/>
      <c r="C305" s="180"/>
      <c r="D305" s="180"/>
      <c r="E305" s="181" t="s">
        <v>5</v>
      </c>
      <c r="F305" s="261" t="s">
        <v>318</v>
      </c>
      <c r="G305" s="262"/>
      <c r="H305" s="262"/>
      <c r="I305" s="262"/>
      <c r="J305" s="180"/>
      <c r="K305" s="182">
        <v>5.88</v>
      </c>
      <c r="L305" s="180"/>
      <c r="M305" s="180"/>
      <c r="N305" s="180"/>
      <c r="O305" s="180"/>
      <c r="P305" s="180"/>
      <c r="Q305" s="180"/>
      <c r="R305" s="183"/>
      <c r="T305" s="184"/>
      <c r="U305" s="180"/>
      <c r="V305" s="180"/>
      <c r="W305" s="180"/>
      <c r="X305" s="180"/>
      <c r="Y305" s="180"/>
      <c r="Z305" s="180"/>
      <c r="AA305" s="185"/>
      <c r="AT305" s="186" t="s">
        <v>164</v>
      </c>
      <c r="AU305" s="186" t="s">
        <v>113</v>
      </c>
      <c r="AV305" s="11" t="s">
        <v>113</v>
      </c>
      <c r="AW305" s="11" t="s">
        <v>33</v>
      </c>
      <c r="AX305" s="11" t="s">
        <v>76</v>
      </c>
      <c r="AY305" s="186" t="s">
        <v>157</v>
      </c>
    </row>
    <row r="306" spans="2:51" s="11" customFormat="1" ht="16.5" customHeight="1">
      <c r="B306" s="179"/>
      <c r="C306" s="180"/>
      <c r="D306" s="180"/>
      <c r="E306" s="181" t="s">
        <v>5</v>
      </c>
      <c r="F306" s="261" t="s">
        <v>319</v>
      </c>
      <c r="G306" s="262"/>
      <c r="H306" s="262"/>
      <c r="I306" s="262"/>
      <c r="J306" s="180"/>
      <c r="K306" s="182">
        <v>12.6</v>
      </c>
      <c r="L306" s="180"/>
      <c r="M306" s="180"/>
      <c r="N306" s="180"/>
      <c r="O306" s="180"/>
      <c r="P306" s="180"/>
      <c r="Q306" s="180"/>
      <c r="R306" s="183"/>
      <c r="T306" s="184"/>
      <c r="U306" s="180"/>
      <c r="V306" s="180"/>
      <c r="W306" s="180"/>
      <c r="X306" s="180"/>
      <c r="Y306" s="180"/>
      <c r="Z306" s="180"/>
      <c r="AA306" s="185"/>
      <c r="AT306" s="186" t="s">
        <v>164</v>
      </c>
      <c r="AU306" s="186" t="s">
        <v>113</v>
      </c>
      <c r="AV306" s="11" t="s">
        <v>113</v>
      </c>
      <c r="AW306" s="11" t="s">
        <v>33</v>
      </c>
      <c r="AX306" s="11" t="s">
        <v>76</v>
      </c>
      <c r="AY306" s="186" t="s">
        <v>157</v>
      </c>
    </row>
    <row r="307" spans="2:51" s="11" customFormat="1" ht="16.5" customHeight="1">
      <c r="B307" s="179"/>
      <c r="C307" s="180"/>
      <c r="D307" s="180"/>
      <c r="E307" s="181" t="s">
        <v>5</v>
      </c>
      <c r="F307" s="261" t="s">
        <v>320</v>
      </c>
      <c r="G307" s="262"/>
      <c r="H307" s="262"/>
      <c r="I307" s="262"/>
      <c r="J307" s="180"/>
      <c r="K307" s="182">
        <v>5.6</v>
      </c>
      <c r="L307" s="180"/>
      <c r="M307" s="180"/>
      <c r="N307" s="180"/>
      <c r="O307" s="180"/>
      <c r="P307" s="180"/>
      <c r="Q307" s="180"/>
      <c r="R307" s="183"/>
      <c r="T307" s="184"/>
      <c r="U307" s="180"/>
      <c r="V307" s="180"/>
      <c r="W307" s="180"/>
      <c r="X307" s="180"/>
      <c r="Y307" s="180"/>
      <c r="Z307" s="180"/>
      <c r="AA307" s="185"/>
      <c r="AT307" s="186" t="s">
        <v>164</v>
      </c>
      <c r="AU307" s="186" t="s">
        <v>113</v>
      </c>
      <c r="AV307" s="11" t="s">
        <v>113</v>
      </c>
      <c r="AW307" s="11" t="s">
        <v>33</v>
      </c>
      <c r="AX307" s="11" t="s">
        <v>76</v>
      </c>
      <c r="AY307" s="186" t="s">
        <v>157</v>
      </c>
    </row>
    <row r="308" spans="2:51" s="11" customFormat="1" ht="16.5" customHeight="1">
      <c r="B308" s="179"/>
      <c r="C308" s="180"/>
      <c r="D308" s="180"/>
      <c r="E308" s="181" t="s">
        <v>5</v>
      </c>
      <c r="F308" s="261" t="s">
        <v>321</v>
      </c>
      <c r="G308" s="262"/>
      <c r="H308" s="262"/>
      <c r="I308" s="262"/>
      <c r="J308" s="180"/>
      <c r="K308" s="182">
        <v>6.3</v>
      </c>
      <c r="L308" s="180"/>
      <c r="M308" s="180"/>
      <c r="N308" s="180"/>
      <c r="O308" s="180"/>
      <c r="P308" s="180"/>
      <c r="Q308" s="180"/>
      <c r="R308" s="183"/>
      <c r="T308" s="184"/>
      <c r="U308" s="180"/>
      <c r="V308" s="180"/>
      <c r="W308" s="180"/>
      <c r="X308" s="180"/>
      <c r="Y308" s="180"/>
      <c r="Z308" s="180"/>
      <c r="AA308" s="185"/>
      <c r="AT308" s="186" t="s">
        <v>164</v>
      </c>
      <c r="AU308" s="186" t="s">
        <v>113</v>
      </c>
      <c r="AV308" s="11" t="s">
        <v>113</v>
      </c>
      <c r="AW308" s="11" t="s">
        <v>33</v>
      </c>
      <c r="AX308" s="11" t="s">
        <v>76</v>
      </c>
      <c r="AY308" s="186" t="s">
        <v>157</v>
      </c>
    </row>
    <row r="309" spans="2:51" s="12" customFormat="1" ht="16.5" customHeight="1">
      <c r="B309" s="187"/>
      <c r="C309" s="188"/>
      <c r="D309" s="188"/>
      <c r="E309" s="189" t="s">
        <v>5</v>
      </c>
      <c r="F309" s="263" t="s">
        <v>322</v>
      </c>
      <c r="G309" s="264"/>
      <c r="H309" s="264"/>
      <c r="I309" s="264"/>
      <c r="J309" s="188"/>
      <c r="K309" s="190">
        <v>41.65</v>
      </c>
      <c r="L309" s="188"/>
      <c r="M309" s="188"/>
      <c r="N309" s="188"/>
      <c r="O309" s="188"/>
      <c r="P309" s="188"/>
      <c r="Q309" s="188"/>
      <c r="R309" s="191"/>
      <c r="T309" s="192"/>
      <c r="U309" s="188"/>
      <c r="V309" s="188"/>
      <c r="W309" s="188"/>
      <c r="X309" s="188"/>
      <c r="Y309" s="188"/>
      <c r="Z309" s="188"/>
      <c r="AA309" s="193"/>
      <c r="AT309" s="194" t="s">
        <v>164</v>
      </c>
      <c r="AU309" s="194" t="s">
        <v>113</v>
      </c>
      <c r="AV309" s="12" t="s">
        <v>167</v>
      </c>
      <c r="AW309" s="12" t="s">
        <v>33</v>
      </c>
      <c r="AX309" s="12" t="s">
        <v>76</v>
      </c>
      <c r="AY309" s="194" t="s">
        <v>157</v>
      </c>
    </row>
    <row r="310" spans="2:51" s="11" customFormat="1" ht="16.5" customHeight="1">
      <c r="B310" s="179"/>
      <c r="C310" s="180"/>
      <c r="D310" s="180"/>
      <c r="E310" s="181" t="s">
        <v>5</v>
      </c>
      <c r="F310" s="261" t="s">
        <v>337</v>
      </c>
      <c r="G310" s="262"/>
      <c r="H310" s="262"/>
      <c r="I310" s="262"/>
      <c r="J310" s="180"/>
      <c r="K310" s="182">
        <v>124.95</v>
      </c>
      <c r="L310" s="180"/>
      <c r="M310" s="180"/>
      <c r="N310" s="180"/>
      <c r="O310" s="180"/>
      <c r="P310" s="180"/>
      <c r="Q310" s="180"/>
      <c r="R310" s="183"/>
      <c r="T310" s="184"/>
      <c r="U310" s="180"/>
      <c r="V310" s="180"/>
      <c r="W310" s="180"/>
      <c r="X310" s="180"/>
      <c r="Y310" s="180"/>
      <c r="Z310" s="180"/>
      <c r="AA310" s="185"/>
      <c r="AT310" s="186" t="s">
        <v>164</v>
      </c>
      <c r="AU310" s="186" t="s">
        <v>113</v>
      </c>
      <c r="AV310" s="11" t="s">
        <v>113</v>
      </c>
      <c r="AW310" s="11" t="s">
        <v>33</v>
      </c>
      <c r="AX310" s="11" t="s">
        <v>76</v>
      </c>
      <c r="AY310" s="186" t="s">
        <v>157</v>
      </c>
    </row>
    <row r="311" spans="2:51" s="12" customFormat="1" ht="16.5" customHeight="1">
      <c r="B311" s="187"/>
      <c r="C311" s="188"/>
      <c r="D311" s="188"/>
      <c r="E311" s="189" t="s">
        <v>5</v>
      </c>
      <c r="F311" s="263" t="s">
        <v>202</v>
      </c>
      <c r="G311" s="264"/>
      <c r="H311" s="264"/>
      <c r="I311" s="264"/>
      <c r="J311" s="188"/>
      <c r="K311" s="190">
        <v>124.95</v>
      </c>
      <c r="L311" s="188"/>
      <c r="M311" s="188"/>
      <c r="N311" s="188"/>
      <c r="O311" s="188"/>
      <c r="P311" s="188"/>
      <c r="Q311" s="188"/>
      <c r="R311" s="191"/>
      <c r="T311" s="192"/>
      <c r="U311" s="188"/>
      <c r="V311" s="188"/>
      <c r="W311" s="188"/>
      <c r="X311" s="188"/>
      <c r="Y311" s="188"/>
      <c r="Z311" s="188"/>
      <c r="AA311" s="193"/>
      <c r="AT311" s="194" t="s">
        <v>164</v>
      </c>
      <c r="AU311" s="194" t="s">
        <v>113</v>
      </c>
      <c r="AV311" s="12" t="s">
        <v>167</v>
      </c>
      <c r="AW311" s="12" t="s">
        <v>33</v>
      </c>
      <c r="AX311" s="12" t="s">
        <v>76</v>
      </c>
      <c r="AY311" s="194" t="s">
        <v>157</v>
      </c>
    </row>
    <row r="312" spans="2:51" s="11" customFormat="1" ht="16.5" customHeight="1">
      <c r="B312" s="179"/>
      <c r="C312" s="180"/>
      <c r="D312" s="180"/>
      <c r="E312" s="181" t="s">
        <v>5</v>
      </c>
      <c r="F312" s="261" t="s">
        <v>338</v>
      </c>
      <c r="G312" s="262"/>
      <c r="H312" s="262"/>
      <c r="I312" s="262"/>
      <c r="J312" s="180"/>
      <c r="K312" s="182">
        <v>4.9279999999999999</v>
      </c>
      <c r="L312" s="180"/>
      <c r="M312" s="180"/>
      <c r="N312" s="180"/>
      <c r="O312" s="180"/>
      <c r="P312" s="180"/>
      <c r="Q312" s="180"/>
      <c r="R312" s="183"/>
      <c r="T312" s="184"/>
      <c r="U312" s="180"/>
      <c r="V312" s="180"/>
      <c r="W312" s="180"/>
      <c r="X312" s="180"/>
      <c r="Y312" s="180"/>
      <c r="Z312" s="180"/>
      <c r="AA312" s="185"/>
      <c r="AT312" s="186" t="s">
        <v>164</v>
      </c>
      <c r="AU312" s="186" t="s">
        <v>113</v>
      </c>
      <c r="AV312" s="11" t="s">
        <v>113</v>
      </c>
      <c r="AW312" s="11" t="s">
        <v>33</v>
      </c>
      <c r="AX312" s="11" t="s">
        <v>76</v>
      </c>
      <c r="AY312" s="186" t="s">
        <v>157</v>
      </c>
    </row>
    <row r="313" spans="2:51" s="11" customFormat="1" ht="16.5" customHeight="1">
      <c r="B313" s="179"/>
      <c r="C313" s="180"/>
      <c r="D313" s="180"/>
      <c r="E313" s="181" t="s">
        <v>5</v>
      </c>
      <c r="F313" s="261" t="s">
        <v>339</v>
      </c>
      <c r="G313" s="262"/>
      <c r="H313" s="262"/>
      <c r="I313" s="262"/>
      <c r="J313" s="180"/>
      <c r="K313" s="182">
        <v>5.32</v>
      </c>
      <c r="L313" s="180"/>
      <c r="M313" s="180"/>
      <c r="N313" s="180"/>
      <c r="O313" s="180"/>
      <c r="P313" s="180"/>
      <c r="Q313" s="180"/>
      <c r="R313" s="183"/>
      <c r="T313" s="184"/>
      <c r="U313" s="180"/>
      <c r="V313" s="180"/>
      <c r="W313" s="180"/>
      <c r="X313" s="180"/>
      <c r="Y313" s="180"/>
      <c r="Z313" s="180"/>
      <c r="AA313" s="185"/>
      <c r="AT313" s="186" t="s">
        <v>164</v>
      </c>
      <c r="AU313" s="186" t="s">
        <v>113</v>
      </c>
      <c r="AV313" s="11" t="s">
        <v>113</v>
      </c>
      <c r="AW313" s="11" t="s">
        <v>33</v>
      </c>
      <c r="AX313" s="11" t="s">
        <v>76</v>
      </c>
      <c r="AY313" s="186" t="s">
        <v>157</v>
      </c>
    </row>
    <row r="314" spans="2:51" s="11" customFormat="1" ht="16.5" customHeight="1">
      <c r="B314" s="179"/>
      <c r="C314" s="180"/>
      <c r="D314" s="180"/>
      <c r="E314" s="181" t="s">
        <v>5</v>
      </c>
      <c r="F314" s="261" t="s">
        <v>324</v>
      </c>
      <c r="G314" s="262"/>
      <c r="H314" s="262"/>
      <c r="I314" s="262"/>
      <c r="J314" s="180"/>
      <c r="K314" s="182">
        <v>5.88</v>
      </c>
      <c r="L314" s="180"/>
      <c r="M314" s="180"/>
      <c r="N314" s="180"/>
      <c r="O314" s="180"/>
      <c r="P314" s="180"/>
      <c r="Q314" s="180"/>
      <c r="R314" s="183"/>
      <c r="T314" s="184"/>
      <c r="U314" s="180"/>
      <c r="V314" s="180"/>
      <c r="W314" s="180"/>
      <c r="X314" s="180"/>
      <c r="Y314" s="180"/>
      <c r="Z314" s="180"/>
      <c r="AA314" s="185"/>
      <c r="AT314" s="186" t="s">
        <v>164</v>
      </c>
      <c r="AU314" s="186" t="s">
        <v>113</v>
      </c>
      <c r="AV314" s="11" t="s">
        <v>113</v>
      </c>
      <c r="AW314" s="11" t="s">
        <v>33</v>
      </c>
      <c r="AX314" s="11" t="s">
        <v>76</v>
      </c>
      <c r="AY314" s="186" t="s">
        <v>157</v>
      </c>
    </row>
    <row r="315" spans="2:51" s="11" customFormat="1" ht="16.5" customHeight="1">
      <c r="B315" s="179"/>
      <c r="C315" s="180"/>
      <c r="D315" s="180"/>
      <c r="E315" s="181" t="s">
        <v>5</v>
      </c>
      <c r="F315" s="261" t="s">
        <v>325</v>
      </c>
      <c r="G315" s="262"/>
      <c r="H315" s="262"/>
      <c r="I315" s="262"/>
      <c r="J315" s="180"/>
      <c r="K315" s="182">
        <v>12.565</v>
      </c>
      <c r="L315" s="180"/>
      <c r="M315" s="180"/>
      <c r="N315" s="180"/>
      <c r="O315" s="180"/>
      <c r="P315" s="180"/>
      <c r="Q315" s="180"/>
      <c r="R315" s="183"/>
      <c r="T315" s="184"/>
      <c r="U315" s="180"/>
      <c r="V315" s="180"/>
      <c r="W315" s="180"/>
      <c r="X315" s="180"/>
      <c r="Y315" s="180"/>
      <c r="Z315" s="180"/>
      <c r="AA315" s="185"/>
      <c r="AT315" s="186" t="s">
        <v>164</v>
      </c>
      <c r="AU315" s="186" t="s">
        <v>113</v>
      </c>
      <c r="AV315" s="11" t="s">
        <v>113</v>
      </c>
      <c r="AW315" s="11" t="s">
        <v>33</v>
      </c>
      <c r="AX315" s="11" t="s">
        <v>76</v>
      </c>
      <c r="AY315" s="186" t="s">
        <v>157</v>
      </c>
    </row>
    <row r="316" spans="2:51" s="11" customFormat="1" ht="16.5" customHeight="1">
      <c r="B316" s="179"/>
      <c r="C316" s="180"/>
      <c r="D316" s="180"/>
      <c r="E316" s="181" t="s">
        <v>5</v>
      </c>
      <c r="F316" s="261" t="s">
        <v>340</v>
      </c>
      <c r="G316" s="262"/>
      <c r="H316" s="262"/>
      <c r="I316" s="262"/>
      <c r="J316" s="180"/>
      <c r="K316" s="182">
        <v>5.6</v>
      </c>
      <c r="L316" s="180"/>
      <c r="M316" s="180"/>
      <c r="N316" s="180"/>
      <c r="O316" s="180"/>
      <c r="P316" s="180"/>
      <c r="Q316" s="180"/>
      <c r="R316" s="183"/>
      <c r="T316" s="184"/>
      <c r="U316" s="180"/>
      <c r="V316" s="180"/>
      <c r="W316" s="180"/>
      <c r="X316" s="180"/>
      <c r="Y316" s="180"/>
      <c r="Z316" s="180"/>
      <c r="AA316" s="185"/>
      <c r="AT316" s="186" t="s">
        <v>164</v>
      </c>
      <c r="AU316" s="186" t="s">
        <v>113</v>
      </c>
      <c r="AV316" s="11" t="s">
        <v>113</v>
      </c>
      <c r="AW316" s="11" t="s">
        <v>33</v>
      </c>
      <c r="AX316" s="11" t="s">
        <v>76</v>
      </c>
      <c r="AY316" s="186" t="s">
        <v>157</v>
      </c>
    </row>
    <row r="317" spans="2:51" s="11" customFormat="1" ht="16.5" customHeight="1">
      <c r="B317" s="179"/>
      <c r="C317" s="180"/>
      <c r="D317" s="180"/>
      <c r="E317" s="181" t="s">
        <v>5</v>
      </c>
      <c r="F317" s="261" t="s">
        <v>341</v>
      </c>
      <c r="G317" s="262"/>
      <c r="H317" s="262"/>
      <c r="I317" s="262"/>
      <c r="J317" s="180"/>
      <c r="K317" s="182">
        <v>6.3</v>
      </c>
      <c r="L317" s="180"/>
      <c r="M317" s="180"/>
      <c r="N317" s="180"/>
      <c r="O317" s="180"/>
      <c r="P317" s="180"/>
      <c r="Q317" s="180"/>
      <c r="R317" s="183"/>
      <c r="T317" s="184"/>
      <c r="U317" s="180"/>
      <c r="V317" s="180"/>
      <c r="W317" s="180"/>
      <c r="X317" s="180"/>
      <c r="Y317" s="180"/>
      <c r="Z317" s="180"/>
      <c r="AA317" s="185"/>
      <c r="AT317" s="186" t="s">
        <v>164</v>
      </c>
      <c r="AU317" s="186" t="s">
        <v>113</v>
      </c>
      <c r="AV317" s="11" t="s">
        <v>113</v>
      </c>
      <c r="AW317" s="11" t="s">
        <v>33</v>
      </c>
      <c r="AX317" s="11" t="s">
        <v>76</v>
      </c>
      <c r="AY317" s="186" t="s">
        <v>157</v>
      </c>
    </row>
    <row r="318" spans="2:51" s="12" customFormat="1" ht="16.5" customHeight="1">
      <c r="B318" s="187"/>
      <c r="C318" s="188"/>
      <c r="D318" s="188"/>
      <c r="E318" s="189" t="s">
        <v>5</v>
      </c>
      <c r="F318" s="263" t="s">
        <v>173</v>
      </c>
      <c r="G318" s="264"/>
      <c r="H318" s="264"/>
      <c r="I318" s="264"/>
      <c r="J318" s="188"/>
      <c r="K318" s="190">
        <v>40.593000000000004</v>
      </c>
      <c r="L318" s="188"/>
      <c r="M318" s="188"/>
      <c r="N318" s="188"/>
      <c r="O318" s="188"/>
      <c r="P318" s="188"/>
      <c r="Q318" s="188"/>
      <c r="R318" s="191"/>
      <c r="T318" s="192"/>
      <c r="U318" s="188"/>
      <c r="V318" s="188"/>
      <c r="W318" s="188"/>
      <c r="X318" s="188"/>
      <c r="Y318" s="188"/>
      <c r="Z318" s="188"/>
      <c r="AA318" s="193"/>
      <c r="AT318" s="194" t="s">
        <v>164</v>
      </c>
      <c r="AU318" s="194" t="s">
        <v>113</v>
      </c>
      <c r="AV318" s="12" t="s">
        <v>167</v>
      </c>
      <c r="AW318" s="12" t="s">
        <v>33</v>
      </c>
      <c r="AX318" s="12" t="s">
        <v>76</v>
      </c>
      <c r="AY318" s="194" t="s">
        <v>157</v>
      </c>
    </row>
    <row r="319" spans="2:51" s="11" customFormat="1" ht="16.5" customHeight="1">
      <c r="B319" s="179"/>
      <c r="C319" s="180"/>
      <c r="D319" s="180"/>
      <c r="E319" s="181" t="s">
        <v>5</v>
      </c>
      <c r="F319" s="261" t="s">
        <v>342</v>
      </c>
      <c r="G319" s="262"/>
      <c r="H319" s="262"/>
      <c r="I319" s="262"/>
      <c r="J319" s="180"/>
      <c r="K319" s="182">
        <v>81.186000000000007</v>
      </c>
      <c r="L319" s="180"/>
      <c r="M319" s="180"/>
      <c r="N319" s="180"/>
      <c r="O319" s="180"/>
      <c r="P319" s="180"/>
      <c r="Q319" s="180"/>
      <c r="R319" s="183"/>
      <c r="T319" s="184"/>
      <c r="U319" s="180"/>
      <c r="V319" s="180"/>
      <c r="W319" s="180"/>
      <c r="X319" s="180"/>
      <c r="Y319" s="180"/>
      <c r="Z319" s="180"/>
      <c r="AA319" s="185"/>
      <c r="AT319" s="186" t="s">
        <v>164</v>
      </c>
      <c r="AU319" s="186" t="s">
        <v>113</v>
      </c>
      <c r="AV319" s="11" t="s">
        <v>113</v>
      </c>
      <c r="AW319" s="11" t="s">
        <v>33</v>
      </c>
      <c r="AX319" s="11" t="s">
        <v>76</v>
      </c>
      <c r="AY319" s="186" t="s">
        <v>157</v>
      </c>
    </row>
    <row r="320" spans="2:51" s="12" customFormat="1" ht="16.5" customHeight="1">
      <c r="B320" s="187"/>
      <c r="C320" s="188"/>
      <c r="D320" s="188"/>
      <c r="E320" s="189" t="s">
        <v>5</v>
      </c>
      <c r="F320" s="263" t="s">
        <v>343</v>
      </c>
      <c r="G320" s="264"/>
      <c r="H320" s="264"/>
      <c r="I320" s="264"/>
      <c r="J320" s="188"/>
      <c r="K320" s="190">
        <v>81.186000000000007</v>
      </c>
      <c r="L320" s="188"/>
      <c r="M320" s="188"/>
      <c r="N320" s="188"/>
      <c r="O320" s="188"/>
      <c r="P320" s="188"/>
      <c r="Q320" s="188"/>
      <c r="R320" s="191"/>
      <c r="T320" s="192"/>
      <c r="U320" s="188"/>
      <c r="V320" s="188"/>
      <c r="W320" s="188"/>
      <c r="X320" s="188"/>
      <c r="Y320" s="188"/>
      <c r="Z320" s="188"/>
      <c r="AA320" s="193"/>
      <c r="AT320" s="194" t="s">
        <v>164</v>
      </c>
      <c r="AU320" s="194" t="s">
        <v>113</v>
      </c>
      <c r="AV320" s="12" t="s">
        <v>167</v>
      </c>
      <c r="AW320" s="12" t="s">
        <v>33</v>
      </c>
      <c r="AX320" s="12" t="s">
        <v>76</v>
      </c>
      <c r="AY320" s="194" t="s">
        <v>157</v>
      </c>
    </row>
    <row r="321" spans="2:65" s="13" customFormat="1" ht="16.5" customHeight="1">
      <c r="B321" s="195"/>
      <c r="C321" s="196"/>
      <c r="D321" s="196"/>
      <c r="E321" s="197" t="s">
        <v>5</v>
      </c>
      <c r="F321" s="265" t="s">
        <v>176</v>
      </c>
      <c r="G321" s="266"/>
      <c r="H321" s="266"/>
      <c r="I321" s="266"/>
      <c r="J321" s="196"/>
      <c r="K321" s="198">
        <v>288.37900000000002</v>
      </c>
      <c r="L321" s="196"/>
      <c r="M321" s="196"/>
      <c r="N321" s="196"/>
      <c r="O321" s="196"/>
      <c r="P321" s="196"/>
      <c r="Q321" s="196"/>
      <c r="R321" s="199"/>
      <c r="T321" s="200"/>
      <c r="U321" s="196"/>
      <c r="V321" s="196"/>
      <c r="W321" s="196"/>
      <c r="X321" s="196"/>
      <c r="Y321" s="196"/>
      <c r="Z321" s="196"/>
      <c r="AA321" s="201"/>
      <c r="AT321" s="202" t="s">
        <v>164</v>
      </c>
      <c r="AU321" s="202" t="s">
        <v>113</v>
      </c>
      <c r="AV321" s="13" t="s">
        <v>161</v>
      </c>
      <c r="AW321" s="13" t="s">
        <v>33</v>
      </c>
      <c r="AX321" s="13" t="s">
        <v>84</v>
      </c>
      <c r="AY321" s="202" t="s">
        <v>157</v>
      </c>
    </row>
    <row r="322" spans="2:65" s="1" customFormat="1" ht="38.25" customHeight="1">
      <c r="B322" s="136"/>
      <c r="C322" s="165" t="s">
        <v>344</v>
      </c>
      <c r="D322" s="165" t="s">
        <v>158</v>
      </c>
      <c r="E322" s="166" t="s">
        <v>345</v>
      </c>
      <c r="F322" s="276" t="s">
        <v>346</v>
      </c>
      <c r="G322" s="276"/>
      <c r="H322" s="276"/>
      <c r="I322" s="276"/>
      <c r="J322" s="167" t="s">
        <v>111</v>
      </c>
      <c r="K322" s="168">
        <v>691.5</v>
      </c>
      <c r="L322" s="277">
        <v>0</v>
      </c>
      <c r="M322" s="277"/>
      <c r="N322" s="278">
        <f>ROUND(L322*K322,2)</f>
        <v>0</v>
      </c>
      <c r="O322" s="278"/>
      <c r="P322" s="278"/>
      <c r="Q322" s="278"/>
      <c r="R322" s="139"/>
      <c r="T322" s="169" t="s">
        <v>5</v>
      </c>
      <c r="U322" s="47" t="s">
        <v>43</v>
      </c>
      <c r="V322" s="39"/>
      <c r="W322" s="170">
        <f>V322*K322</f>
        <v>0</v>
      </c>
      <c r="X322" s="170">
        <v>0</v>
      </c>
      <c r="Y322" s="170">
        <f>X322*K322</f>
        <v>0</v>
      </c>
      <c r="Z322" s="170">
        <v>6.0999999999999999E-2</v>
      </c>
      <c r="AA322" s="171">
        <f>Z322*K322</f>
        <v>42.1815</v>
      </c>
      <c r="AR322" s="22" t="s">
        <v>161</v>
      </c>
      <c r="AT322" s="22" t="s">
        <v>158</v>
      </c>
      <c r="AU322" s="22" t="s">
        <v>113</v>
      </c>
      <c r="AY322" s="22" t="s">
        <v>157</v>
      </c>
      <c r="BE322" s="109">
        <f>IF(U322="základná",N322,0)</f>
        <v>0</v>
      </c>
      <c r="BF322" s="109">
        <f>IF(U322="znížená",N322,0)</f>
        <v>0</v>
      </c>
      <c r="BG322" s="109">
        <f>IF(U322="zákl. prenesená",N322,0)</f>
        <v>0</v>
      </c>
      <c r="BH322" s="109">
        <f>IF(U322="zníž. prenesená",N322,0)</f>
        <v>0</v>
      </c>
      <c r="BI322" s="109">
        <f>IF(U322="nulová",N322,0)</f>
        <v>0</v>
      </c>
      <c r="BJ322" s="22" t="s">
        <v>113</v>
      </c>
      <c r="BK322" s="109">
        <f>ROUND(L322*K322,2)</f>
        <v>0</v>
      </c>
      <c r="BL322" s="22" t="s">
        <v>161</v>
      </c>
      <c r="BM322" s="22" t="s">
        <v>347</v>
      </c>
    </row>
    <row r="323" spans="2:65" s="10" customFormat="1" ht="16.5" customHeight="1">
      <c r="B323" s="172"/>
      <c r="C323" s="173"/>
      <c r="D323" s="173"/>
      <c r="E323" s="174" t="s">
        <v>5</v>
      </c>
      <c r="F323" s="279" t="s">
        <v>348</v>
      </c>
      <c r="G323" s="280"/>
      <c r="H323" s="280"/>
      <c r="I323" s="280"/>
      <c r="J323" s="173"/>
      <c r="K323" s="174" t="s">
        <v>5</v>
      </c>
      <c r="L323" s="173"/>
      <c r="M323" s="173"/>
      <c r="N323" s="173"/>
      <c r="O323" s="173"/>
      <c r="P323" s="173"/>
      <c r="Q323" s="173"/>
      <c r="R323" s="175"/>
      <c r="T323" s="176"/>
      <c r="U323" s="173"/>
      <c r="V323" s="173"/>
      <c r="W323" s="173"/>
      <c r="X323" s="173"/>
      <c r="Y323" s="173"/>
      <c r="Z323" s="173"/>
      <c r="AA323" s="177"/>
      <c r="AT323" s="178" t="s">
        <v>164</v>
      </c>
      <c r="AU323" s="178" t="s">
        <v>113</v>
      </c>
      <c r="AV323" s="10" t="s">
        <v>84</v>
      </c>
      <c r="AW323" s="10" t="s">
        <v>33</v>
      </c>
      <c r="AX323" s="10" t="s">
        <v>76</v>
      </c>
      <c r="AY323" s="178" t="s">
        <v>157</v>
      </c>
    </row>
    <row r="324" spans="2:65" s="10" customFormat="1" ht="16.5" customHeight="1">
      <c r="B324" s="172"/>
      <c r="C324" s="173"/>
      <c r="D324" s="173"/>
      <c r="E324" s="174" t="s">
        <v>5</v>
      </c>
      <c r="F324" s="283" t="s">
        <v>349</v>
      </c>
      <c r="G324" s="284"/>
      <c r="H324" s="284"/>
      <c r="I324" s="284"/>
      <c r="J324" s="173"/>
      <c r="K324" s="174" t="s">
        <v>5</v>
      </c>
      <c r="L324" s="173"/>
      <c r="M324" s="173"/>
      <c r="N324" s="173"/>
      <c r="O324" s="173"/>
      <c r="P324" s="173"/>
      <c r="Q324" s="173"/>
      <c r="R324" s="175"/>
      <c r="T324" s="176"/>
      <c r="U324" s="173"/>
      <c r="V324" s="173"/>
      <c r="W324" s="173"/>
      <c r="X324" s="173"/>
      <c r="Y324" s="173"/>
      <c r="Z324" s="173"/>
      <c r="AA324" s="177"/>
      <c r="AT324" s="178" t="s">
        <v>164</v>
      </c>
      <c r="AU324" s="178" t="s">
        <v>113</v>
      </c>
      <c r="AV324" s="10" t="s">
        <v>84</v>
      </c>
      <c r="AW324" s="10" t="s">
        <v>33</v>
      </c>
      <c r="AX324" s="10" t="s">
        <v>76</v>
      </c>
      <c r="AY324" s="178" t="s">
        <v>157</v>
      </c>
    </row>
    <row r="325" spans="2:65" s="11" customFormat="1" ht="16.5" customHeight="1">
      <c r="B325" s="179"/>
      <c r="C325" s="180"/>
      <c r="D325" s="180"/>
      <c r="E325" s="181" t="s">
        <v>5</v>
      </c>
      <c r="F325" s="261" t="s">
        <v>350</v>
      </c>
      <c r="G325" s="262"/>
      <c r="H325" s="262"/>
      <c r="I325" s="262"/>
      <c r="J325" s="180"/>
      <c r="K325" s="182">
        <v>31.2</v>
      </c>
      <c r="L325" s="180"/>
      <c r="M325" s="180"/>
      <c r="N325" s="180"/>
      <c r="O325" s="180"/>
      <c r="P325" s="180"/>
      <c r="Q325" s="180"/>
      <c r="R325" s="183"/>
      <c r="T325" s="184"/>
      <c r="U325" s="180"/>
      <c r="V325" s="180"/>
      <c r="W325" s="180"/>
      <c r="X325" s="180"/>
      <c r="Y325" s="180"/>
      <c r="Z325" s="180"/>
      <c r="AA325" s="185"/>
      <c r="AT325" s="186" t="s">
        <v>164</v>
      </c>
      <c r="AU325" s="186" t="s">
        <v>113</v>
      </c>
      <c r="AV325" s="11" t="s">
        <v>113</v>
      </c>
      <c r="AW325" s="11" t="s">
        <v>33</v>
      </c>
      <c r="AX325" s="11" t="s">
        <v>76</v>
      </c>
      <c r="AY325" s="186" t="s">
        <v>157</v>
      </c>
    </row>
    <row r="326" spans="2:65" s="11" customFormat="1" ht="16.5" customHeight="1">
      <c r="B326" s="179"/>
      <c r="C326" s="180"/>
      <c r="D326" s="180"/>
      <c r="E326" s="181" t="s">
        <v>5</v>
      </c>
      <c r="F326" s="261" t="s">
        <v>351</v>
      </c>
      <c r="G326" s="262"/>
      <c r="H326" s="262"/>
      <c r="I326" s="262"/>
      <c r="J326" s="180"/>
      <c r="K326" s="182">
        <v>-1.32</v>
      </c>
      <c r="L326" s="180"/>
      <c r="M326" s="180"/>
      <c r="N326" s="180"/>
      <c r="O326" s="180"/>
      <c r="P326" s="180"/>
      <c r="Q326" s="180"/>
      <c r="R326" s="183"/>
      <c r="T326" s="184"/>
      <c r="U326" s="180"/>
      <c r="V326" s="180"/>
      <c r="W326" s="180"/>
      <c r="X326" s="180"/>
      <c r="Y326" s="180"/>
      <c r="Z326" s="180"/>
      <c r="AA326" s="185"/>
      <c r="AT326" s="186" t="s">
        <v>164</v>
      </c>
      <c r="AU326" s="186" t="s">
        <v>113</v>
      </c>
      <c r="AV326" s="11" t="s">
        <v>113</v>
      </c>
      <c r="AW326" s="11" t="s">
        <v>33</v>
      </c>
      <c r="AX326" s="11" t="s">
        <v>76</v>
      </c>
      <c r="AY326" s="186" t="s">
        <v>157</v>
      </c>
    </row>
    <row r="327" spans="2:65" s="11" customFormat="1" ht="16.5" customHeight="1">
      <c r="B327" s="179"/>
      <c r="C327" s="180"/>
      <c r="D327" s="180"/>
      <c r="E327" s="181" t="s">
        <v>5</v>
      </c>
      <c r="F327" s="261" t="s">
        <v>352</v>
      </c>
      <c r="G327" s="262"/>
      <c r="H327" s="262"/>
      <c r="I327" s="262"/>
      <c r="J327" s="180"/>
      <c r="K327" s="182">
        <v>-1.6</v>
      </c>
      <c r="L327" s="180"/>
      <c r="M327" s="180"/>
      <c r="N327" s="180"/>
      <c r="O327" s="180"/>
      <c r="P327" s="180"/>
      <c r="Q327" s="180"/>
      <c r="R327" s="183"/>
      <c r="T327" s="184"/>
      <c r="U327" s="180"/>
      <c r="V327" s="180"/>
      <c r="W327" s="180"/>
      <c r="X327" s="180"/>
      <c r="Y327" s="180"/>
      <c r="Z327" s="180"/>
      <c r="AA327" s="185"/>
      <c r="AT327" s="186" t="s">
        <v>164</v>
      </c>
      <c r="AU327" s="186" t="s">
        <v>113</v>
      </c>
      <c r="AV327" s="11" t="s">
        <v>113</v>
      </c>
      <c r="AW327" s="11" t="s">
        <v>33</v>
      </c>
      <c r="AX327" s="11" t="s">
        <v>76</v>
      </c>
      <c r="AY327" s="186" t="s">
        <v>157</v>
      </c>
    </row>
    <row r="328" spans="2:65" s="11" customFormat="1" ht="16.5" customHeight="1">
      <c r="B328" s="179"/>
      <c r="C328" s="180"/>
      <c r="D328" s="180"/>
      <c r="E328" s="181" t="s">
        <v>5</v>
      </c>
      <c r="F328" s="261" t="s">
        <v>353</v>
      </c>
      <c r="G328" s="262"/>
      <c r="H328" s="262"/>
      <c r="I328" s="262"/>
      <c r="J328" s="180"/>
      <c r="K328" s="182">
        <v>30.12</v>
      </c>
      <c r="L328" s="180"/>
      <c r="M328" s="180"/>
      <c r="N328" s="180"/>
      <c r="O328" s="180"/>
      <c r="P328" s="180"/>
      <c r="Q328" s="180"/>
      <c r="R328" s="183"/>
      <c r="T328" s="184"/>
      <c r="U328" s="180"/>
      <c r="V328" s="180"/>
      <c r="W328" s="180"/>
      <c r="X328" s="180"/>
      <c r="Y328" s="180"/>
      <c r="Z328" s="180"/>
      <c r="AA328" s="185"/>
      <c r="AT328" s="186" t="s">
        <v>164</v>
      </c>
      <c r="AU328" s="186" t="s">
        <v>113</v>
      </c>
      <c r="AV328" s="11" t="s">
        <v>113</v>
      </c>
      <c r="AW328" s="11" t="s">
        <v>33</v>
      </c>
      <c r="AX328" s="11" t="s">
        <v>76</v>
      </c>
      <c r="AY328" s="186" t="s">
        <v>157</v>
      </c>
    </row>
    <row r="329" spans="2:65" s="11" customFormat="1" ht="16.5" customHeight="1">
      <c r="B329" s="179"/>
      <c r="C329" s="180"/>
      <c r="D329" s="180"/>
      <c r="E329" s="181" t="s">
        <v>5</v>
      </c>
      <c r="F329" s="261" t="s">
        <v>352</v>
      </c>
      <c r="G329" s="262"/>
      <c r="H329" s="262"/>
      <c r="I329" s="262"/>
      <c r="J329" s="180"/>
      <c r="K329" s="182">
        <v>-1.6</v>
      </c>
      <c r="L329" s="180"/>
      <c r="M329" s="180"/>
      <c r="N329" s="180"/>
      <c r="O329" s="180"/>
      <c r="P329" s="180"/>
      <c r="Q329" s="180"/>
      <c r="R329" s="183"/>
      <c r="T329" s="184"/>
      <c r="U329" s="180"/>
      <c r="V329" s="180"/>
      <c r="W329" s="180"/>
      <c r="X329" s="180"/>
      <c r="Y329" s="180"/>
      <c r="Z329" s="180"/>
      <c r="AA329" s="185"/>
      <c r="AT329" s="186" t="s">
        <v>164</v>
      </c>
      <c r="AU329" s="186" t="s">
        <v>113</v>
      </c>
      <c r="AV329" s="11" t="s">
        <v>113</v>
      </c>
      <c r="AW329" s="11" t="s">
        <v>33</v>
      </c>
      <c r="AX329" s="11" t="s">
        <v>76</v>
      </c>
      <c r="AY329" s="186" t="s">
        <v>157</v>
      </c>
    </row>
    <row r="330" spans="2:65" s="11" customFormat="1" ht="16.5" customHeight="1">
      <c r="B330" s="179"/>
      <c r="C330" s="180"/>
      <c r="D330" s="180"/>
      <c r="E330" s="181" t="s">
        <v>5</v>
      </c>
      <c r="F330" s="261" t="s">
        <v>351</v>
      </c>
      <c r="G330" s="262"/>
      <c r="H330" s="262"/>
      <c r="I330" s="262"/>
      <c r="J330" s="180"/>
      <c r="K330" s="182">
        <v>-1.32</v>
      </c>
      <c r="L330" s="180"/>
      <c r="M330" s="180"/>
      <c r="N330" s="180"/>
      <c r="O330" s="180"/>
      <c r="P330" s="180"/>
      <c r="Q330" s="180"/>
      <c r="R330" s="183"/>
      <c r="T330" s="184"/>
      <c r="U330" s="180"/>
      <c r="V330" s="180"/>
      <c r="W330" s="180"/>
      <c r="X330" s="180"/>
      <c r="Y330" s="180"/>
      <c r="Z330" s="180"/>
      <c r="AA330" s="185"/>
      <c r="AT330" s="186" t="s">
        <v>164</v>
      </c>
      <c r="AU330" s="186" t="s">
        <v>113</v>
      </c>
      <c r="AV330" s="11" t="s">
        <v>113</v>
      </c>
      <c r="AW330" s="11" t="s">
        <v>33</v>
      </c>
      <c r="AX330" s="11" t="s">
        <v>76</v>
      </c>
      <c r="AY330" s="186" t="s">
        <v>157</v>
      </c>
    </row>
    <row r="331" spans="2:65" s="10" customFormat="1" ht="16.5" customHeight="1">
      <c r="B331" s="172"/>
      <c r="C331" s="173"/>
      <c r="D331" s="173"/>
      <c r="E331" s="174" t="s">
        <v>5</v>
      </c>
      <c r="F331" s="283" t="s">
        <v>354</v>
      </c>
      <c r="G331" s="284"/>
      <c r="H331" s="284"/>
      <c r="I331" s="284"/>
      <c r="J331" s="173"/>
      <c r="K331" s="174" t="s">
        <v>5</v>
      </c>
      <c r="L331" s="173"/>
      <c r="M331" s="173"/>
      <c r="N331" s="173"/>
      <c r="O331" s="173"/>
      <c r="P331" s="173"/>
      <c r="Q331" s="173"/>
      <c r="R331" s="175"/>
      <c r="T331" s="176"/>
      <c r="U331" s="173"/>
      <c r="V331" s="173"/>
      <c r="W331" s="173"/>
      <c r="X331" s="173"/>
      <c r="Y331" s="173"/>
      <c r="Z331" s="173"/>
      <c r="AA331" s="177"/>
      <c r="AT331" s="178" t="s">
        <v>164</v>
      </c>
      <c r="AU331" s="178" t="s">
        <v>113</v>
      </c>
      <c r="AV331" s="10" t="s">
        <v>84</v>
      </c>
      <c r="AW331" s="10" t="s">
        <v>33</v>
      </c>
      <c r="AX331" s="10" t="s">
        <v>76</v>
      </c>
      <c r="AY331" s="178" t="s">
        <v>157</v>
      </c>
    </row>
    <row r="332" spans="2:65" s="11" customFormat="1" ht="16.5" customHeight="1">
      <c r="B332" s="179"/>
      <c r="C332" s="180"/>
      <c r="D332" s="180"/>
      <c r="E332" s="181" t="s">
        <v>5</v>
      </c>
      <c r="F332" s="261" t="s">
        <v>355</v>
      </c>
      <c r="G332" s="262"/>
      <c r="H332" s="262"/>
      <c r="I332" s="262"/>
      <c r="J332" s="180"/>
      <c r="K332" s="182">
        <v>10.36</v>
      </c>
      <c r="L332" s="180"/>
      <c r="M332" s="180"/>
      <c r="N332" s="180"/>
      <c r="O332" s="180"/>
      <c r="P332" s="180"/>
      <c r="Q332" s="180"/>
      <c r="R332" s="183"/>
      <c r="T332" s="184"/>
      <c r="U332" s="180"/>
      <c r="V332" s="180"/>
      <c r="W332" s="180"/>
      <c r="X332" s="180"/>
      <c r="Y332" s="180"/>
      <c r="Z332" s="180"/>
      <c r="AA332" s="185"/>
      <c r="AT332" s="186" t="s">
        <v>164</v>
      </c>
      <c r="AU332" s="186" t="s">
        <v>113</v>
      </c>
      <c r="AV332" s="11" t="s">
        <v>113</v>
      </c>
      <c r="AW332" s="11" t="s">
        <v>33</v>
      </c>
      <c r="AX332" s="11" t="s">
        <v>76</v>
      </c>
      <c r="AY332" s="186" t="s">
        <v>157</v>
      </c>
    </row>
    <row r="333" spans="2:65" s="11" customFormat="1" ht="16.5" customHeight="1">
      <c r="B333" s="179"/>
      <c r="C333" s="180"/>
      <c r="D333" s="180"/>
      <c r="E333" s="181" t="s">
        <v>5</v>
      </c>
      <c r="F333" s="261" t="s">
        <v>356</v>
      </c>
      <c r="G333" s="262"/>
      <c r="H333" s="262"/>
      <c r="I333" s="262"/>
      <c r="J333" s="180"/>
      <c r="K333" s="182">
        <v>14.1</v>
      </c>
      <c r="L333" s="180"/>
      <c r="M333" s="180"/>
      <c r="N333" s="180"/>
      <c r="O333" s="180"/>
      <c r="P333" s="180"/>
      <c r="Q333" s="180"/>
      <c r="R333" s="183"/>
      <c r="T333" s="184"/>
      <c r="U333" s="180"/>
      <c r="V333" s="180"/>
      <c r="W333" s="180"/>
      <c r="X333" s="180"/>
      <c r="Y333" s="180"/>
      <c r="Z333" s="180"/>
      <c r="AA333" s="185"/>
      <c r="AT333" s="186" t="s">
        <v>164</v>
      </c>
      <c r="AU333" s="186" t="s">
        <v>113</v>
      </c>
      <c r="AV333" s="11" t="s">
        <v>113</v>
      </c>
      <c r="AW333" s="11" t="s">
        <v>33</v>
      </c>
      <c r="AX333" s="11" t="s">
        <v>76</v>
      </c>
      <c r="AY333" s="186" t="s">
        <v>157</v>
      </c>
    </row>
    <row r="334" spans="2:65" s="11" customFormat="1" ht="16.5" customHeight="1">
      <c r="B334" s="179"/>
      <c r="C334" s="180"/>
      <c r="D334" s="180"/>
      <c r="E334" s="181" t="s">
        <v>5</v>
      </c>
      <c r="F334" s="261" t="s">
        <v>357</v>
      </c>
      <c r="G334" s="262"/>
      <c r="H334" s="262"/>
      <c r="I334" s="262"/>
      <c r="J334" s="180"/>
      <c r="K334" s="182">
        <v>10.199999999999999</v>
      </c>
      <c r="L334" s="180"/>
      <c r="M334" s="180"/>
      <c r="N334" s="180"/>
      <c r="O334" s="180"/>
      <c r="P334" s="180"/>
      <c r="Q334" s="180"/>
      <c r="R334" s="183"/>
      <c r="T334" s="184"/>
      <c r="U334" s="180"/>
      <c r="V334" s="180"/>
      <c r="W334" s="180"/>
      <c r="X334" s="180"/>
      <c r="Y334" s="180"/>
      <c r="Z334" s="180"/>
      <c r="AA334" s="185"/>
      <c r="AT334" s="186" t="s">
        <v>164</v>
      </c>
      <c r="AU334" s="186" t="s">
        <v>113</v>
      </c>
      <c r="AV334" s="11" t="s">
        <v>113</v>
      </c>
      <c r="AW334" s="11" t="s">
        <v>33</v>
      </c>
      <c r="AX334" s="11" t="s">
        <v>76</v>
      </c>
      <c r="AY334" s="186" t="s">
        <v>157</v>
      </c>
    </row>
    <row r="335" spans="2:65" s="11" customFormat="1" ht="16.5" customHeight="1">
      <c r="B335" s="179"/>
      <c r="C335" s="180"/>
      <c r="D335" s="180"/>
      <c r="E335" s="181" t="s">
        <v>5</v>
      </c>
      <c r="F335" s="261" t="s">
        <v>358</v>
      </c>
      <c r="G335" s="262"/>
      <c r="H335" s="262"/>
      <c r="I335" s="262"/>
      <c r="J335" s="180"/>
      <c r="K335" s="182">
        <v>10.6</v>
      </c>
      <c r="L335" s="180"/>
      <c r="M335" s="180"/>
      <c r="N335" s="180"/>
      <c r="O335" s="180"/>
      <c r="P335" s="180"/>
      <c r="Q335" s="180"/>
      <c r="R335" s="183"/>
      <c r="T335" s="184"/>
      <c r="U335" s="180"/>
      <c r="V335" s="180"/>
      <c r="W335" s="180"/>
      <c r="X335" s="180"/>
      <c r="Y335" s="180"/>
      <c r="Z335" s="180"/>
      <c r="AA335" s="185"/>
      <c r="AT335" s="186" t="s">
        <v>164</v>
      </c>
      <c r="AU335" s="186" t="s">
        <v>113</v>
      </c>
      <c r="AV335" s="11" t="s">
        <v>113</v>
      </c>
      <c r="AW335" s="11" t="s">
        <v>33</v>
      </c>
      <c r="AX335" s="11" t="s">
        <v>76</v>
      </c>
      <c r="AY335" s="186" t="s">
        <v>157</v>
      </c>
    </row>
    <row r="336" spans="2:65" s="12" customFormat="1" ht="16.5" customHeight="1">
      <c r="B336" s="187"/>
      <c r="C336" s="188"/>
      <c r="D336" s="188"/>
      <c r="E336" s="189" t="s">
        <v>5</v>
      </c>
      <c r="F336" s="263" t="s">
        <v>359</v>
      </c>
      <c r="G336" s="264"/>
      <c r="H336" s="264"/>
      <c r="I336" s="264"/>
      <c r="J336" s="188"/>
      <c r="K336" s="190">
        <v>100.74</v>
      </c>
      <c r="L336" s="188"/>
      <c r="M336" s="188"/>
      <c r="N336" s="188"/>
      <c r="O336" s="188"/>
      <c r="P336" s="188"/>
      <c r="Q336" s="188"/>
      <c r="R336" s="191"/>
      <c r="T336" s="192"/>
      <c r="U336" s="188"/>
      <c r="V336" s="188"/>
      <c r="W336" s="188"/>
      <c r="X336" s="188"/>
      <c r="Y336" s="188"/>
      <c r="Z336" s="188"/>
      <c r="AA336" s="193"/>
      <c r="AT336" s="194" t="s">
        <v>164</v>
      </c>
      <c r="AU336" s="194" t="s">
        <v>113</v>
      </c>
      <c r="AV336" s="12" t="s">
        <v>167</v>
      </c>
      <c r="AW336" s="12" t="s">
        <v>33</v>
      </c>
      <c r="AX336" s="12" t="s">
        <v>76</v>
      </c>
      <c r="AY336" s="194" t="s">
        <v>157</v>
      </c>
    </row>
    <row r="337" spans="2:51" s="11" customFormat="1" ht="16.5" customHeight="1">
      <c r="B337" s="179"/>
      <c r="C337" s="180"/>
      <c r="D337" s="180"/>
      <c r="E337" s="181" t="s">
        <v>5</v>
      </c>
      <c r="F337" s="261" t="s">
        <v>360</v>
      </c>
      <c r="G337" s="262"/>
      <c r="H337" s="262"/>
      <c r="I337" s="262"/>
      <c r="J337" s="180"/>
      <c r="K337" s="182">
        <v>302.22000000000003</v>
      </c>
      <c r="L337" s="180"/>
      <c r="M337" s="180"/>
      <c r="N337" s="180"/>
      <c r="O337" s="180"/>
      <c r="P337" s="180"/>
      <c r="Q337" s="180"/>
      <c r="R337" s="183"/>
      <c r="T337" s="184"/>
      <c r="U337" s="180"/>
      <c r="V337" s="180"/>
      <c r="W337" s="180"/>
      <c r="X337" s="180"/>
      <c r="Y337" s="180"/>
      <c r="Z337" s="180"/>
      <c r="AA337" s="185"/>
      <c r="AT337" s="186" t="s">
        <v>164</v>
      </c>
      <c r="AU337" s="186" t="s">
        <v>113</v>
      </c>
      <c r="AV337" s="11" t="s">
        <v>113</v>
      </c>
      <c r="AW337" s="11" t="s">
        <v>33</v>
      </c>
      <c r="AX337" s="11" t="s">
        <v>76</v>
      </c>
      <c r="AY337" s="186" t="s">
        <v>157</v>
      </c>
    </row>
    <row r="338" spans="2:51" s="12" customFormat="1" ht="16.5" customHeight="1">
      <c r="B338" s="187"/>
      <c r="C338" s="188"/>
      <c r="D338" s="188"/>
      <c r="E338" s="189" t="s">
        <v>5</v>
      </c>
      <c r="F338" s="263" t="s">
        <v>302</v>
      </c>
      <c r="G338" s="264"/>
      <c r="H338" s="264"/>
      <c r="I338" s="264"/>
      <c r="J338" s="188"/>
      <c r="K338" s="190">
        <v>302.22000000000003</v>
      </c>
      <c r="L338" s="188"/>
      <c r="M338" s="188"/>
      <c r="N338" s="188"/>
      <c r="O338" s="188"/>
      <c r="P338" s="188"/>
      <c r="Q338" s="188"/>
      <c r="R338" s="191"/>
      <c r="T338" s="192"/>
      <c r="U338" s="188"/>
      <c r="V338" s="188"/>
      <c r="W338" s="188"/>
      <c r="X338" s="188"/>
      <c r="Y338" s="188"/>
      <c r="Z338" s="188"/>
      <c r="AA338" s="193"/>
      <c r="AT338" s="194" t="s">
        <v>164</v>
      </c>
      <c r="AU338" s="194" t="s">
        <v>113</v>
      </c>
      <c r="AV338" s="12" t="s">
        <v>167</v>
      </c>
      <c r="AW338" s="12" t="s">
        <v>33</v>
      </c>
      <c r="AX338" s="12" t="s">
        <v>76</v>
      </c>
      <c r="AY338" s="194" t="s">
        <v>157</v>
      </c>
    </row>
    <row r="339" spans="2:51" s="10" customFormat="1" ht="16.5" customHeight="1">
      <c r="B339" s="172"/>
      <c r="C339" s="173"/>
      <c r="D339" s="173"/>
      <c r="E339" s="174" t="s">
        <v>5</v>
      </c>
      <c r="F339" s="283" t="s">
        <v>361</v>
      </c>
      <c r="G339" s="284"/>
      <c r="H339" s="284"/>
      <c r="I339" s="284"/>
      <c r="J339" s="173"/>
      <c r="K339" s="174" t="s">
        <v>5</v>
      </c>
      <c r="L339" s="173"/>
      <c r="M339" s="173"/>
      <c r="N339" s="173"/>
      <c r="O339" s="173"/>
      <c r="P339" s="173"/>
      <c r="Q339" s="173"/>
      <c r="R339" s="175"/>
      <c r="T339" s="176"/>
      <c r="U339" s="173"/>
      <c r="V339" s="173"/>
      <c r="W339" s="173"/>
      <c r="X339" s="173"/>
      <c r="Y339" s="173"/>
      <c r="Z339" s="173"/>
      <c r="AA339" s="177"/>
      <c r="AT339" s="178" t="s">
        <v>164</v>
      </c>
      <c r="AU339" s="178" t="s">
        <v>113</v>
      </c>
      <c r="AV339" s="10" t="s">
        <v>84</v>
      </c>
      <c r="AW339" s="10" t="s">
        <v>33</v>
      </c>
      <c r="AX339" s="10" t="s">
        <v>76</v>
      </c>
      <c r="AY339" s="178" t="s">
        <v>157</v>
      </c>
    </row>
    <row r="340" spans="2:51" s="11" customFormat="1" ht="16.5" customHeight="1">
      <c r="B340" s="179"/>
      <c r="C340" s="180"/>
      <c r="D340" s="180"/>
      <c r="E340" s="181" t="s">
        <v>5</v>
      </c>
      <c r="F340" s="261" t="s">
        <v>362</v>
      </c>
      <c r="G340" s="262"/>
      <c r="H340" s="262"/>
      <c r="I340" s="262"/>
      <c r="J340" s="180"/>
      <c r="K340" s="182">
        <v>27.36</v>
      </c>
      <c r="L340" s="180"/>
      <c r="M340" s="180"/>
      <c r="N340" s="180"/>
      <c r="O340" s="180"/>
      <c r="P340" s="180"/>
      <c r="Q340" s="180"/>
      <c r="R340" s="183"/>
      <c r="T340" s="184"/>
      <c r="U340" s="180"/>
      <c r="V340" s="180"/>
      <c r="W340" s="180"/>
      <c r="X340" s="180"/>
      <c r="Y340" s="180"/>
      <c r="Z340" s="180"/>
      <c r="AA340" s="185"/>
      <c r="AT340" s="186" t="s">
        <v>164</v>
      </c>
      <c r="AU340" s="186" t="s">
        <v>113</v>
      </c>
      <c r="AV340" s="11" t="s">
        <v>113</v>
      </c>
      <c r="AW340" s="11" t="s">
        <v>33</v>
      </c>
      <c r="AX340" s="11" t="s">
        <v>76</v>
      </c>
      <c r="AY340" s="186" t="s">
        <v>157</v>
      </c>
    </row>
    <row r="341" spans="2:51" s="11" customFormat="1" ht="16.5" customHeight="1">
      <c r="B341" s="179"/>
      <c r="C341" s="180"/>
      <c r="D341" s="180"/>
      <c r="E341" s="181" t="s">
        <v>5</v>
      </c>
      <c r="F341" s="261" t="s">
        <v>351</v>
      </c>
      <c r="G341" s="262"/>
      <c r="H341" s="262"/>
      <c r="I341" s="262"/>
      <c r="J341" s="180"/>
      <c r="K341" s="182">
        <v>-1.32</v>
      </c>
      <c r="L341" s="180"/>
      <c r="M341" s="180"/>
      <c r="N341" s="180"/>
      <c r="O341" s="180"/>
      <c r="P341" s="180"/>
      <c r="Q341" s="180"/>
      <c r="R341" s="183"/>
      <c r="T341" s="184"/>
      <c r="U341" s="180"/>
      <c r="V341" s="180"/>
      <c r="W341" s="180"/>
      <c r="X341" s="180"/>
      <c r="Y341" s="180"/>
      <c r="Z341" s="180"/>
      <c r="AA341" s="185"/>
      <c r="AT341" s="186" t="s">
        <v>164</v>
      </c>
      <c r="AU341" s="186" t="s">
        <v>113</v>
      </c>
      <c r="AV341" s="11" t="s">
        <v>113</v>
      </c>
      <c r="AW341" s="11" t="s">
        <v>33</v>
      </c>
      <c r="AX341" s="11" t="s">
        <v>76</v>
      </c>
      <c r="AY341" s="186" t="s">
        <v>157</v>
      </c>
    </row>
    <row r="342" spans="2:51" s="11" customFormat="1" ht="16.5" customHeight="1">
      <c r="B342" s="179"/>
      <c r="C342" s="180"/>
      <c r="D342" s="180"/>
      <c r="E342" s="181" t="s">
        <v>5</v>
      </c>
      <c r="F342" s="261" t="s">
        <v>363</v>
      </c>
      <c r="G342" s="262"/>
      <c r="H342" s="262"/>
      <c r="I342" s="262"/>
      <c r="J342" s="180"/>
      <c r="K342" s="182">
        <v>-1.2</v>
      </c>
      <c r="L342" s="180"/>
      <c r="M342" s="180"/>
      <c r="N342" s="180"/>
      <c r="O342" s="180"/>
      <c r="P342" s="180"/>
      <c r="Q342" s="180"/>
      <c r="R342" s="183"/>
      <c r="T342" s="184"/>
      <c r="U342" s="180"/>
      <c r="V342" s="180"/>
      <c r="W342" s="180"/>
      <c r="X342" s="180"/>
      <c r="Y342" s="180"/>
      <c r="Z342" s="180"/>
      <c r="AA342" s="185"/>
      <c r="AT342" s="186" t="s">
        <v>164</v>
      </c>
      <c r="AU342" s="186" t="s">
        <v>113</v>
      </c>
      <c r="AV342" s="11" t="s">
        <v>113</v>
      </c>
      <c r="AW342" s="11" t="s">
        <v>33</v>
      </c>
      <c r="AX342" s="11" t="s">
        <v>76</v>
      </c>
      <c r="AY342" s="186" t="s">
        <v>157</v>
      </c>
    </row>
    <row r="343" spans="2:51" s="11" customFormat="1" ht="16.5" customHeight="1">
      <c r="B343" s="179"/>
      <c r="C343" s="180"/>
      <c r="D343" s="180"/>
      <c r="E343" s="181" t="s">
        <v>5</v>
      </c>
      <c r="F343" s="261" t="s">
        <v>364</v>
      </c>
      <c r="G343" s="262"/>
      <c r="H343" s="262"/>
      <c r="I343" s="262"/>
      <c r="J343" s="180"/>
      <c r="K343" s="182">
        <v>30.12</v>
      </c>
      <c r="L343" s="180"/>
      <c r="M343" s="180"/>
      <c r="N343" s="180"/>
      <c r="O343" s="180"/>
      <c r="P343" s="180"/>
      <c r="Q343" s="180"/>
      <c r="R343" s="183"/>
      <c r="T343" s="184"/>
      <c r="U343" s="180"/>
      <c r="V343" s="180"/>
      <c r="W343" s="180"/>
      <c r="X343" s="180"/>
      <c r="Y343" s="180"/>
      <c r="Z343" s="180"/>
      <c r="AA343" s="185"/>
      <c r="AT343" s="186" t="s">
        <v>164</v>
      </c>
      <c r="AU343" s="186" t="s">
        <v>113</v>
      </c>
      <c r="AV343" s="11" t="s">
        <v>113</v>
      </c>
      <c r="AW343" s="11" t="s">
        <v>33</v>
      </c>
      <c r="AX343" s="11" t="s">
        <v>76</v>
      </c>
      <c r="AY343" s="186" t="s">
        <v>157</v>
      </c>
    </row>
    <row r="344" spans="2:51" s="11" customFormat="1" ht="16.5" customHeight="1">
      <c r="B344" s="179"/>
      <c r="C344" s="180"/>
      <c r="D344" s="180"/>
      <c r="E344" s="181" t="s">
        <v>5</v>
      </c>
      <c r="F344" s="261" t="s">
        <v>351</v>
      </c>
      <c r="G344" s="262"/>
      <c r="H344" s="262"/>
      <c r="I344" s="262"/>
      <c r="J344" s="180"/>
      <c r="K344" s="182">
        <v>-1.32</v>
      </c>
      <c r="L344" s="180"/>
      <c r="M344" s="180"/>
      <c r="N344" s="180"/>
      <c r="O344" s="180"/>
      <c r="P344" s="180"/>
      <c r="Q344" s="180"/>
      <c r="R344" s="183"/>
      <c r="T344" s="184"/>
      <c r="U344" s="180"/>
      <c r="V344" s="180"/>
      <c r="W344" s="180"/>
      <c r="X344" s="180"/>
      <c r="Y344" s="180"/>
      <c r="Z344" s="180"/>
      <c r="AA344" s="185"/>
      <c r="AT344" s="186" t="s">
        <v>164</v>
      </c>
      <c r="AU344" s="186" t="s">
        <v>113</v>
      </c>
      <c r="AV344" s="11" t="s">
        <v>113</v>
      </c>
      <c r="AW344" s="11" t="s">
        <v>33</v>
      </c>
      <c r="AX344" s="11" t="s">
        <v>76</v>
      </c>
      <c r="AY344" s="186" t="s">
        <v>157</v>
      </c>
    </row>
    <row r="345" spans="2:51" s="11" customFormat="1" ht="16.5" customHeight="1">
      <c r="B345" s="179"/>
      <c r="C345" s="180"/>
      <c r="D345" s="180"/>
      <c r="E345" s="181" t="s">
        <v>5</v>
      </c>
      <c r="F345" s="261" t="s">
        <v>352</v>
      </c>
      <c r="G345" s="262"/>
      <c r="H345" s="262"/>
      <c r="I345" s="262"/>
      <c r="J345" s="180"/>
      <c r="K345" s="182">
        <v>-1.6</v>
      </c>
      <c r="L345" s="180"/>
      <c r="M345" s="180"/>
      <c r="N345" s="180"/>
      <c r="O345" s="180"/>
      <c r="P345" s="180"/>
      <c r="Q345" s="180"/>
      <c r="R345" s="183"/>
      <c r="T345" s="184"/>
      <c r="U345" s="180"/>
      <c r="V345" s="180"/>
      <c r="W345" s="180"/>
      <c r="X345" s="180"/>
      <c r="Y345" s="180"/>
      <c r="Z345" s="180"/>
      <c r="AA345" s="185"/>
      <c r="AT345" s="186" t="s">
        <v>164</v>
      </c>
      <c r="AU345" s="186" t="s">
        <v>113</v>
      </c>
      <c r="AV345" s="11" t="s">
        <v>113</v>
      </c>
      <c r="AW345" s="11" t="s">
        <v>33</v>
      </c>
      <c r="AX345" s="11" t="s">
        <v>76</v>
      </c>
      <c r="AY345" s="186" t="s">
        <v>157</v>
      </c>
    </row>
    <row r="346" spans="2:51" s="11" customFormat="1" ht="16.5" customHeight="1">
      <c r="B346" s="179"/>
      <c r="C346" s="180"/>
      <c r="D346" s="180"/>
      <c r="E346" s="181" t="s">
        <v>5</v>
      </c>
      <c r="F346" s="261" t="s">
        <v>363</v>
      </c>
      <c r="G346" s="262"/>
      <c r="H346" s="262"/>
      <c r="I346" s="262"/>
      <c r="J346" s="180"/>
      <c r="K346" s="182">
        <v>-1.2</v>
      </c>
      <c r="L346" s="180"/>
      <c r="M346" s="180"/>
      <c r="N346" s="180"/>
      <c r="O346" s="180"/>
      <c r="P346" s="180"/>
      <c r="Q346" s="180"/>
      <c r="R346" s="183"/>
      <c r="T346" s="184"/>
      <c r="U346" s="180"/>
      <c r="V346" s="180"/>
      <c r="W346" s="180"/>
      <c r="X346" s="180"/>
      <c r="Y346" s="180"/>
      <c r="Z346" s="180"/>
      <c r="AA346" s="185"/>
      <c r="AT346" s="186" t="s">
        <v>164</v>
      </c>
      <c r="AU346" s="186" t="s">
        <v>113</v>
      </c>
      <c r="AV346" s="11" t="s">
        <v>113</v>
      </c>
      <c r="AW346" s="11" t="s">
        <v>33</v>
      </c>
      <c r="AX346" s="11" t="s">
        <v>76</v>
      </c>
      <c r="AY346" s="186" t="s">
        <v>157</v>
      </c>
    </row>
    <row r="347" spans="2:51" s="10" customFormat="1" ht="16.5" customHeight="1">
      <c r="B347" s="172"/>
      <c r="C347" s="173"/>
      <c r="D347" s="173"/>
      <c r="E347" s="174" t="s">
        <v>5</v>
      </c>
      <c r="F347" s="283" t="s">
        <v>354</v>
      </c>
      <c r="G347" s="284"/>
      <c r="H347" s="284"/>
      <c r="I347" s="284"/>
      <c r="J347" s="173"/>
      <c r="K347" s="174" t="s">
        <v>5</v>
      </c>
      <c r="L347" s="173"/>
      <c r="M347" s="173"/>
      <c r="N347" s="173"/>
      <c r="O347" s="173"/>
      <c r="P347" s="173"/>
      <c r="Q347" s="173"/>
      <c r="R347" s="175"/>
      <c r="T347" s="176"/>
      <c r="U347" s="173"/>
      <c r="V347" s="173"/>
      <c r="W347" s="173"/>
      <c r="X347" s="173"/>
      <c r="Y347" s="173"/>
      <c r="Z347" s="173"/>
      <c r="AA347" s="177"/>
      <c r="AT347" s="178" t="s">
        <v>164</v>
      </c>
      <c r="AU347" s="178" t="s">
        <v>113</v>
      </c>
      <c r="AV347" s="10" t="s">
        <v>84</v>
      </c>
      <c r="AW347" s="10" t="s">
        <v>33</v>
      </c>
      <c r="AX347" s="10" t="s">
        <v>76</v>
      </c>
      <c r="AY347" s="178" t="s">
        <v>157</v>
      </c>
    </row>
    <row r="348" spans="2:51" s="11" customFormat="1" ht="16.5" customHeight="1">
      <c r="B348" s="179"/>
      <c r="C348" s="180"/>
      <c r="D348" s="180"/>
      <c r="E348" s="181" t="s">
        <v>5</v>
      </c>
      <c r="F348" s="261" t="s">
        <v>365</v>
      </c>
      <c r="G348" s="262"/>
      <c r="H348" s="262"/>
      <c r="I348" s="262"/>
      <c r="J348" s="180"/>
      <c r="K348" s="182">
        <v>10.36</v>
      </c>
      <c r="L348" s="180"/>
      <c r="M348" s="180"/>
      <c r="N348" s="180"/>
      <c r="O348" s="180"/>
      <c r="P348" s="180"/>
      <c r="Q348" s="180"/>
      <c r="R348" s="183"/>
      <c r="T348" s="184"/>
      <c r="U348" s="180"/>
      <c r="V348" s="180"/>
      <c r="W348" s="180"/>
      <c r="X348" s="180"/>
      <c r="Y348" s="180"/>
      <c r="Z348" s="180"/>
      <c r="AA348" s="185"/>
      <c r="AT348" s="186" t="s">
        <v>164</v>
      </c>
      <c r="AU348" s="186" t="s">
        <v>113</v>
      </c>
      <c r="AV348" s="11" t="s">
        <v>113</v>
      </c>
      <c r="AW348" s="11" t="s">
        <v>33</v>
      </c>
      <c r="AX348" s="11" t="s">
        <v>76</v>
      </c>
      <c r="AY348" s="186" t="s">
        <v>157</v>
      </c>
    </row>
    <row r="349" spans="2:51" s="11" customFormat="1" ht="16.5" customHeight="1">
      <c r="B349" s="179"/>
      <c r="C349" s="180"/>
      <c r="D349" s="180"/>
      <c r="E349" s="181" t="s">
        <v>5</v>
      </c>
      <c r="F349" s="261" t="s">
        <v>366</v>
      </c>
      <c r="G349" s="262"/>
      <c r="H349" s="262"/>
      <c r="I349" s="262"/>
      <c r="J349" s="180"/>
      <c r="K349" s="182">
        <v>14.18</v>
      </c>
      <c r="L349" s="180"/>
      <c r="M349" s="180"/>
      <c r="N349" s="180"/>
      <c r="O349" s="180"/>
      <c r="P349" s="180"/>
      <c r="Q349" s="180"/>
      <c r="R349" s="183"/>
      <c r="T349" s="184"/>
      <c r="U349" s="180"/>
      <c r="V349" s="180"/>
      <c r="W349" s="180"/>
      <c r="X349" s="180"/>
      <c r="Y349" s="180"/>
      <c r="Z349" s="180"/>
      <c r="AA349" s="185"/>
      <c r="AT349" s="186" t="s">
        <v>164</v>
      </c>
      <c r="AU349" s="186" t="s">
        <v>113</v>
      </c>
      <c r="AV349" s="11" t="s">
        <v>113</v>
      </c>
      <c r="AW349" s="11" t="s">
        <v>33</v>
      </c>
      <c r="AX349" s="11" t="s">
        <v>76</v>
      </c>
      <c r="AY349" s="186" t="s">
        <v>157</v>
      </c>
    </row>
    <row r="350" spans="2:51" s="11" customFormat="1" ht="16.5" customHeight="1">
      <c r="B350" s="179"/>
      <c r="C350" s="180"/>
      <c r="D350" s="180"/>
      <c r="E350" s="181" t="s">
        <v>5</v>
      </c>
      <c r="F350" s="261" t="s">
        <v>367</v>
      </c>
      <c r="G350" s="262"/>
      <c r="H350" s="262"/>
      <c r="I350" s="262"/>
      <c r="J350" s="180"/>
      <c r="K350" s="182">
        <v>10.199999999999999</v>
      </c>
      <c r="L350" s="180"/>
      <c r="M350" s="180"/>
      <c r="N350" s="180"/>
      <c r="O350" s="180"/>
      <c r="P350" s="180"/>
      <c r="Q350" s="180"/>
      <c r="R350" s="183"/>
      <c r="T350" s="184"/>
      <c r="U350" s="180"/>
      <c r="V350" s="180"/>
      <c r="W350" s="180"/>
      <c r="X350" s="180"/>
      <c r="Y350" s="180"/>
      <c r="Z350" s="180"/>
      <c r="AA350" s="185"/>
      <c r="AT350" s="186" t="s">
        <v>164</v>
      </c>
      <c r="AU350" s="186" t="s">
        <v>113</v>
      </c>
      <c r="AV350" s="11" t="s">
        <v>113</v>
      </c>
      <c r="AW350" s="11" t="s">
        <v>33</v>
      </c>
      <c r="AX350" s="11" t="s">
        <v>76</v>
      </c>
      <c r="AY350" s="186" t="s">
        <v>157</v>
      </c>
    </row>
    <row r="351" spans="2:51" s="11" customFormat="1" ht="16.5" customHeight="1">
      <c r="B351" s="179"/>
      <c r="C351" s="180"/>
      <c r="D351" s="180"/>
      <c r="E351" s="181" t="s">
        <v>5</v>
      </c>
      <c r="F351" s="261" t="s">
        <v>368</v>
      </c>
      <c r="G351" s="262"/>
      <c r="H351" s="262"/>
      <c r="I351" s="262"/>
      <c r="J351" s="180"/>
      <c r="K351" s="182">
        <v>10.6</v>
      </c>
      <c r="L351" s="180"/>
      <c r="M351" s="180"/>
      <c r="N351" s="180"/>
      <c r="O351" s="180"/>
      <c r="P351" s="180"/>
      <c r="Q351" s="180"/>
      <c r="R351" s="183"/>
      <c r="T351" s="184"/>
      <c r="U351" s="180"/>
      <c r="V351" s="180"/>
      <c r="W351" s="180"/>
      <c r="X351" s="180"/>
      <c r="Y351" s="180"/>
      <c r="Z351" s="180"/>
      <c r="AA351" s="185"/>
      <c r="AT351" s="186" t="s">
        <v>164</v>
      </c>
      <c r="AU351" s="186" t="s">
        <v>113</v>
      </c>
      <c r="AV351" s="11" t="s">
        <v>113</v>
      </c>
      <c r="AW351" s="11" t="s">
        <v>33</v>
      </c>
      <c r="AX351" s="11" t="s">
        <v>76</v>
      </c>
      <c r="AY351" s="186" t="s">
        <v>157</v>
      </c>
    </row>
    <row r="352" spans="2:51" s="12" customFormat="1" ht="16.5" customHeight="1">
      <c r="B352" s="187"/>
      <c r="C352" s="188"/>
      <c r="D352" s="188"/>
      <c r="E352" s="189" t="s">
        <v>5</v>
      </c>
      <c r="F352" s="263" t="s">
        <v>190</v>
      </c>
      <c r="G352" s="264"/>
      <c r="H352" s="264"/>
      <c r="I352" s="264"/>
      <c r="J352" s="188"/>
      <c r="K352" s="190">
        <v>96.18</v>
      </c>
      <c r="L352" s="188"/>
      <c r="M352" s="188"/>
      <c r="N352" s="188"/>
      <c r="O352" s="188"/>
      <c r="P352" s="188"/>
      <c r="Q352" s="188"/>
      <c r="R352" s="191"/>
      <c r="T352" s="192"/>
      <c r="U352" s="188"/>
      <c r="V352" s="188"/>
      <c r="W352" s="188"/>
      <c r="X352" s="188"/>
      <c r="Y352" s="188"/>
      <c r="Z352" s="188"/>
      <c r="AA352" s="193"/>
      <c r="AT352" s="194" t="s">
        <v>164</v>
      </c>
      <c r="AU352" s="194" t="s">
        <v>113</v>
      </c>
      <c r="AV352" s="12" t="s">
        <v>167</v>
      </c>
      <c r="AW352" s="12" t="s">
        <v>33</v>
      </c>
      <c r="AX352" s="12" t="s">
        <v>76</v>
      </c>
      <c r="AY352" s="194" t="s">
        <v>157</v>
      </c>
    </row>
    <row r="353" spans="2:65" s="11" customFormat="1" ht="16.5" customHeight="1">
      <c r="B353" s="179"/>
      <c r="C353" s="180"/>
      <c r="D353" s="180"/>
      <c r="E353" s="181" t="s">
        <v>5</v>
      </c>
      <c r="F353" s="261" t="s">
        <v>369</v>
      </c>
      <c r="G353" s="262"/>
      <c r="H353" s="262"/>
      <c r="I353" s="262"/>
      <c r="J353" s="180"/>
      <c r="K353" s="182">
        <v>192.36</v>
      </c>
      <c r="L353" s="180"/>
      <c r="M353" s="180"/>
      <c r="N353" s="180"/>
      <c r="O353" s="180"/>
      <c r="P353" s="180"/>
      <c r="Q353" s="180"/>
      <c r="R353" s="183"/>
      <c r="T353" s="184"/>
      <c r="U353" s="180"/>
      <c r="V353" s="180"/>
      <c r="W353" s="180"/>
      <c r="X353" s="180"/>
      <c r="Y353" s="180"/>
      <c r="Z353" s="180"/>
      <c r="AA353" s="185"/>
      <c r="AT353" s="186" t="s">
        <v>164</v>
      </c>
      <c r="AU353" s="186" t="s">
        <v>113</v>
      </c>
      <c r="AV353" s="11" t="s">
        <v>113</v>
      </c>
      <c r="AW353" s="11" t="s">
        <v>33</v>
      </c>
      <c r="AX353" s="11" t="s">
        <v>76</v>
      </c>
      <c r="AY353" s="186" t="s">
        <v>157</v>
      </c>
    </row>
    <row r="354" spans="2:65" s="12" customFormat="1" ht="16.5" customHeight="1">
      <c r="B354" s="187"/>
      <c r="C354" s="188"/>
      <c r="D354" s="188"/>
      <c r="E354" s="189" t="s">
        <v>5</v>
      </c>
      <c r="F354" s="263" t="s">
        <v>307</v>
      </c>
      <c r="G354" s="264"/>
      <c r="H354" s="264"/>
      <c r="I354" s="264"/>
      <c r="J354" s="188"/>
      <c r="K354" s="190">
        <v>192.36</v>
      </c>
      <c r="L354" s="188"/>
      <c r="M354" s="188"/>
      <c r="N354" s="188"/>
      <c r="O354" s="188"/>
      <c r="P354" s="188"/>
      <c r="Q354" s="188"/>
      <c r="R354" s="191"/>
      <c r="T354" s="192"/>
      <c r="U354" s="188"/>
      <c r="V354" s="188"/>
      <c r="W354" s="188"/>
      <c r="X354" s="188"/>
      <c r="Y354" s="188"/>
      <c r="Z354" s="188"/>
      <c r="AA354" s="193"/>
      <c r="AT354" s="194" t="s">
        <v>164</v>
      </c>
      <c r="AU354" s="194" t="s">
        <v>113</v>
      </c>
      <c r="AV354" s="12" t="s">
        <v>167</v>
      </c>
      <c r="AW354" s="12" t="s">
        <v>33</v>
      </c>
      <c r="AX354" s="12" t="s">
        <v>76</v>
      </c>
      <c r="AY354" s="194" t="s">
        <v>157</v>
      </c>
    </row>
    <row r="355" spans="2:65" s="13" customFormat="1" ht="16.5" customHeight="1">
      <c r="B355" s="195"/>
      <c r="C355" s="196"/>
      <c r="D355" s="196"/>
      <c r="E355" s="197" t="s">
        <v>5</v>
      </c>
      <c r="F355" s="265" t="s">
        <v>176</v>
      </c>
      <c r="G355" s="266"/>
      <c r="H355" s="266"/>
      <c r="I355" s="266"/>
      <c r="J355" s="196"/>
      <c r="K355" s="198">
        <v>691.5</v>
      </c>
      <c r="L355" s="196"/>
      <c r="M355" s="196"/>
      <c r="N355" s="196"/>
      <c r="O355" s="196"/>
      <c r="P355" s="196"/>
      <c r="Q355" s="196"/>
      <c r="R355" s="199"/>
      <c r="T355" s="200"/>
      <c r="U355" s="196"/>
      <c r="V355" s="196"/>
      <c r="W355" s="196"/>
      <c r="X355" s="196"/>
      <c r="Y355" s="196"/>
      <c r="Z355" s="196"/>
      <c r="AA355" s="201"/>
      <c r="AT355" s="202" t="s">
        <v>164</v>
      </c>
      <c r="AU355" s="202" t="s">
        <v>113</v>
      </c>
      <c r="AV355" s="13" t="s">
        <v>161</v>
      </c>
      <c r="AW355" s="13" t="s">
        <v>33</v>
      </c>
      <c r="AX355" s="13" t="s">
        <v>84</v>
      </c>
      <c r="AY355" s="202" t="s">
        <v>157</v>
      </c>
    </row>
    <row r="356" spans="2:65" s="1" customFormat="1" ht="25.5" customHeight="1">
      <c r="B356" s="136"/>
      <c r="C356" s="165" t="s">
        <v>370</v>
      </c>
      <c r="D356" s="165" t="s">
        <v>158</v>
      </c>
      <c r="E356" s="166" t="s">
        <v>371</v>
      </c>
      <c r="F356" s="276" t="s">
        <v>372</v>
      </c>
      <c r="G356" s="276"/>
      <c r="H356" s="276"/>
      <c r="I356" s="276"/>
      <c r="J356" s="167" t="s">
        <v>111</v>
      </c>
      <c r="K356" s="168">
        <v>661.08</v>
      </c>
      <c r="L356" s="277">
        <v>0</v>
      </c>
      <c r="M356" s="277"/>
      <c r="N356" s="278">
        <f>ROUND(L356*K356,2)</f>
        <v>0</v>
      </c>
      <c r="O356" s="278"/>
      <c r="P356" s="278"/>
      <c r="Q356" s="278"/>
      <c r="R356" s="139"/>
      <c r="T356" s="169" t="s">
        <v>5</v>
      </c>
      <c r="U356" s="47" t="s">
        <v>43</v>
      </c>
      <c r="V356" s="39"/>
      <c r="W356" s="170">
        <f>V356*K356</f>
        <v>0</v>
      </c>
      <c r="X356" s="170">
        <v>0</v>
      </c>
      <c r="Y356" s="170">
        <f>X356*K356</f>
        <v>0</v>
      </c>
      <c r="Z356" s="170">
        <v>6.8000000000000005E-2</v>
      </c>
      <c r="AA356" s="171">
        <f>Z356*K356</f>
        <v>44.953440000000008</v>
      </c>
      <c r="AR356" s="22" t="s">
        <v>161</v>
      </c>
      <c r="AT356" s="22" t="s">
        <v>158</v>
      </c>
      <c r="AU356" s="22" t="s">
        <v>113</v>
      </c>
      <c r="AY356" s="22" t="s">
        <v>157</v>
      </c>
      <c r="BE356" s="109">
        <f>IF(U356="základná",N356,0)</f>
        <v>0</v>
      </c>
      <c r="BF356" s="109">
        <f>IF(U356="znížená",N356,0)</f>
        <v>0</v>
      </c>
      <c r="BG356" s="109">
        <f>IF(U356="zákl. prenesená",N356,0)</f>
        <v>0</v>
      </c>
      <c r="BH356" s="109">
        <f>IF(U356="zníž. prenesená",N356,0)</f>
        <v>0</v>
      </c>
      <c r="BI356" s="109">
        <f>IF(U356="nulová",N356,0)</f>
        <v>0</v>
      </c>
      <c r="BJ356" s="22" t="s">
        <v>113</v>
      </c>
      <c r="BK356" s="109">
        <f>ROUND(L356*K356,2)</f>
        <v>0</v>
      </c>
      <c r="BL356" s="22" t="s">
        <v>161</v>
      </c>
      <c r="BM356" s="22" t="s">
        <v>373</v>
      </c>
    </row>
    <row r="357" spans="2:65" s="10" customFormat="1" ht="16.5" customHeight="1">
      <c r="B357" s="172"/>
      <c r="C357" s="173"/>
      <c r="D357" s="173"/>
      <c r="E357" s="174" t="s">
        <v>5</v>
      </c>
      <c r="F357" s="279" t="s">
        <v>374</v>
      </c>
      <c r="G357" s="280"/>
      <c r="H357" s="280"/>
      <c r="I357" s="280"/>
      <c r="J357" s="173"/>
      <c r="K357" s="174" t="s">
        <v>5</v>
      </c>
      <c r="L357" s="173"/>
      <c r="M357" s="173"/>
      <c r="N357" s="173"/>
      <c r="O357" s="173"/>
      <c r="P357" s="173"/>
      <c r="Q357" s="173"/>
      <c r="R357" s="175"/>
      <c r="T357" s="176"/>
      <c r="U357" s="173"/>
      <c r="V357" s="173"/>
      <c r="W357" s="173"/>
      <c r="X357" s="173"/>
      <c r="Y357" s="173"/>
      <c r="Z357" s="173"/>
      <c r="AA357" s="177"/>
      <c r="AT357" s="178" t="s">
        <v>164</v>
      </c>
      <c r="AU357" s="178" t="s">
        <v>113</v>
      </c>
      <c r="AV357" s="10" t="s">
        <v>84</v>
      </c>
      <c r="AW357" s="10" t="s">
        <v>33</v>
      </c>
      <c r="AX357" s="10" t="s">
        <v>76</v>
      </c>
      <c r="AY357" s="178" t="s">
        <v>157</v>
      </c>
    </row>
    <row r="358" spans="2:65" s="11" customFormat="1" ht="16.5" customHeight="1">
      <c r="B358" s="179"/>
      <c r="C358" s="180"/>
      <c r="D358" s="180"/>
      <c r="E358" s="181" t="s">
        <v>5</v>
      </c>
      <c r="F358" s="261" t="s">
        <v>375</v>
      </c>
      <c r="G358" s="262"/>
      <c r="H358" s="262"/>
      <c r="I358" s="262"/>
      <c r="J358" s="180"/>
      <c r="K358" s="182">
        <v>19.52</v>
      </c>
      <c r="L358" s="180"/>
      <c r="M358" s="180"/>
      <c r="N358" s="180"/>
      <c r="O358" s="180"/>
      <c r="P358" s="180"/>
      <c r="Q358" s="180"/>
      <c r="R358" s="183"/>
      <c r="T358" s="184"/>
      <c r="U358" s="180"/>
      <c r="V358" s="180"/>
      <c r="W358" s="180"/>
      <c r="X358" s="180"/>
      <c r="Y358" s="180"/>
      <c r="Z358" s="180"/>
      <c r="AA358" s="185"/>
      <c r="AT358" s="186" t="s">
        <v>164</v>
      </c>
      <c r="AU358" s="186" t="s">
        <v>113</v>
      </c>
      <c r="AV358" s="11" t="s">
        <v>113</v>
      </c>
      <c r="AW358" s="11" t="s">
        <v>33</v>
      </c>
      <c r="AX358" s="11" t="s">
        <v>76</v>
      </c>
      <c r="AY358" s="186" t="s">
        <v>157</v>
      </c>
    </row>
    <row r="359" spans="2:65" s="11" customFormat="1" ht="16.5" customHeight="1">
      <c r="B359" s="179"/>
      <c r="C359" s="180"/>
      <c r="D359" s="180"/>
      <c r="E359" s="181" t="s">
        <v>5</v>
      </c>
      <c r="F359" s="261" t="s">
        <v>376</v>
      </c>
      <c r="G359" s="262"/>
      <c r="H359" s="262"/>
      <c r="I359" s="262"/>
      <c r="J359" s="180"/>
      <c r="K359" s="182">
        <v>25.96</v>
      </c>
      <c r="L359" s="180"/>
      <c r="M359" s="180"/>
      <c r="N359" s="180"/>
      <c r="O359" s="180"/>
      <c r="P359" s="180"/>
      <c r="Q359" s="180"/>
      <c r="R359" s="183"/>
      <c r="T359" s="184"/>
      <c r="U359" s="180"/>
      <c r="V359" s="180"/>
      <c r="W359" s="180"/>
      <c r="X359" s="180"/>
      <c r="Y359" s="180"/>
      <c r="Z359" s="180"/>
      <c r="AA359" s="185"/>
      <c r="AT359" s="186" t="s">
        <v>164</v>
      </c>
      <c r="AU359" s="186" t="s">
        <v>113</v>
      </c>
      <c r="AV359" s="11" t="s">
        <v>113</v>
      </c>
      <c r="AW359" s="11" t="s">
        <v>33</v>
      </c>
      <c r="AX359" s="11" t="s">
        <v>76</v>
      </c>
      <c r="AY359" s="186" t="s">
        <v>157</v>
      </c>
    </row>
    <row r="360" spans="2:65" s="11" customFormat="1" ht="16.5" customHeight="1">
      <c r="B360" s="179"/>
      <c r="C360" s="180"/>
      <c r="D360" s="180"/>
      <c r="E360" s="181" t="s">
        <v>5</v>
      </c>
      <c r="F360" s="261" t="s">
        <v>377</v>
      </c>
      <c r="G360" s="262"/>
      <c r="H360" s="262"/>
      <c r="I360" s="262"/>
      <c r="J360" s="180"/>
      <c r="K360" s="182">
        <v>18.8</v>
      </c>
      <c r="L360" s="180"/>
      <c r="M360" s="180"/>
      <c r="N360" s="180"/>
      <c r="O360" s="180"/>
      <c r="P360" s="180"/>
      <c r="Q360" s="180"/>
      <c r="R360" s="183"/>
      <c r="T360" s="184"/>
      <c r="U360" s="180"/>
      <c r="V360" s="180"/>
      <c r="W360" s="180"/>
      <c r="X360" s="180"/>
      <c r="Y360" s="180"/>
      <c r="Z360" s="180"/>
      <c r="AA360" s="185"/>
      <c r="AT360" s="186" t="s">
        <v>164</v>
      </c>
      <c r="AU360" s="186" t="s">
        <v>113</v>
      </c>
      <c r="AV360" s="11" t="s">
        <v>113</v>
      </c>
      <c r="AW360" s="11" t="s">
        <v>33</v>
      </c>
      <c r="AX360" s="11" t="s">
        <v>76</v>
      </c>
      <c r="AY360" s="186" t="s">
        <v>157</v>
      </c>
    </row>
    <row r="361" spans="2:65" s="11" customFormat="1" ht="16.5" customHeight="1">
      <c r="B361" s="179"/>
      <c r="C361" s="180"/>
      <c r="D361" s="180"/>
      <c r="E361" s="181" t="s">
        <v>5</v>
      </c>
      <c r="F361" s="261" t="s">
        <v>378</v>
      </c>
      <c r="G361" s="262"/>
      <c r="H361" s="262"/>
      <c r="I361" s="262"/>
      <c r="J361" s="180"/>
      <c r="K361" s="182">
        <v>30</v>
      </c>
      <c r="L361" s="180"/>
      <c r="M361" s="180"/>
      <c r="N361" s="180"/>
      <c r="O361" s="180"/>
      <c r="P361" s="180"/>
      <c r="Q361" s="180"/>
      <c r="R361" s="183"/>
      <c r="T361" s="184"/>
      <c r="U361" s="180"/>
      <c r="V361" s="180"/>
      <c r="W361" s="180"/>
      <c r="X361" s="180"/>
      <c r="Y361" s="180"/>
      <c r="Z361" s="180"/>
      <c r="AA361" s="185"/>
      <c r="AT361" s="186" t="s">
        <v>164</v>
      </c>
      <c r="AU361" s="186" t="s">
        <v>113</v>
      </c>
      <c r="AV361" s="11" t="s">
        <v>113</v>
      </c>
      <c r="AW361" s="11" t="s">
        <v>33</v>
      </c>
      <c r="AX361" s="11" t="s">
        <v>76</v>
      </c>
      <c r="AY361" s="186" t="s">
        <v>157</v>
      </c>
    </row>
    <row r="362" spans="2:65" s="10" customFormat="1" ht="16.5" customHeight="1">
      <c r="B362" s="172"/>
      <c r="C362" s="173"/>
      <c r="D362" s="173"/>
      <c r="E362" s="174" t="s">
        <v>5</v>
      </c>
      <c r="F362" s="283" t="s">
        <v>379</v>
      </c>
      <c r="G362" s="284"/>
      <c r="H362" s="284"/>
      <c r="I362" s="284"/>
      <c r="J362" s="173"/>
      <c r="K362" s="174" t="s">
        <v>5</v>
      </c>
      <c r="L362" s="173"/>
      <c r="M362" s="173"/>
      <c r="N362" s="173"/>
      <c r="O362" s="173"/>
      <c r="P362" s="173"/>
      <c r="Q362" s="173"/>
      <c r="R362" s="175"/>
      <c r="T362" s="176"/>
      <c r="U362" s="173"/>
      <c r="V362" s="173"/>
      <c r="W362" s="173"/>
      <c r="X362" s="173"/>
      <c r="Y362" s="173"/>
      <c r="Z362" s="173"/>
      <c r="AA362" s="177"/>
      <c r="AT362" s="178" t="s">
        <v>164</v>
      </c>
      <c r="AU362" s="178" t="s">
        <v>113</v>
      </c>
      <c r="AV362" s="10" t="s">
        <v>84</v>
      </c>
      <c r="AW362" s="10" t="s">
        <v>33</v>
      </c>
      <c r="AX362" s="10" t="s">
        <v>76</v>
      </c>
      <c r="AY362" s="178" t="s">
        <v>157</v>
      </c>
    </row>
    <row r="363" spans="2:65" s="11" customFormat="1" ht="16.5" customHeight="1">
      <c r="B363" s="179"/>
      <c r="C363" s="180"/>
      <c r="D363" s="180"/>
      <c r="E363" s="181" t="s">
        <v>5</v>
      </c>
      <c r="F363" s="261" t="s">
        <v>380</v>
      </c>
      <c r="G363" s="262"/>
      <c r="H363" s="262"/>
      <c r="I363" s="262"/>
      <c r="J363" s="180"/>
      <c r="K363" s="182">
        <v>0.88</v>
      </c>
      <c r="L363" s="180"/>
      <c r="M363" s="180"/>
      <c r="N363" s="180"/>
      <c r="O363" s="180"/>
      <c r="P363" s="180"/>
      <c r="Q363" s="180"/>
      <c r="R363" s="183"/>
      <c r="T363" s="184"/>
      <c r="U363" s="180"/>
      <c r="V363" s="180"/>
      <c r="W363" s="180"/>
      <c r="X363" s="180"/>
      <c r="Y363" s="180"/>
      <c r="Z363" s="180"/>
      <c r="AA363" s="185"/>
      <c r="AT363" s="186" t="s">
        <v>164</v>
      </c>
      <c r="AU363" s="186" t="s">
        <v>113</v>
      </c>
      <c r="AV363" s="11" t="s">
        <v>113</v>
      </c>
      <c r="AW363" s="11" t="s">
        <v>33</v>
      </c>
      <c r="AX363" s="11" t="s">
        <v>76</v>
      </c>
      <c r="AY363" s="186" t="s">
        <v>157</v>
      </c>
    </row>
    <row r="364" spans="2:65" s="12" customFormat="1" ht="16.5" customHeight="1">
      <c r="B364" s="187"/>
      <c r="C364" s="188"/>
      <c r="D364" s="188"/>
      <c r="E364" s="189" t="s">
        <v>5</v>
      </c>
      <c r="F364" s="263" t="s">
        <v>381</v>
      </c>
      <c r="G364" s="264"/>
      <c r="H364" s="264"/>
      <c r="I364" s="264"/>
      <c r="J364" s="188"/>
      <c r="K364" s="190">
        <v>95.16</v>
      </c>
      <c r="L364" s="188"/>
      <c r="M364" s="188"/>
      <c r="N364" s="188"/>
      <c r="O364" s="188"/>
      <c r="P364" s="188"/>
      <c r="Q364" s="188"/>
      <c r="R364" s="191"/>
      <c r="T364" s="192"/>
      <c r="U364" s="188"/>
      <c r="V364" s="188"/>
      <c r="W364" s="188"/>
      <c r="X364" s="188"/>
      <c r="Y364" s="188"/>
      <c r="Z364" s="188"/>
      <c r="AA364" s="193"/>
      <c r="AT364" s="194" t="s">
        <v>164</v>
      </c>
      <c r="AU364" s="194" t="s">
        <v>113</v>
      </c>
      <c r="AV364" s="12" t="s">
        <v>167</v>
      </c>
      <c r="AW364" s="12" t="s">
        <v>33</v>
      </c>
      <c r="AX364" s="12" t="s">
        <v>76</v>
      </c>
      <c r="AY364" s="194" t="s">
        <v>157</v>
      </c>
    </row>
    <row r="365" spans="2:65" s="11" customFormat="1" ht="16.5" customHeight="1">
      <c r="B365" s="179"/>
      <c r="C365" s="180"/>
      <c r="D365" s="180"/>
      <c r="E365" s="181" t="s">
        <v>5</v>
      </c>
      <c r="F365" s="261" t="s">
        <v>382</v>
      </c>
      <c r="G365" s="262"/>
      <c r="H365" s="262"/>
      <c r="I365" s="262"/>
      <c r="J365" s="180"/>
      <c r="K365" s="182">
        <v>285.48</v>
      </c>
      <c r="L365" s="180"/>
      <c r="M365" s="180"/>
      <c r="N365" s="180"/>
      <c r="O365" s="180"/>
      <c r="P365" s="180"/>
      <c r="Q365" s="180"/>
      <c r="R365" s="183"/>
      <c r="T365" s="184"/>
      <c r="U365" s="180"/>
      <c r="V365" s="180"/>
      <c r="W365" s="180"/>
      <c r="X365" s="180"/>
      <c r="Y365" s="180"/>
      <c r="Z365" s="180"/>
      <c r="AA365" s="185"/>
      <c r="AT365" s="186" t="s">
        <v>164</v>
      </c>
      <c r="AU365" s="186" t="s">
        <v>113</v>
      </c>
      <c r="AV365" s="11" t="s">
        <v>113</v>
      </c>
      <c r="AW365" s="11" t="s">
        <v>33</v>
      </c>
      <c r="AX365" s="11" t="s">
        <v>76</v>
      </c>
      <c r="AY365" s="186" t="s">
        <v>157</v>
      </c>
    </row>
    <row r="366" spans="2:65" s="12" customFormat="1" ht="16.5" customHeight="1">
      <c r="B366" s="187"/>
      <c r="C366" s="188"/>
      <c r="D366" s="188"/>
      <c r="E366" s="189" t="s">
        <v>5</v>
      </c>
      <c r="F366" s="263" t="s">
        <v>202</v>
      </c>
      <c r="G366" s="264"/>
      <c r="H366" s="264"/>
      <c r="I366" s="264"/>
      <c r="J366" s="188"/>
      <c r="K366" s="190">
        <v>285.48</v>
      </c>
      <c r="L366" s="188"/>
      <c r="M366" s="188"/>
      <c r="N366" s="188"/>
      <c r="O366" s="188"/>
      <c r="P366" s="188"/>
      <c r="Q366" s="188"/>
      <c r="R366" s="191"/>
      <c r="T366" s="192"/>
      <c r="U366" s="188"/>
      <c r="V366" s="188"/>
      <c r="W366" s="188"/>
      <c r="X366" s="188"/>
      <c r="Y366" s="188"/>
      <c r="Z366" s="188"/>
      <c r="AA366" s="193"/>
      <c r="AT366" s="194" t="s">
        <v>164</v>
      </c>
      <c r="AU366" s="194" t="s">
        <v>113</v>
      </c>
      <c r="AV366" s="12" t="s">
        <v>167</v>
      </c>
      <c r="AW366" s="12" t="s">
        <v>33</v>
      </c>
      <c r="AX366" s="12" t="s">
        <v>76</v>
      </c>
      <c r="AY366" s="194" t="s">
        <v>157</v>
      </c>
    </row>
    <row r="367" spans="2:65" s="11" customFormat="1" ht="16.5" customHeight="1">
      <c r="B367" s="179"/>
      <c r="C367" s="180"/>
      <c r="D367" s="180"/>
      <c r="E367" s="181" t="s">
        <v>5</v>
      </c>
      <c r="F367" s="261" t="s">
        <v>383</v>
      </c>
      <c r="G367" s="262"/>
      <c r="H367" s="262"/>
      <c r="I367" s="262"/>
      <c r="J367" s="180"/>
      <c r="K367" s="182">
        <v>19.52</v>
      </c>
      <c r="L367" s="180"/>
      <c r="M367" s="180"/>
      <c r="N367" s="180"/>
      <c r="O367" s="180"/>
      <c r="P367" s="180"/>
      <c r="Q367" s="180"/>
      <c r="R367" s="183"/>
      <c r="T367" s="184"/>
      <c r="U367" s="180"/>
      <c r="V367" s="180"/>
      <c r="W367" s="180"/>
      <c r="X367" s="180"/>
      <c r="Y367" s="180"/>
      <c r="Z367" s="180"/>
      <c r="AA367" s="185"/>
      <c r="AT367" s="186" t="s">
        <v>164</v>
      </c>
      <c r="AU367" s="186" t="s">
        <v>113</v>
      </c>
      <c r="AV367" s="11" t="s">
        <v>113</v>
      </c>
      <c r="AW367" s="11" t="s">
        <v>33</v>
      </c>
      <c r="AX367" s="11" t="s">
        <v>76</v>
      </c>
      <c r="AY367" s="186" t="s">
        <v>157</v>
      </c>
    </row>
    <row r="368" spans="2:65" s="11" customFormat="1" ht="16.5" customHeight="1">
      <c r="B368" s="179"/>
      <c r="C368" s="180"/>
      <c r="D368" s="180"/>
      <c r="E368" s="181" t="s">
        <v>5</v>
      </c>
      <c r="F368" s="261" t="s">
        <v>384</v>
      </c>
      <c r="G368" s="262"/>
      <c r="H368" s="262"/>
      <c r="I368" s="262"/>
      <c r="J368" s="180"/>
      <c r="K368" s="182">
        <v>25.96</v>
      </c>
      <c r="L368" s="180"/>
      <c r="M368" s="180"/>
      <c r="N368" s="180"/>
      <c r="O368" s="180"/>
      <c r="P368" s="180"/>
      <c r="Q368" s="180"/>
      <c r="R368" s="183"/>
      <c r="T368" s="184"/>
      <c r="U368" s="180"/>
      <c r="V368" s="180"/>
      <c r="W368" s="180"/>
      <c r="X368" s="180"/>
      <c r="Y368" s="180"/>
      <c r="Z368" s="180"/>
      <c r="AA368" s="185"/>
      <c r="AT368" s="186" t="s">
        <v>164</v>
      </c>
      <c r="AU368" s="186" t="s">
        <v>113</v>
      </c>
      <c r="AV368" s="11" t="s">
        <v>113</v>
      </c>
      <c r="AW368" s="11" t="s">
        <v>33</v>
      </c>
      <c r="AX368" s="11" t="s">
        <v>76</v>
      </c>
      <c r="AY368" s="186" t="s">
        <v>157</v>
      </c>
    </row>
    <row r="369" spans="2:65" s="11" customFormat="1" ht="16.5" customHeight="1">
      <c r="B369" s="179"/>
      <c r="C369" s="180"/>
      <c r="D369" s="180"/>
      <c r="E369" s="181" t="s">
        <v>5</v>
      </c>
      <c r="F369" s="261" t="s">
        <v>385</v>
      </c>
      <c r="G369" s="262"/>
      <c r="H369" s="262"/>
      <c r="I369" s="262"/>
      <c r="J369" s="180"/>
      <c r="K369" s="182">
        <v>18</v>
      </c>
      <c r="L369" s="180"/>
      <c r="M369" s="180"/>
      <c r="N369" s="180"/>
      <c r="O369" s="180"/>
      <c r="P369" s="180"/>
      <c r="Q369" s="180"/>
      <c r="R369" s="183"/>
      <c r="T369" s="184"/>
      <c r="U369" s="180"/>
      <c r="V369" s="180"/>
      <c r="W369" s="180"/>
      <c r="X369" s="180"/>
      <c r="Y369" s="180"/>
      <c r="Z369" s="180"/>
      <c r="AA369" s="185"/>
      <c r="AT369" s="186" t="s">
        <v>164</v>
      </c>
      <c r="AU369" s="186" t="s">
        <v>113</v>
      </c>
      <c r="AV369" s="11" t="s">
        <v>113</v>
      </c>
      <c r="AW369" s="11" t="s">
        <v>33</v>
      </c>
      <c r="AX369" s="11" t="s">
        <v>76</v>
      </c>
      <c r="AY369" s="186" t="s">
        <v>157</v>
      </c>
    </row>
    <row r="370" spans="2:65" s="11" customFormat="1" ht="16.5" customHeight="1">
      <c r="B370" s="179"/>
      <c r="C370" s="180"/>
      <c r="D370" s="180"/>
      <c r="E370" s="181" t="s">
        <v>5</v>
      </c>
      <c r="F370" s="261" t="s">
        <v>386</v>
      </c>
      <c r="G370" s="262"/>
      <c r="H370" s="262"/>
      <c r="I370" s="262"/>
      <c r="J370" s="180"/>
      <c r="K370" s="182">
        <v>30</v>
      </c>
      <c r="L370" s="180"/>
      <c r="M370" s="180"/>
      <c r="N370" s="180"/>
      <c r="O370" s="180"/>
      <c r="P370" s="180"/>
      <c r="Q370" s="180"/>
      <c r="R370" s="183"/>
      <c r="T370" s="184"/>
      <c r="U370" s="180"/>
      <c r="V370" s="180"/>
      <c r="W370" s="180"/>
      <c r="X370" s="180"/>
      <c r="Y370" s="180"/>
      <c r="Z370" s="180"/>
      <c r="AA370" s="185"/>
      <c r="AT370" s="186" t="s">
        <v>164</v>
      </c>
      <c r="AU370" s="186" t="s">
        <v>113</v>
      </c>
      <c r="AV370" s="11" t="s">
        <v>113</v>
      </c>
      <c r="AW370" s="11" t="s">
        <v>33</v>
      </c>
      <c r="AX370" s="11" t="s">
        <v>76</v>
      </c>
      <c r="AY370" s="186" t="s">
        <v>157</v>
      </c>
    </row>
    <row r="371" spans="2:65" s="12" customFormat="1" ht="16.5" customHeight="1">
      <c r="B371" s="187"/>
      <c r="C371" s="188"/>
      <c r="D371" s="188"/>
      <c r="E371" s="189" t="s">
        <v>5</v>
      </c>
      <c r="F371" s="263" t="s">
        <v>387</v>
      </c>
      <c r="G371" s="264"/>
      <c r="H371" s="264"/>
      <c r="I371" s="264"/>
      <c r="J371" s="188"/>
      <c r="K371" s="190">
        <v>93.48</v>
      </c>
      <c r="L371" s="188"/>
      <c r="M371" s="188"/>
      <c r="N371" s="188"/>
      <c r="O371" s="188"/>
      <c r="P371" s="188"/>
      <c r="Q371" s="188"/>
      <c r="R371" s="191"/>
      <c r="T371" s="192"/>
      <c r="U371" s="188"/>
      <c r="V371" s="188"/>
      <c r="W371" s="188"/>
      <c r="X371" s="188"/>
      <c r="Y371" s="188"/>
      <c r="Z371" s="188"/>
      <c r="AA371" s="193"/>
      <c r="AT371" s="194" t="s">
        <v>164</v>
      </c>
      <c r="AU371" s="194" t="s">
        <v>113</v>
      </c>
      <c r="AV371" s="12" t="s">
        <v>167</v>
      </c>
      <c r="AW371" s="12" t="s">
        <v>33</v>
      </c>
      <c r="AX371" s="12" t="s">
        <v>76</v>
      </c>
      <c r="AY371" s="194" t="s">
        <v>157</v>
      </c>
    </row>
    <row r="372" spans="2:65" s="11" customFormat="1" ht="16.5" customHeight="1">
      <c r="B372" s="179"/>
      <c r="C372" s="180"/>
      <c r="D372" s="180"/>
      <c r="E372" s="181" t="s">
        <v>5</v>
      </c>
      <c r="F372" s="261" t="s">
        <v>388</v>
      </c>
      <c r="G372" s="262"/>
      <c r="H372" s="262"/>
      <c r="I372" s="262"/>
      <c r="J372" s="180"/>
      <c r="K372" s="182">
        <v>186.96</v>
      </c>
      <c r="L372" s="180"/>
      <c r="M372" s="180"/>
      <c r="N372" s="180"/>
      <c r="O372" s="180"/>
      <c r="P372" s="180"/>
      <c r="Q372" s="180"/>
      <c r="R372" s="183"/>
      <c r="T372" s="184"/>
      <c r="U372" s="180"/>
      <c r="V372" s="180"/>
      <c r="W372" s="180"/>
      <c r="X372" s="180"/>
      <c r="Y372" s="180"/>
      <c r="Z372" s="180"/>
      <c r="AA372" s="185"/>
      <c r="AT372" s="186" t="s">
        <v>164</v>
      </c>
      <c r="AU372" s="186" t="s">
        <v>113</v>
      </c>
      <c r="AV372" s="11" t="s">
        <v>113</v>
      </c>
      <c r="AW372" s="11" t="s">
        <v>33</v>
      </c>
      <c r="AX372" s="11" t="s">
        <v>76</v>
      </c>
      <c r="AY372" s="186" t="s">
        <v>157</v>
      </c>
    </row>
    <row r="373" spans="2:65" s="12" customFormat="1" ht="16.5" customHeight="1">
      <c r="B373" s="187"/>
      <c r="C373" s="188"/>
      <c r="D373" s="188"/>
      <c r="E373" s="189" t="s">
        <v>5</v>
      </c>
      <c r="F373" s="263" t="s">
        <v>389</v>
      </c>
      <c r="G373" s="264"/>
      <c r="H373" s="264"/>
      <c r="I373" s="264"/>
      <c r="J373" s="188"/>
      <c r="K373" s="190">
        <v>186.96</v>
      </c>
      <c r="L373" s="188"/>
      <c r="M373" s="188"/>
      <c r="N373" s="188"/>
      <c r="O373" s="188"/>
      <c r="P373" s="188"/>
      <c r="Q373" s="188"/>
      <c r="R373" s="191"/>
      <c r="T373" s="192"/>
      <c r="U373" s="188"/>
      <c r="V373" s="188"/>
      <c r="W373" s="188"/>
      <c r="X373" s="188"/>
      <c r="Y373" s="188"/>
      <c r="Z373" s="188"/>
      <c r="AA373" s="193"/>
      <c r="AT373" s="194" t="s">
        <v>164</v>
      </c>
      <c r="AU373" s="194" t="s">
        <v>113</v>
      </c>
      <c r="AV373" s="12" t="s">
        <v>167</v>
      </c>
      <c r="AW373" s="12" t="s">
        <v>33</v>
      </c>
      <c r="AX373" s="12" t="s">
        <v>76</v>
      </c>
      <c r="AY373" s="194" t="s">
        <v>157</v>
      </c>
    </row>
    <row r="374" spans="2:65" s="13" customFormat="1" ht="16.5" customHeight="1">
      <c r="B374" s="195"/>
      <c r="C374" s="196"/>
      <c r="D374" s="196"/>
      <c r="E374" s="197" t="s">
        <v>5</v>
      </c>
      <c r="F374" s="265" t="s">
        <v>176</v>
      </c>
      <c r="G374" s="266"/>
      <c r="H374" s="266"/>
      <c r="I374" s="266"/>
      <c r="J374" s="196"/>
      <c r="K374" s="198">
        <v>661.08</v>
      </c>
      <c r="L374" s="196"/>
      <c r="M374" s="196"/>
      <c r="N374" s="196"/>
      <c r="O374" s="196"/>
      <c r="P374" s="196"/>
      <c r="Q374" s="196"/>
      <c r="R374" s="199"/>
      <c r="T374" s="200"/>
      <c r="U374" s="196"/>
      <c r="V374" s="196"/>
      <c r="W374" s="196"/>
      <c r="X374" s="196"/>
      <c r="Y374" s="196"/>
      <c r="Z374" s="196"/>
      <c r="AA374" s="201"/>
      <c r="AT374" s="202" t="s">
        <v>164</v>
      </c>
      <c r="AU374" s="202" t="s">
        <v>113</v>
      </c>
      <c r="AV374" s="13" t="s">
        <v>161</v>
      </c>
      <c r="AW374" s="13" t="s">
        <v>33</v>
      </c>
      <c r="AX374" s="13" t="s">
        <v>84</v>
      </c>
      <c r="AY374" s="202" t="s">
        <v>157</v>
      </c>
    </row>
    <row r="375" spans="2:65" s="1" customFormat="1" ht="38.25" customHeight="1">
      <c r="B375" s="136"/>
      <c r="C375" s="165" t="s">
        <v>390</v>
      </c>
      <c r="D375" s="165" t="s">
        <v>158</v>
      </c>
      <c r="E375" s="166" t="s">
        <v>391</v>
      </c>
      <c r="F375" s="276" t="s">
        <v>392</v>
      </c>
      <c r="G375" s="276"/>
      <c r="H375" s="276"/>
      <c r="I375" s="276"/>
      <c r="J375" s="167" t="s">
        <v>207</v>
      </c>
      <c r="K375" s="168">
        <v>1400</v>
      </c>
      <c r="L375" s="277">
        <v>0</v>
      </c>
      <c r="M375" s="277"/>
      <c r="N375" s="278">
        <f>ROUND(L375*K375,2)</f>
        <v>0</v>
      </c>
      <c r="O375" s="278"/>
      <c r="P375" s="278"/>
      <c r="Q375" s="278"/>
      <c r="R375" s="139"/>
      <c r="T375" s="169" t="s">
        <v>5</v>
      </c>
      <c r="U375" s="47" t="s">
        <v>43</v>
      </c>
      <c r="V375" s="39"/>
      <c r="W375" s="170">
        <f>V375*K375</f>
        <v>0</v>
      </c>
      <c r="X375" s="170">
        <v>0</v>
      </c>
      <c r="Y375" s="170">
        <f>X375*K375</f>
        <v>0</v>
      </c>
      <c r="Z375" s="170">
        <v>8.9999999999999993E-3</v>
      </c>
      <c r="AA375" s="171">
        <f>Z375*K375</f>
        <v>12.6</v>
      </c>
      <c r="AR375" s="22" t="s">
        <v>161</v>
      </c>
      <c r="AT375" s="22" t="s">
        <v>158</v>
      </c>
      <c r="AU375" s="22" t="s">
        <v>113</v>
      </c>
      <c r="AY375" s="22" t="s">
        <v>157</v>
      </c>
      <c r="BE375" s="109">
        <f>IF(U375="základná",N375,0)</f>
        <v>0</v>
      </c>
      <c r="BF375" s="109">
        <f>IF(U375="znížená",N375,0)</f>
        <v>0</v>
      </c>
      <c r="BG375" s="109">
        <f>IF(U375="zákl. prenesená",N375,0)</f>
        <v>0</v>
      </c>
      <c r="BH375" s="109">
        <f>IF(U375="zníž. prenesená",N375,0)</f>
        <v>0</v>
      </c>
      <c r="BI375" s="109">
        <f>IF(U375="nulová",N375,0)</f>
        <v>0</v>
      </c>
      <c r="BJ375" s="22" t="s">
        <v>113</v>
      </c>
      <c r="BK375" s="109">
        <f>ROUND(L375*K375,2)</f>
        <v>0</v>
      </c>
      <c r="BL375" s="22" t="s">
        <v>161</v>
      </c>
      <c r="BM375" s="22" t="s">
        <v>393</v>
      </c>
    </row>
    <row r="376" spans="2:65" s="11" customFormat="1" ht="16.5" customHeight="1">
      <c r="B376" s="179"/>
      <c r="C376" s="180"/>
      <c r="D376" s="180"/>
      <c r="E376" s="181" t="s">
        <v>5</v>
      </c>
      <c r="F376" s="281" t="s">
        <v>394</v>
      </c>
      <c r="G376" s="282"/>
      <c r="H376" s="282"/>
      <c r="I376" s="282"/>
      <c r="J376" s="180"/>
      <c r="K376" s="182">
        <v>150</v>
      </c>
      <c r="L376" s="180"/>
      <c r="M376" s="180"/>
      <c r="N376" s="180"/>
      <c r="O376" s="180"/>
      <c r="P376" s="180"/>
      <c r="Q376" s="180"/>
      <c r="R376" s="183"/>
      <c r="T376" s="184"/>
      <c r="U376" s="180"/>
      <c r="V376" s="180"/>
      <c r="W376" s="180"/>
      <c r="X376" s="180"/>
      <c r="Y376" s="180"/>
      <c r="Z376" s="180"/>
      <c r="AA376" s="185"/>
      <c r="AT376" s="186" t="s">
        <v>164</v>
      </c>
      <c r="AU376" s="186" t="s">
        <v>113</v>
      </c>
      <c r="AV376" s="11" t="s">
        <v>113</v>
      </c>
      <c r="AW376" s="11" t="s">
        <v>33</v>
      </c>
      <c r="AX376" s="11" t="s">
        <v>76</v>
      </c>
      <c r="AY376" s="186" t="s">
        <v>157</v>
      </c>
    </row>
    <row r="377" spans="2:65" s="11" customFormat="1" ht="16.5" customHeight="1">
      <c r="B377" s="179"/>
      <c r="C377" s="180"/>
      <c r="D377" s="180"/>
      <c r="E377" s="181" t="s">
        <v>5</v>
      </c>
      <c r="F377" s="261" t="s">
        <v>395</v>
      </c>
      <c r="G377" s="262"/>
      <c r="H377" s="262"/>
      <c r="I377" s="262"/>
      <c r="J377" s="180"/>
      <c r="K377" s="182">
        <v>50</v>
      </c>
      <c r="L377" s="180"/>
      <c r="M377" s="180"/>
      <c r="N377" s="180"/>
      <c r="O377" s="180"/>
      <c r="P377" s="180"/>
      <c r="Q377" s="180"/>
      <c r="R377" s="183"/>
      <c r="T377" s="184"/>
      <c r="U377" s="180"/>
      <c r="V377" s="180"/>
      <c r="W377" s="180"/>
      <c r="X377" s="180"/>
      <c r="Y377" s="180"/>
      <c r="Z377" s="180"/>
      <c r="AA377" s="185"/>
      <c r="AT377" s="186" t="s">
        <v>164</v>
      </c>
      <c r="AU377" s="186" t="s">
        <v>113</v>
      </c>
      <c r="AV377" s="11" t="s">
        <v>113</v>
      </c>
      <c r="AW377" s="11" t="s">
        <v>33</v>
      </c>
      <c r="AX377" s="11" t="s">
        <v>76</v>
      </c>
      <c r="AY377" s="186" t="s">
        <v>157</v>
      </c>
    </row>
    <row r="378" spans="2:65" s="12" customFormat="1" ht="16.5" customHeight="1">
      <c r="B378" s="187"/>
      <c r="C378" s="188"/>
      <c r="D378" s="188"/>
      <c r="E378" s="189" t="s">
        <v>5</v>
      </c>
      <c r="F378" s="263" t="s">
        <v>190</v>
      </c>
      <c r="G378" s="264"/>
      <c r="H378" s="264"/>
      <c r="I378" s="264"/>
      <c r="J378" s="188"/>
      <c r="K378" s="190">
        <v>200</v>
      </c>
      <c r="L378" s="188"/>
      <c r="M378" s="188"/>
      <c r="N378" s="188"/>
      <c r="O378" s="188"/>
      <c r="P378" s="188"/>
      <c r="Q378" s="188"/>
      <c r="R378" s="191"/>
      <c r="T378" s="192"/>
      <c r="U378" s="188"/>
      <c r="V378" s="188"/>
      <c r="W378" s="188"/>
      <c r="X378" s="188"/>
      <c r="Y378" s="188"/>
      <c r="Z378" s="188"/>
      <c r="AA378" s="193"/>
      <c r="AT378" s="194" t="s">
        <v>164</v>
      </c>
      <c r="AU378" s="194" t="s">
        <v>113</v>
      </c>
      <c r="AV378" s="12" t="s">
        <v>167</v>
      </c>
      <c r="AW378" s="12" t="s">
        <v>33</v>
      </c>
      <c r="AX378" s="12" t="s">
        <v>76</v>
      </c>
      <c r="AY378" s="194" t="s">
        <v>157</v>
      </c>
    </row>
    <row r="379" spans="2:65" s="11" customFormat="1" ht="16.5" customHeight="1">
      <c r="B379" s="179"/>
      <c r="C379" s="180"/>
      <c r="D379" s="180"/>
      <c r="E379" s="181" t="s">
        <v>5</v>
      </c>
      <c r="F379" s="261" t="s">
        <v>394</v>
      </c>
      <c r="G379" s="262"/>
      <c r="H379" s="262"/>
      <c r="I379" s="262"/>
      <c r="J379" s="180"/>
      <c r="K379" s="182">
        <v>150</v>
      </c>
      <c r="L379" s="180"/>
      <c r="M379" s="180"/>
      <c r="N379" s="180"/>
      <c r="O379" s="180"/>
      <c r="P379" s="180"/>
      <c r="Q379" s="180"/>
      <c r="R379" s="183"/>
      <c r="T379" s="184"/>
      <c r="U379" s="180"/>
      <c r="V379" s="180"/>
      <c r="W379" s="180"/>
      <c r="X379" s="180"/>
      <c r="Y379" s="180"/>
      <c r="Z379" s="180"/>
      <c r="AA379" s="185"/>
      <c r="AT379" s="186" t="s">
        <v>164</v>
      </c>
      <c r="AU379" s="186" t="s">
        <v>113</v>
      </c>
      <c r="AV379" s="11" t="s">
        <v>113</v>
      </c>
      <c r="AW379" s="11" t="s">
        <v>33</v>
      </c>
      <c r="AX379" s="11" t="s">
        <v>76</v>
      </c>
      <c r="AY379" s="186" t="s">
        <v>157</v>
      </c>
    </row>
    <row r="380" spans="2:65" s="11" customFormat="1" ht="16.5" customHeight="1">
      <c r="B380" s="179"/>
      <c r="C380" s="180"/>
      <c r="D380" s="180"/>
      <c r="E380" s="181" t="s">
        <v>5</v>
      </c>
      <c r="F380" s="261" t="s">
        <v>395</v>
      </c>
      <c r="G380" s="262"/>
      <c r="H380" s="262"/>
      <c r="I380" s="262"/>
      <c r="J380" s="180"/>
      <c r="K380" s="182">
        <v>50</v>
      </c>
      <c r="L380" s="180"/>
      <c r="M380" s="180"/>
      <c r="N380" s="180"/>
      <c r="O380" s="180"/>
      <c r="P380" s="180"/>
      <c r="Q380" s="180"/>
      <c r="R380" s="183"/>
      <c r="T380" s="184"/>
      <c r="U380" s="180"/>
      <c r="V380" s="180"/>
      <c r="W380" s="180"/>
      <c r="X380" s="180"/>
      <c r="Y380" s="180"/>
      <c r="Z380" s="180"/>
      <c r="AA380" s="185"/>
      <c r="AT380" s="186" t="s">
        <v>164</v>
      </c>
      <c r="AU380" s="186" t="s">
        <v>113</v>
      </c>
      <c r="AV380" s="11" t="s">
        <v>113</v>
      </c>
      <c r="AW380" s="11" t="s">
        <v>33</v>
      </c>
      <c r="AX380" s="11" t="s">
        <v>76</v>
      </c>
      <c r="AY380" s="186" t="s">
        <v>157</v>
      </c>
    </row>
    <row r="381" spans="2:65" s="12" customFormat="1" ht="16.5" customHeight="1">
      <c r="B381" s="187"/>
      <c r="C381" s="188"/>
      <c r="D381" s="188"/>
      <c r="E381" s="189" t="s">
        <v>5</v>
      </c>
      <c r="F381" s="263" t="s">
        <v>190</v>
      </c>
      <c r="G381" s="264"/>
      <c r="H381" s="264"/>
      <c r="I381" s="264"/>
      <c r="J381" s="188"/>
      <c r="K381" s="190">
        <v>200</v>
      </c>
      <c r="L381" s="188"/>
      <c r="M381" s="188"/>
      <c r="N381" s="188"/>
      <c r="O381" s="188"/>
      <c r="P381" s="188"/>
      <c r="Q381" s="188"/>
      <c r="R381" s="191"/>
      <c r="T381" s="192"/>
      <c r="U381" s="188"/>
      <c r="V381" s="188"/>
      <c r="W381" s="188"/>
      <c r="X381" s="188"/>
      <c r="Y381" s="188"/>
      <c r="Z381" s="188"/>
      <c r="AA381" s="193"/>
      <c r="AT381" s="194" t="s">
        <v>164</v>
      </c>
      <c r="AU381" s="194" t="s">
        <v>113</v>
      </c>
      <c r="AV381" s="12" t="s">
        <v>167</v>
      </c>
      <c r="AW381" s="12" t="s">
        <v>33</v>
      </c>
      <c r="AX381" s="12" t="s">
        <v>76</v>
      </c>
      <c r="AY381" s="194" t="s">
        <v>157</v>
      </c>
    </row>
    <row r="382" spans="2:65" s="11" customFormat="1" ht="16.5" customHeight="1">
      <c r="B382" s="179"/>
      <c r="C382" s="180"/>
      <c r="D382" s="180"/>
      <c r="E382" s="181" t="s">
        <v>5</v>
      </c>
      <c r="F382" s="261" t="s">
        <v>394</v>
      </c>
      <c r="G382" s="262"/>
      <c r="H382" s="262"/>
      <c r="I382" s="262"/>
      <c r="J382" s="180"/>
      <c r="K382" s="182">
        <v>150</v>
      </c>
      <c r="L382" s="180"/>
      <c r="M382" s="180"/>
      <c r="N382" s="180"/>
      <c r="O382" s="180"/>
      <c r="P382" s="180"/>
      <c r="Q382" s="180"/>
      <c r="R382" s="183"/>
      <c r="T382" s="184"/>
      <c r="U382" s="180"/>
      <c r="V382" s="180"/>
      <c r="W382" s="180"/>
      <c r="X382" s="180"/>
      <c r="Y382" s="180"/>
      <c r="Z382" s="180"/>
      <c r="AA382" s="185"/>
      <c r="AT382" s="186" t="s">
        <v>164</v>
      </c>
      <c r="AU382" s="186" t="s">
        <v>113</v>
      </c>
      <c r="AV382" s="11" t="s">
        <v>113</v>
      </c>
      <c r="AW382" s="11" t="s">
        <v>33</v>
      </c>
      <c r="AX382" s="11" t="s">
        <v>76</v>
      </c>
      <c r="AY382" s="186" t="s">
        <v>157</v>
      </c>
    </row>
    <row r="383" spans="2:65" s="11" customFormat="1" ht="16.5" customHeight="1">
      <c r="B383" s="179"/>
      <c r="C383" s="180"/>
      <c r="D383" s="180"/>
      <c r="E383" s="181" t="s">
        <v>5</v>
      </c>
      <c r="F383" s="261" t="s">
        <v>395</v>
      </c>
      <c r="G383" s="262"/>
      <c r="H383" s="262"/>
      <c r="I383" s="262"/>
      <c r="J383" s="180"/>
      <c r="K383" s="182">
        <v>50</v>
      </c>
      <c r="L383" s="180"/>
      <c r="M383" s="180"/>
      <c r="N383" s="180"/>
      <c r="O383" s="180"/>
      <c r="P383" s="180"/>
      <c r="Q383" s="180"/>
      <c r="R383" s="183"/>
      <c r="T383" s="184"/>
      <c r="U383" s="180"/>
      <c r="V383" s="180"/>
      <c r="W383" s="180"/>
      <c r="X383" s="180"/>
      <c r="Y383" s="180"/>
      <c r="Z383" s="180"/>
      <c r="AA383" s="185"/>
      <c r="AT383" s="186" t="s">
        <v>164</v>
      </c>
      <c r="AU383" s="186" t="s">
        <v>113</v>
      </c>
      <c r="AV383" s="11" t="s">
        <v>113</v>
      </c>
      <c r="AW383" s="11" t="s">
        <v>33</v>
      </c>
      <c r="AX383" s="11" t="s">
        <v>76</v>
      </c>
      <c r="AY383" s="186" t="s">
        <v>157</v>
      </c>
    </row>
    <row r="384" spans="2:65" s="12" customFormat="1" ht="16.5" customHeight="1">
      <c r="B384" s="187"/>
      <c r="C384" s="188"/>
      <c r="D384" s="188"/>
      <c r="E384" s="189" t="s">
        <v>5</v>
      </c>
      <c r="F384" s="263" t="s">
        <v>190</v>
      </c>
      <c r="G384" s="264"/>
      <c r="H384" s="264"/>
      <c r="I384" s="264"/>
      <c r="J384" s="188"/>
      <c r="K384" s="190">
        <v>200</v>
      </c>
      <c r="L384" s="188"/>
      <c r="M384" s="188"/>
      <c r="N384" s="188"/>
      <c r="O384" s="188"/>
      <c r="P384" s="188"/>
      <c r="Q384" s="188"/>
      <c r="R384" s="191"/>
      <c r="T384" s="192"/>
      <c r="U384" s="188"/>
      <c r="V384" s="188"/>
      <c r="W384" s="188"/>
      <c r="X384" s="188"/>
      <c r="Y384" s="188"/>
      <c r="Z384" s="188"/>
      <c r="AA384" s="193"/>
      <c r="AT384" s="194" t="s">
        <v>164</v>
      </c>
      <c r="AU384" s="194" t="s">
        <v>113</v>
      </c>
      <c r="AV384" s="12" t="s">
        <v>167</v>
      </c>
      <c r="AW384" s="12" t="s">
        <v>33</v>
      </c>
      <c r="AX384" s="12" t="s">
        <v>76</v>
      </c>
      <c r="AY384" s="194" t="s">
        <v>157</v>
      </c>
    </row>
    <row r="385" spans="2:65" s="11" customFormat="1" ht="16.5" customHeight="1">
      <c r="B385" s="179"/>
      <c r="C385" s="180"/>
      <c r="D385" s="180"/>
      <c r="E385" s="181" t="s">
        <v>5</v>
      </c>
      <c r="F385" s="261" t="s">
        <v>394</v>
      </c>
      <c r="G385" s="262"/>
      <c r="H385" s="262"/>
      <c r="I385" s="262"/>
      <c r="J385" s="180"/>
      <c r="K385" s="182">
        <v>150</v>
      </c>
      <c r="L385" s="180"/>
      <c r="M385" s="180"/>
      <c r="N385" s="180"/>
      <c r="O385" s="180"/>
      <c r="P385" s="180"/>
      <c r="Q385" s="180"/>
      <c r="R385" s="183"/>
      <c r="T385" s="184"/>
      <c r="U385" s="180"/>
      <c r="V385" s="180"/>
      <c r="W385" s="180"/>
      <c r="X385" s="180"/>
      <c r="Y385" s="180"/>
      <c r="Z385" s="180"/>
      <c r="AA385" s="185"/>
      <c r="AT385" s="186" t="s">
        <v>164</v>
      </c>
      <c r="AU385" s="186" t="s">
        <v>113</v>
      </c>
      <c r="AV385" s="11" t="s">
        <v>113</v>
      </c>
      <c r="AW385" s="11" t="s">
        <v>33</v>
      </c>
      <c r="AX385" s="11" t="s">
        <v>76</v>
      </c>
      <c r="AY385" s="186" t="s">
        <v>157</v>
      </c>
    </row>
    <row r="386" spans="2:65" s="11" customFormat="1" ht="16.5" customHeight="1">
      <c r="B386" s="179"/>
      <c r="C386" s="180"/>
      <c r="D386" s="180"/>
      <c r="E386" s="181" t="s">
        <v>5</v>
      </c>
      <c r="F386" s="261" t="s">
        <v>395</v>
      </c>
      <c r="G386" s="262"/>
      <c r="H386" s="262"/>
      <c r="I386" s="262"/>
      <c r="J386" s="180"/>
      <c r="K386" s="182">
        <v>50</v>
      </c>
      <c r="L386" s="180"/>
      <c r="M386" s="180"/>
      <c r="N386" s="180"/>
      <c r="O386" s="180"/>
      <c r="P386" s="180"/>
      <c r="Q386" s="180"/>
      <c r="R386" s="183"/>
      <c r="T386" s="184"/>
      <c r="U386" s="180"/>
      <c r="V386" s="180"/>
      <c r="W386" s="180"/>
      <c r="X386" s="180"/>
      <c r="Y386" s="180"/>
      <c r="Z386" s="180"/>
      <c r="AA386" s="185"/>
      <c r="AT386" s="186" t="s">
        <v>164</v>
      </c>
      <c r="AU386" s="186" t="s">
        <v>113</v>
      </c>
      <c r="AV386" s="11" t="s">
        <v>113</v>
      </c>
      <c r="AW386" s="11" t="s">
        <v>33</v>
      </c>
      <c r="AX386" s="11" t="s">
        <v>76</v>
      </c>
      <c r="AY386" s="186" t="s">
        <v>157</v>
      </c>
    </row>
    <row r="387" spans="2:65" s="12" customFormat="1" ht="16.5" customHeight="1">
      <c r="B387" s="187"/>
      <c r="C387" s="188"/>
      <c r="D387" s="188"/>
      <c r="E387" s="189" t="s">
        <v>5</v>
      </c>
      <c r="F387" s="263" t="s">
        <v>396</v>
      </c>
      <c r="G387" s="264"/>
      <c r="H387" s="264"/>
      <c r="I387" s="264"/>
      <c r="J387" s="188"/>
      <c r="K387" s="190">
        <v>200</v>
      </c>
      <c r="L387" s="188"/>
      <c r="M387" s="188"/>
      <c r="N387" s="188"/>
      <c r="O387" s="188"/>
      <c r="P387" s="188"/>
      <c r="Q387" s="188"/>
      <c r="R387" s="191"/>
      <c r="T387" s="192"/>
      <c r="U387" s="188"/>
      <c r="V387" s="188"/>
      <c r="W387" s="188"/>
      <c r="X387" s="188"/>
      <c r="Y387" s="188"/>
      <c r="Z387" s="188"/>
      <c r="AA387" s="193"/>
      <c r="AT387" s="194" t="s">
        <v>164</v>
      </c>
      <c r="AU387" s="194" t="s">
        <v>113</v>
      </c>
      <c r="AV387" s="12" t="s">
        <v>167</v>
      </c>
      <c r="AW387" s="12" t="s">
        <v>33</v>
      </c>
      <c r="AX387" s="12" t="s">
        <v>76</v>
      </c>
      <c r="AY387" s="194" t="s">
        <v>157</v>
      </c>
    </row>
    <row r="388" spans="2:65" s="11" customFormat="1" ht="16.5" customHeight="1">
      <c r="B388" s="179"/>
      <c r="C388" s="180"/>
      <c r="D388" s="180"/>
      <c r="E388" s="181" t="s">
        <v>5</v>
      </c>
      <c r="F388" s="261" t="s">
        <v>394</v>
      </c>
      <c r="G388" s="262"/>
      <c r="H388" s="262"/>
      <c r="I388" s="262"/>
      <c r="J388" s="180"/>
      <c r="K388" s="182">
        <v>150</v>
      </c>
      <c r="L388" s="180"/>
      <c r="M388" s="180"/>
      <c r="N388" s="180"/>
      <c r="O388" s="180"/>
      <c r="P388" s="180"/>
      <c r="Q388" s="180"/>
      <c r="R388" s="183"/>
      <c r="T388" s="184"/>
      <c r="U388" s="180"/>
      <c r="V388" s="180"/>
      <c r="W388" s="180"/>
      <c r="X388" s="180"/>
      <c r="Y388" s="180"/>
      <c r="Z388" s="180"/>
      <c r="AA388" s="185"/>
      <c r="AT388" s="186" t="s">
        <v>164</v>
      </c>
      <c r="AU388" s="186" t="s">
        <v>113</v>
      </c>
      <c r="AV388" s="11" t="s">
        <v>113</v>
      </c>
      <c r="AW388" s="11" t="s">
        <v>33</v>
      </c>
      <c r="AX388" s="11" t="s">
        <v>76</v>
      </c>
      <c r="AY388" s="186" t="s">
        <v>157</v>
      </c>
    </row>
    <row r="389" spans="2:65" s="11" customFormat="1" ht="16.5" customHeight="1">
      <c r="B389" s="179"/>
      <c r="C389" s="180"/>
      <c r="D389" s="180"/>
      <c r="E389" s="181" t="s">
        <v>5</v>
      </c>
      <c r="F389" s="261" t="s">
        <v>395</v>
      </c>
      <c r="G389" s="262"/>
      <c r="H389" s="262"/>
      <c r="I389" s="262"/>
      <c r="J389" s="180"/>
      <c r="K389" s="182">
        <v>50</v>
      </c>
      <c r="L389" s="180"/>
      <c r="M389" s="180"/>
      <c r="N389" s="180"/>
      <c r="O389" s="180"/>
      <c r="P389" s="180"/>
      <c r="Q389" s="180"/>
      <c r="R389" s="183"/>
      <c r="T389" s="184"/>
      <c r="U389" s="180"/>
      <c r="V389" s="180"/>
      <c r="W389" s="180"/>
      <c r="X389" s="180"/>
      <c r="Y389" s="180"/>
      <c r="Z389" s="180"/>
      <c r="AA389" s="185"/>
      <c r="AT389" s="186" t="s">
        <v>164</v>
      </c>
      <c r="AU389" s="186" t="s">
        <v>113</v>
      </c>
      <c r="AV389" s="11" t="s">
        <v>113</v>
      </c>
      <c r="AW389" s="11" t="s">
        <v>33</v>
      </c>
      <c r="AX389" s="11" t="s">
        <v>76</v>
      </c>
      <c r="AY389" s="186" t="s">
        <v>157</v>
      </c>
    </row>
    <row r="390" spans="2:65" s="12" customFormat="1" ht="16.5" customHeight="1">
      <c r="B390" s="187"/>
      <c r="C390" s="188"/>
      <c r="D390" s="188"/>
      <c r="E390" s="189" t="s">
        <v>5</v>
      </c>
      <c r="F390" s="263" t="s">
        <v>190</v>
      </c>
      <c r="G390" s="264"/>
      <c r="H390" s="264"/>
      <c r="I390" s="264"/>
      <c r="J390" s="188"/>
      <c r="K390" s="190">
        <v>200</v>
      </c>
      <c r="L390" s="188"/>
      <c r="M390" s="188"/>
      <c r="N390" s="188"/>
      <c r="O390" s="188"/>
      <c r="P390" s="188"/>
      <c r="Q390" s="188"/>
      <c r="R390" s="191"/>
      <c r="T390" s="192"/>
      <c r="U390" s="188"/>
      <c r="V390" s="188"/>
      <c r="W390" s="188"/>
      <c r="X390" s="188"/>
      <c r="Y390" s="188"/>
      <c r="Z390" s="188"/>
      <c r="AA390" s="193"/>
      <c r="AT390" s="194" t="s">
        <v>164</v>
      </c>
      <c r="AU390" s="194" t="s">
        <v>113</v>
      </c>
      <c r="AV390" s="12" t="s">
        <v>167</v>
      </c>
      <c r="AW390" s="12" t="s">
        <v>33</v>
      </c>
      <c r="AX390" s="12" t="s">
        <v>76</v>
      </c>
      <c r="AY390" s="194" t="s">
        <v>157</v>
      </c>
    </row>
    <row r="391" spans="2:65" s="11" customFormat="1" ht="16.5" customHeight="1">
      <c r="B391" s="179"/>
      <c r="C391" s="180"/>
      <c r="D391" s="180"/>
      <c r="E391" s="181" t="s">
        <v>5</v>
      </c>
      <c r="F391" s="261" t="s">
        <v>394</v>
      </c>
      <c r="G391" s="262"/>
      <c r="H391" s="262"/>
      <c r="I391" s="262"/>
      <c r="J391" s="180"/>
      <c r="K391" s="182">
        <v>150</v>
      </c>
      <c r="L391" s="180"/>
      <c r="M391" s="180"/>
      <c r="N391" s="180"/>
      <c r="O391" s="180"/>
      <c r="P391" s="180"/>
      <c r="Q391" s="180"/>
      <c r="R391" s="183"/>
      <c r="T391" s="184"/>
      <c r="U391" s="180"/>
      <c r="V391" s="180"/>
      <c r="W391" s="180"/>
      <c r="X391" s="180"/>
      <c r="Y391" s="180"/>
      <c r="Z391" s="180"/>
      <c r="AA391" s="185"/>
      <c r="AT391" s="186" t="s">
        <v>164</v>
      </c>
      <c r="AU391" s="186" t="s">
        <v>113</v>
      </c>
      <c r="AV391" s="11" t="s">
        <v>113</v>
      </c>
      <c r="AW391" s="11" t="s">
        <v>33</v>
      </c>
      <c r="AX391" s="11" t="s">
        <v>76</v>
      </c>
      <c r="AY391" s="186" t="s">
        <v>157</v>
      </c>
    </row>
    <row r="392" spans="2:65" s="11" customFormat="1" ht="16.5" customHeight="1">
      <c r="B392" s="179"/>
      <c r="C392" s="180"/>
      <c r="D392" s="180"/>
      <c r="E392" s="181" t="s">
        <v>5</v>
      </c>
      <c r="F392" s="261" t="s">
        <v>395</v>
      </c>
      <c r="G392" s="262"/>
      <c r="H392" s="262"/>
      <c r="I392" s="262"/>
      <c r="J392" s="180"/>
      <c r="K392" s="182">
        <v>50</v>
      </c>
      <c r="L392" s="180"/>
      <c r="M392" s="180"/>
      <c r="N392" s="180"/>
      <c r="O392" s="180"/>
      <c r="P392" s="180"/>
      <c r="Q392" s="180"/>
      <c r="R392" s="183"/>
      <c r="T392" s="184"/>
      <c r="U392" s="180"/>
      <c r="V392" s="180"/>
      <c r="W392" s="180"/>
      <c r="X392" s="180"/>
      <c r="Y392" s="180"/>
      <c r="Z392" s="180"/>
      <c r="AA392" s="185"/>
      <c r="AT392" s="186" t="s">
        <v>164</v>
      </c>
      <c r="AU392" s="186" t="s">
        <v>113</v>
      </c>
      <c r="AV392" s="11" t="s">
        <v>113</v>
      </c>
      <c r="AW392" s="11" t="s">
        <v>33</v>
      </c>
      <c r="AX392" s="11" t="s">
        <v>76</v>
      </c>
      <c r="AY392" s="186" t="s">
        <v>157</v>
      </c>
    </row>
    <row r="393" spans="2:65" s="12" customFormat="1" ht="16.5" customHeight="1">
      <c r="B393" s="187"/>
      <c r="C393" s="188"/>
      <c r="D393" s="188"/>
      <c r="E393" s="189" t="s">
        <v>5</v>
      </c>
      <c r="F393" s="263" t="s">
        <v>190</v>
      </c>
      <c r="G393" s="264"/>
      <c r="H393" s="264"/>
      <c r="I393" s="264"/>
      <c r="J393" s="188"/>
      <c r="K393" s="190">
        <v>200</v>
      </c>
      <c r="L393" s="188"/>
      <c r="M393" s="188"/>
      <c r="N393" s="188"/>
      <c r="O393" s="188"/>
      <c r="P393" s="188"/>
      <c r="Q393" s="188"/>
      <c r="R393" s="191"/>
      <c r="T393" s="192"/>
      <c r="U393" s="188"/>
      <c r="V393" s="188"/>
      <c r="W393" s="188"/>
      <c r="X393" s="188"/>
      <c r="Y393" s="188"/>
      <c r="Z393" s="188"/>
      <c r="AA393" s="193"/>
      <c r="AT393" s="194" t="s">
        <v>164</v>
      </c>
      <c r="AU393" s="194" t="s">
        <v>113</v>
      </c>
      <c r="AV393" s="12" t="s">
        <v>167</v>
      </c>
      <c r="AW393" s="12" t="s">
        <v>33</v>
      </c>
      <c r="AX393" s="12" t="s">
        <v>76</v>
      </c>
      <c r="AY393" s="194" t="s">
        <v>157</v>
      </c>
    </row>
    <row r="394" spans="2:65" s="11" customFormat="1" ht="16.5" customHeight="1">
      <c r="B394" s="179"/>
      <c r="C394" s="180"/>
      <c r="D394" s="180"/>
      <c r="E394" s="181" t="s">
        <v>5</v>
      </c>
      <c r="F394" s="261" t="s">
        <v>394</v>
      </c>
      <c r="G394" s="262"/>
      <c r="H394" s="262"/>
      <c r="I394" s="262"/>
      <c r="J394" s="180"/>
      <c r="K394" s="182">
        <v>150</v>
      </c>
      <c r="L394" s="180"/>
      <c r="M394" s="180"/>
      <c r="N394" s="180"/>
      <c r="O394" s="180"/>
      <c r="P394" s="180"/>
      <c r="Q394" s="180"/>
      <c r="R394" s="183"/>
      <c r="T394" s="184"/>
      <c r="U394" s="180"/>
      <c r="V394" s="180"/>
      <c r="W394" s="180"/>
      <c r="X394" s="180"/>
      <c r="Y394" s="180"/>
      <c r="Z394" s="180"/>
      <c r="AA394" s="185"/>
      <c r="AT394" s="186" t="s">
        <v>164</v>
      </c>
      <c r="AU394" s="186" t="s">
        <v>113</v>
      </c>
      <c r="AV394" s="11" t="s">
        <v>113</v>
      </c>
      <c r="AW394" s="11" t="s">
        <v>33</v>
      </c>
      <c r="AX394" s="11" t="s">
        <v>76</v>
      </c>
      <c r="AY394" s="186" t="s">
        <v>157</v>
      </c>
    </row>
    <row r="395" spans="2:65" s="11" customFormat="1" ht="16.5" customHeight="1">
      <c r="B395" s="179"/>
      <c r="C395" s="180"/>
      <c r="D395" s="180"/>
      <c r="E395" s="181" t="s">
        <v>5</v>
      </c>
      <c r="F395" s="261" t="s">
        <v>395</v>
      </c>
      <c r="G395" s="262"/>
      <c r="H395" s="262"/>
      <c r="I395" s="262"/>
      <c r="J395" s="180"/>
      <c r="K395" s="182">
        <v>50</v>
      </c>
      <c r="L395" s="180"/>
      <c r="M395" s="180"/>
      <c r="N395" s="180"/>
      <c r="O395" s="180"/>
      <c r="P395" s="180"/>
      <c r="Q395" s="180"/>
      <c r="R395" s="183"/>
      <c r="T395" s="184"/>
      <c r="U395" s="180"/>
      <c r="V395" s="180"/>
      <c r="W395" s="180"/>
      <c r="X395" s="180"/>
      <c r="Y395" s="180"/>
      <c r="Z395" s="180"/>
      <c r="AA395" s="185"/>
      <c r="AT395" s="186" t="s">
        <v>164</v>
      </c>
      <c r="AU395" s="186" t="s">
        <v>113</v>
      </c>
      <c r="AV395" s="11" t="s">
        <v>113</v>
      </c>
      <c r="AW395" s="11" t="s">
        <v>33</v>
      </c>
      <c r="AX395" s="11" t="s">
        <v>76</v>
      </c>
      <c r="AY395" s="186" t="s">
        <v>157</v>
      </c>
    </row>
    <row r="396" spans="2:65" s="12" customFormat="1" ht="16.5" customHeight="1">
      <c r="B396" s="187"/>
      <c r="C396" s="188"/>
      <c r="D396" s="188"/>
      <c r="E396" s="189" t="s">
        <v>5</v>
      </c>
      <c r="F396" s="263" t="s">
        <v>397</v>
      </c>
      <c r="G396" s="264"/>
      <c r="H396" s="264"/>
      <c r="I396" s="264"/>
      <c r="J396" s="188"/>
      <c r="K396" s="190">
        <v>200</v>
      </c>
      <c r="L396" s="188"/>
      <c r="M396" s="188"/>
      <c r="N396" s="188"/>
      <c r="O396" s="188"/>
      <c r="P396" s="188"/>
      <c r="Q396" s="188"/>
      <c r="R396" s="191"/>
      <c r="T396" s="192"/>
      <c r="U396" s="188"/>
      <c r="V396" s="188"/>
      <c r="W396" s="188"/>
      <c r="X396" s="188"/>
      <c r="Y396" s="188"/>
      <c r="Z396" s="188"/>
      <c r="AA396" s="193"/>
      <c r="AT396" s="194" t="s">
        <v>164</v>
      </c>
      <c r="AU396" s="194" t="s">
        <v>113</v>
      </c>
      <c r="AV396" s="12" t="s">
        <v>167</v>
      </c>
      <c r="AW396" s="12" t="s">
        <v>33</v>
      </c>
      <c r="AX396" s="12" t="s">
        <v>76</v>
      </c>
      <c r="AY396" s="194" t="s">
        <v>157</v>
      </c>
    </row>
    <row r="397" spans="2:65" s="13" customFormat="1" ht="16.5" customHeight="1">
      <c r="B397" s="195"/>
      <c r="C397" s="196"/>
      <c r="D397" s="196"/>
      <c r="E397" s="197" t="s">
        <v>5</v>
      </c>
      <c r="F397" s="265" t="s">
        <v>176</v>
      </c>
      <c r="G397" s="266"/>
      <c r="H397" s="266"/>
      <c r="I397" s="266"/>
      <c r="J397" s="196"/>
      <c r="K397" s="198">
        <v>1400</v>
      </c>
      <c r="L397" s="196"/>
      <c r="M397" s="196"/>
      <c r="N397" s="196"/>
      <c r="O397" s="196"/>
      <c r="P397" s="196"/>
      <c r="Q397" s="196"/>
      <c r="R397" s="199"/>
      <c r="T397" s="200"/>
      <c r="U397" s="196"/>
      <c r="V397" s="196"/>
      <c r="W397" s="196"/>
      <c r="X397" s="196"/>
      <c r="Y397" s="196"/>
      <c r="Z397" s="196"/>
      <c r="AA397" s="201"/>
      <c r="AT397" s="202" t="s">
        <v>164</v>
      </c>
      <c r="AU397" s="202" t="s">
        <v>113</v>
      </c>
      <c r="AV397" s="13" t="s">
        <v>161</v>
      </c>
      <c r="AW397" s="13" t="s">
        <v>33</v>
      </c>
      <c r="AX397" s="13" t="s">
        <v>84</v>
      </c>
      <c r="AY397" s="202" t="s">
        <v>157</v>
      </c>
    </row>
    <row r="398" spans="2:65" s="9" customFormat="1" ht="29.85" customHeight="1">
      <c r="B398" s="154"/>
      <c r="C398" s="155"/>
      <c r="D398" s="164" t="s">
        <v>128</v>
      </c>
      <c r="E398" s="164"/>
      <c r="F398" s="164"/>
      <c r="G398" s="164"/>
      <c r="H398" s="164"/>
      <c r="I398" s="164"/>
      <c r="J398" s="164"/>
      <c r="K398" s="164"/>
      <c r="L398" s="164"/>
      <c r="M398" s="164"/>
      <c r="N398" s="269">
        <f>BK398</f>
        <v>0</v>
      </c>
      <c r="O398" s="270"/>
      <c r="P398" s="270"/>
      <c r="Q398" s="270"/>
      <c r="R398" s="157"/>
      <c r="T398" s="158"/>
      <c r="U398" s="155"/>
      <c r="V398" s="155"/>
      <c r="W398" s="159">
        <f>SUM(W399:W406)</f>
        <v>0</v>
      </c>
      <c r="X398" s="155"/>
      <c r="Y398" s="159">
        <f>SUM(Y399:Y406)</f>
        <v>0</v>
      </c>
      <c r="Z398" s="155"/>
      <c r="AA398" s="160">
        <f>SUM(AA399:AA406)</f>
        <v>0</v>
      </c>
      <c r="AR398" s="161" t="s">
        <v>84</v>
      </c>
      <c r="AT398" s="162" t="s">
        <v>75</v>
      </c>
      <c r="AU398" s="162" t="s">
        <v>84</v>
      </c>
      <c r="AY398" s="161" t="s">
        <v>157</v>
      </c>
      <c r="BK398" s="163">
        <f>SUM(BK399:BK406)</f>
        <v>0</v>
      </c>
    </row>
    <row r="399" spans="2:65" s="1" customFormat="1" ht="38.25" customHeight="1">
      <c r="B399" s="136"/>
      <c r="C399" s="165" t="s">
        <v>398</v>
      </c>
      <c r="D399" s="165" t="s">
        <v>158</v>
      </c>
      <c r="E399" s="166" t="s">
        <v>399</v>
      </c>
      <c r="F399" s="276" t="s">
        <v>400</v>
      </c>
      <c r="G399" s="276"/>
      <c r="H399" s="276"/>
      <c r="I399" s="276"/>
      <c r="J399" s="167" t="s">
        <v>401</v>
      </c>
      <c r="K399" s="168">
        <v>282.66899999999998</v>
      </c>
      <c r="L399" s="277">
        <v>0</v>
      </c>
      <c r="M399" s="277"/>
      <c r="N399" s="278">
        <f t="shared" ref="N399:N406" si="5">ROUND(L399*K399,2)</f>
        <v>0</v>
      </c>
      <c r="O399" s="278"/>
      <c r="P399" s="278"/>
      <c r="Q399" s="278"/>
      <c r="R399" s="139"/>
      <c r="T399" s="169" t="s">
        <v>5</v>
      </c>
      <c r="U399" s="47" t="s">
        <v>43</v>
      </c>
      <c r="V399" s="39"/>
      <c r="W399" s="170">
        <f t="shared" ref="W399:W406" si="6">V399*K399</f>
        <v>0</v>
      </c>
      <c r="X399" s="170">
        <v>0</v>
      </c>
      <c r="Y399" s="170">
        <f t="shared" ref="Y399:Y406" si="7">X399*K399</f>
        <v>0</v>
      </c>
      <c r="Z399" s="170">
        <v>0</v>
      </c>
      <c r="AA399" s="171">
        <f t="shared" ref="AA399:AA406" si="8">Z399*K399</f>
        <v>0</v>
      </c>
      <c r="AR399" s="22" t="s">
        <v>161</v>
      </c>
      <c r="AT399" s="22" t="s">
        <v>158</v>
      </c>
      <c r="AU399" s="22" t="s">
        <v>113</v>
      </c>
      <c r="AY399" s="22" t="s">
        <v>157</v>
      </c>
      <c r="BE399" s="109">
        <f t="shared" ref="BE399:BE406" si="9">IF(U399="základná",N399,0)</f>
        <v>0</v>
      </c>
      <c r="BF399" s="109">
        <f t="shared" ref="BF399:BF406" si="10">IF(U399="znížená",N399,0)</f>
        <v>0</v>
      </c>
      <c r="BG399" s="109">
        <f t="shared" ref="BG399:BG406" si="11">IF(U399="zákl. prenesená",N399,0)</f>
        <v>0</v>
      </c>
      <c r="BH399" s="109">
        <f t="shared" ref="BH399:BH406" si="12">IF(U399="zníž. prenesená",N399,0)</f>
        <v>0</v>
      </c>
      <c r="BI399" s="109">
        <f t="shared" ref="BI399:BI406" si="13">IF(U399="nulová",N399,0)</f>
        <v>0</v>
      </c>
      <c r="BJ399" s="22" t="s">
        <v>113</v>
      </c>
      <c r="BK399" s="109">
        <f t="shared" ref="BK399:BK406" si="14">ROUND(L399*K399,2)</f>
        <v>0</v>
      </c>
      <c r="BL399" s="22" t="s">
        <v>161</v>
      </c>
      <c r="BM399" s="22" t="s">
        <v>402</v>
      </c>
    </row>
    <row r="400" spans="2:65" s="1" customFormat="1" ht="25.5" customHeight="1">
      <c r="B400" s="136"/>
      <c r="C400" s="165" t="s">
        <v>403</v>
      </c>
      <c r="D400" s="165" t="s">
        <v>158</v>
      </c>
      <c r="E400" s="166" t="s">
        <v>404</v>
      </c>
      <c r="F400" s="276" t="s">
        <v>405</v>
      </c>
      <c r="G400" s="276"/>
      <c r="H400" s="276"/>
      <c r="I400" s="276"/>
      <c r="J400" s="167" t="s">
        <v>401</v>
      </c>
      <c r="K400" s="168">
        <v>848.00699999999995</v>
      </c>
      <c r="L400" s="277">
        <v>0</v>
      </c>
      <c r="M400" s="277"/>
      <c r="N400" s="278">
        <f t="shared" si="5"/>
        <v>0</v>
      </c>
      <c r="O400" s="278"/>
      <c r="P400" s="278"/>
      <c r="Q400" s="278"/>
      <c r="R400" s="139"/>
      <c r="T400" s="169" t="s">
        <v>5</v>
      </c>
      <c r="U400" s="47" t="s">
        <v>43</v>
      </c>
      <c r="V400" s="39"/>
      <c r="W400" s="170">
        <f t="shared" si="6"/>
        <v>0</v>
      </c>
      <c r="X400" s="170">
        <v>0</v>
      </c>
      <c r="Y400" s="170">
        <f t="shared" si="7"/>
        <v>0</v>
      </c>
      <c r="Z400" s="170">
        <v>0</v>
      </c>
      <c r="AA400" s="171">
        <f t="shared" si="8"/>
        <v>0</v>
      </c>
      <c r="AR400" s="22" t="s">
        <v>161</v>
      </c>
      <c r="AT400" s="22" t="s">
        <v>158</v>
      </c>
      <c r="AU400" s="22" t="s">
        <v>113</v>
      </c>
      <c r="AY400" s="22" t="s">
        <v>157</v>
      </c>
      <c r="BE400" s="109">
        <f t="shared" si="9"/>
        <v>0</v>
      </c>
      <c r="BF400" s="109">
        <f t="shared" si="10"/>
        <v>0</v>
      </c>
      <c r="BG400" s="109">
        <f t="shared" si="11"/>
        <v>0</v>
      </c>
      <c r="BH400" s="109">
        <f t="shared" si="12"/>
        <v>0</v>
      </c>
      <c r="BI400" s="109">
        <f t="shared" si="13"/>
        <v>0</v>
      </c>
      <c r="BJ400" s="22" t="s">
        <v>113</v>
      </c>
      <c r="BK400" s="109">
        <f t="shared" si="14"/>
        <v>0</v>
      </c>
      <c r="BL400" s="22" t="s">
        <v>161</v>
      </c>
      <c r="BM400" s="22" t="s">
        <v>406</v>
      </c>
    </row>
    <row r="401" spans="2:65" s="1" customFormat="1" ht="16.5" customHeight="1">
      <c r="B401" s="136"/>
      <c r="C401" s="165" t="s">
        <v>407</v>
      </c>
      <c r="D401" s="165" t="s">
        <v>158</v>
      </c>
      <c r="E401" s="166" t="s">
        <v>408</v>
      </c>
      <c r="F401" s="276" t="s">
        <v>409</v>
      </c>
      <c r="G401" s="276"/>
      <c r="H401" s="276"/>
      <c r="I401" s="276"/>
      <c r="J401" s="167" t="s">
        <v>401</v>
      </c>
      <c r="K401" s="168">
        <v>282.66899999999998</v>
      </c>
      <c r="L401" s="277">
        <v>0</v>
      </c>
      <c r="M401" s="277"/>
      <c r="N401" s="278">
        <f t="shared" si="5"/>
        <v>0</v>
      </c>
      <c r="O401" s="278"/>
      <c r="P401" s="278"/>
      <c r="Q401" s="278"/>
      <c r="R401" s="139"/>
      <c r="T401" s="169" t="s">
        <v>5</v>
      </c>
      <c r="U401" s="47" t="s">
        <v>43</v>
      </c>
      <c r="V401" s="39"/>
      <c r="W401" s="170">
        <f t="shared" si="6"/>
        <v>0</v>
      </c>
      <c r="X401" s="170">
        <v>0</v>
      </c>
      <c r="Y401" s="170">
        <f t="shared" si="7"/>
        <v>0</v>
      </c>
      <c r="Z401" s="170">
        <v>0</v>
      </c>
      <c r="AA401" s="171">
        <f t="shared" si="8"/>
        <v>0</v>
      </c>
      <c r="AR401" s="22" t="s">
        <v>161</v>
      </c>
      <c r="AT401" s="22" t="s">
        <v>158</v>
      </c>
      <c r="AU401" s="22" t="s">
        <v>113</v>
      </c>
      <c r="AY401" s="22" t="s">
        <v>157</v>
      </c>
      <c r="BE401" s="109">
        <f t="shared" si="9"/>
        <v>0</v>
      </c>
      <c r="BF401" s="109">
        <f t="shared" si="10"/>
        <v>0</v>
      </c>
      <c r="BG401" s="109">
        <f t="shared" si="11"/>
        <v>0</v>
      </c>
      <c r="BH401" s="109">
        <f t="shared" si="12"/>
        <v>0</v>
      </c>
      <c r="BI401" s="109">
        <f t="shared" si="13"/>
        <v>0</v>
      </c>
      <c r="BJ401" s="22" t="s">
        <v>113</v>
      </c>
      <c r="BK401" s="109">
        <f t="shared" si="14"/>
        <v>0</v>
      </c>
      <c r="BL401" s="22" t="s">
        <v>161</v>
      </c>
      <c r="BM401" s="22" t="s">
        <v>410</v>
      </c>
    </row>
    <row r="402" spans="2:65" s="1" customFormat="1" ht="25.5" customHeight="1">
      <c r="B402" s="136"/>
      <c r="C402" s="165" t="s">
        <v>10</v>
      </c>
      <c r="D402" s="165" t="s">
        <v>158</v>
      </c>
      <c r="E402" s="166" t="s">
        <v>411</v>
      </c>
      <c r="F402" s="276" t="s">
        <v>412</v>
      </c>
      <c r="G402" s="276"/>
      <c r="H402" s="276"/>
      <c r="I402" s="276"/>
      <c r="J402" s="167" t="s">
        <v>401</v>
      </c>
      <c r="K402" s="168">
        <v>282.66899999999998</v>
      </c>
      <c r="L402" s="277">
        <v>0</v>
      </c>
      <c r="M402" s="277"/>
      <c r="N402" s="278">
        <f t="shared" si="5"/>
        <v>0</v>
      </c>
      <c r="O402" s="278"/>
      <c r="P402" s="278"/>
      <c r="Q402" s="278"/>
      <c r="R402" s="139"/>
      <c r="T402" s="169" t="s">
        <v>5</v>
      </c>
      <c r="U402" s="47" t="s">
        <v>43</v>
      </c>
      <c r="V402" s="39"/>
      <c r="W402" s="170">
        <f t="shared" si="6"/>
        <v>0</v>
      </c>
      <c r="X402" s="170">
        <v>0</v>
      </c>
      <c r="Y402" s="170">
        <f t="shared" si="7"/>
        <v>0</v>
      </c>
      <c r="Z402" s="170">
        <v>0</v>
      </c>
      <c r="AA402" s="171">
        <f t="shared" si="8"/>
        <v>0</v>
      </c>
      <c r="AR402" s="22" t="s">
        <v>161</v>
      </c>
      <c r="AT402" s="22" t="s">
        <v>158</v>
      </c>
      <c r="AU402" s="22" t="s">
        <v>113</v>
      </c>
      <c r="AY402" s="22" t="s">
        <v>157</v>
      </c>
      <c r="BE402" s="109">
        <f t="shared" si="9"/>
        <v>0</v>
      </c>
      <c r="BF402" s="109">
        <f t="shared" si="10"/>
        <v>0</v>
      </c>
      <c r="BG402" s="109">
        <f t="shared" si="11"/>
        <v>0</v>
      </c>
      <c r="BH402" s="109">
        <f t="shared" si="12"/>
        <v>0</v>
      </c>
      <c r="BI402" s="109">
        <f t="shared" si="13"/>
        <v>0</v>
      </c>
      <c r="BJ402" s="22" t="s">
        <v>113</v>
      </c>
      <c r="BK402" s="109">
        <f t="shared" si="14"/>
        <v>0</v>
      </c>
      <c r="BL402" s="22" t="s">
        <v>161</v>
      </c>
      <c r="BM402" s="22" t="s">
        <v>413</v>
      </c>
    </row>
    <row r="403" spans="2:65" s="1" customFormat="1" ht="25.5" customHeight="1">
      <c r="B403" s="136"/>
      <c r="C403" s="165" t="s">
        <v>414</v>
      </c>
      <c r="D403" s="165" t="s">
        <v>158</v>
      </c>
      <c r="E403" s="166" t="s">
        <v>415</v>
      </c>
      <c r="F403" s="276" t="s">
        <v>416</v>
      </c>
      <c r="G403" s="276"/>
      <c r="H403" s="276"/>
      <c r="I403" s="276"/>
      <c r="J403" s="167" t="s">
        <v>401</v>
      </c>
      <c r="K403" s="168">
        <v>2826.69</v>
      </c>
      <c r="L403" s="277">
        <v>0</v>
      </c>
      <c r="M403" s="277"/>
      <c r="N403" s="278">
        <f t="shared" si="5"/>
        <v>0</v>
      </c>
      <c r="O403" s="278"/>
      <c r="P403" s="278"/>
      <c r="Q403" s="278"/>
      <c r="R403" s="139"/>
      <c r="T403" s="169" t="s">
        <v>5</v>
      </c>
      <c r="U403" s="47" t="s">
        <v>43</v>
      </c>
      <c r="V403" s="39"/>
      <c r="W403" s="170">
        <f t="shared" si="6"/>
        <v>0</v>
      </c>
      <c r="X403" s="170">
        <v>0</v>
      </c>
      <c r="Y403" s="170">
        <f t="shared" si="7"/>
        <v>0</v>
      </c>
      <c r="Z403" s="170">
        <v>0</v>
      </c>
      <c r="AA403" s="171">
        <f t="shared" si="8"/>
        <v>0</v>
      </c>
      <c r="AR403" s="22" t="s">
        <v>161</v>
      </c>
      <c r="AT403" s="22" t="s">
        <v>158</v>
      </c>
      <c r="AU403" s="22" t="s">
        <v>113</v>
      </c>
      <c r="AY403" s="22" t="s">
        <v>157</v>
      </c>
      <c r="BE403" s="109">
        <f t="shared" si="9"/>
        <v>0</v>
      </c>
      <c r="BF403" s="109">
        <f t="shared" si="10"/>
        <v>0</v>
      </c>
      <c r="BG403" s="109">
        <f t="shared" si="11"/>
        <v>0</v>
      </c>
      <c r="BH403" s="109">
        <f t="shared" si="12"/>
        <v>0</v>
      </c>
      <c r="BI403" s="109">
        <f t="shared" si="13"/>
        <v>0</v>
      </c>
      <c r="BJ403" s="22" t="s">
        <v>113</v>
      </c>
      <c r="BK403" s="109">
        <f t="shared" si="14"/>
        <v>0</v>
      </c>
      <c r="BL403" s="22" t="s">
        <v>161</v>
      </c>
      <c r="BM403" s="22" t="s">
        <v>417</v>
      </c>
    </row>
    <row r="404" spans="2:65" s="1" customFormat="1" ht="25.5" customHeight="1">
      <c r="B404" s="136"/>
      <c r="C404" s="165" t="s">
        <v>418</v>
      </c>
      <c r="D404" s="165" t="s">
        <v>158</v>
      </c>
      <c r="E404" s="166" t="s">
        <v>419</v>
      </c>
      <c r="F404" s="276" t="s">
        <v>420</v>
      </c>
      <c r="G404" s="276"/>
      <c r="H404" s="276"/>
      <c r="I404" s="276"/>
      <c r="J404" s="167" t="s">
        <v>401</v>
      </c>
      <c r="K404" s="168">
        <v>282.66899999999998</v>
      </c>
      <c r="L404" s="277">
        <v>0</v>
      </c>
      <c r="M404" s="277"/>
      <c r="N404" s="278">
        <f t="shared" si="5"/>
        <v>0</v>
      </c>
      <c r="O404" s="278"/>
      <c r="P404" s="278"/>
      <c r="Q404" s="278"/>
      <c r="R404" s="139"/>
      <c r="T404" s="169" t="s">
        <v>5</v>
      </c>
      <c r="U404" s="47" t="s">
        <v>43</v>
      </c>
      <c r="V404" s="39"/>
      <c r="W404" s="170">
        <f t="shared" si="6"/>
        <v>0</v>
      </c>
      <c r="X404" s="170">
        <v>0</v>
      </c>
      <c r="Y404" s="170">
        <f t="shared" si="7"/>
        <v>0</v>
      </c>
      <c r="Z404" s="170">
        <v>0</v>
      </c>
      <c r="AA404" s="171">
        <f t="shared" si="8"/>
        <v>0</v>
      </c>
      <c r="AR404" s="22" t="s">
        <v>161</v>
      </c>
      <c r="AT404" s="22" t="s">
        <v>158</v>
      </c>
      <c r="AU404" s="22" t="s">
        <v>113</v>
      </c>
      <c r="AY404" s="22" t="s">
        <v>157</v>
      </c>
      <c r="BE404" s="109">
        <f t="shared" si="9"/>
        <v>0</v>
      </c>
      <c r="BF404" s="109">
        <f t="shared" si="10"/>
        <v>0</v>
      </c>
      <c r="BG404" s="109">
        <f t="shared" si="11"/>
        <v>0</v>
      </c>
      <c r="BH404" s="109">
        <f t="shared" si="12"/>
        <v>0</v>
      </c>
      <c r="BI404" s="109">
        <f t="shared" si="13"/>
        <v>0</v>
      </c>
      <c r="BJ404" s="22" t="s">
        <v>113</v>
      </c>
      <c r="BK404" s="109">
        <f t="shared" si="14"/>
        <v>0</v>
      </c>
      <c r="BL404" s="22" t="s">
        <v>161</v>
      </c>
      <c r="BM404" s="22" t="s">
        <v>421</v>
      </c>
    </row>
    <row r="405" spans="2:65" s="1" customFormat="1" ht="25.5" customHeight="1">
      <c r="B405" s="136"/>
      <c r="C405" s="165" t="s">
        <v>422</v>
      </c>
      <c r="D405" s="165" t="s">
        <v>158</v>
      </c>
      <c r="E405" s="166" t="s">
        <v>423</v>
      </c>
      <c r="F405" s="276" t="s">
        <v>424</v>
      </c>
      <c r="G405" s="276"/>
      <c r="H405" s="276"/>
      <c r="I405" s="276"/>
      <c r="J405" s="167" t="s">
        <v>401</v>
      </c>
      <c r="K405" s="168">
        <v>1413.345</v>
      </c>
      <c r="L405" s="277">
        <v>0</v>
      </c>
      <c r="M405" s="277"/>
      <c r="N405" s="278">
        <f t="shared" si="5"/>
        <v>0</v>
      </c>
      <c r="O405" s="278"/>
      <c r="P405" s="278"/>
      <c r="Q405" s="278"/>
      <c r="R405" s="139"/>
      <c r="T405" s="169" t="s">
        <v>5</v>
      </c>
      <c r="U405" s="47" t="s">
        <v>43</v>
      </c>
      <c r="V405" s="39"/>
      <c r="W405" s="170">
        <f t="shared" si="6"/>
        <v>0</v>
      </c>
      <c r="X405" s="170">
        <v>0</v>
      </c>
      <c r="Y405" s="170">
        <f t="shared" si="7"/>
        <v>0</v>
      </c>
      <c r="Z405" s="170">
        <v>0</v>
      </c>
      <c r="AA405" s="171">
        <f t="shared" si="8"/>
        <v>0</v>
      </c>
      <c r="AR405" s="22" t="s">
        <v>161</v>
      </c>
      <c r="AT405" s="22" t="s">
        <v>158</v>
      </c>
      <c r="AU405" s="22" t="s">
        <v>113</v>
      </c>
      <c r="AY405" s="22" t="s">
        <v>157</v>
      </c>
      <c r="BE405" s="109">
        <f t="shared" si="9"/>
        <v>0</v>
      </c>
      <c r="BF405" s="109">
        <f t="shared" si="10"/>
        <v>0</v>
      </c>
      <c r="BG405" s="109">
        <f t="shared" si="11"/>
        <v>0</v>
      </c>
      <c r="BH405" s="109">
        <f t="shared" si="12"/>
        <v>0</v>
      </c>
      <c r="BI405" s="109">
        <f t="shared" si="13"/>
        <v>0</v>
      </c>
      <c r="BJ405" s="22" t="s">
        <v>113</v>
      </c>
      <c r="BK405" s="109">
        <f t="shared" si="14"/>
        <v>0</v>
      </c>
      <c r="BL405" s="22" t="s">
        <v>161</v>
      </c>
      <c r="BM405" s="22" t="s">
        <v>425</v>
      </c>
    </row>
    <row r="406" spans="2:65" s="1" customFormat="1" ht="25.5" customHeight="1">
      <c r="B406" s="136"/>
      <c r="C406" s="165" t="s">
        <v>426</v>
      </c>
      <c r="D406" s="165" t="s">
        <v>158</v>
      </c>
      <c r="E406" s="166" t="s">
        <v>427</v>
      </c>
      <c r="F406" s="276" t="s">
        <v>428</v>
      </c>
      <c r="G406" s="276"/>
      <c r="H406" s="276"/>
      <c r="I406" s="276"/>
      <c r="J406" s="167" t="s">
        <v>401</v>
      </c>
      <c r="K406" s="168">
        <v>282.66899999999998</v>
      </c>
      <c r="L406" s="277">
        <v>0</v>
      </c>
      <c r="M406" s="277"/>
      <c r="N406" s="278">
        <f t="shared" si="5"/>
        <v>0</v>
      </c>
      <c r="O406" s="278"/>
      <c r="P406" s="278"/>
      <c r="Q406" s="278"/>
      <c r="R406" s="139"/>
      <c r="T406" s="169" t="s">
        <v>5</v>
      </c>
      <c r="U406" s="47" t="s">
        <v>43</v>
      </c>
      <c r="V406" s="39"/>
      <c r="W406" s="170">
        <f t="shared" si="6"/>
        <v>0</v>
      </c>
      <c r="X406" s="170">
        <v>0</v>
      </c>
      <c r="Y406" s="170">
        <f t="shared" si="7"/>
        <v>0</v>
      </c>
      <c r="Z406" s="170">
        <v>0</v>
      </c>
      <c r="AA406" s="171">
        <f t="shared" si="8"/>
        <v>0</v>
      </c>
      <c r="AR406" s="22" t="s">
        <v>161</v>
      </c>
      <c r="AT406" s="22" t="s">
        <v>158</v>
      </c>
      <c r="AU406" s="22" t="s">
        <v>113</v>
      </c>
      <c r="AY406" s="22" t="s">
        <v>157</v>
      </c>
      <c r="BE406" s="109">
        <f t="shared" si="9"/>
        <v>0</v>
      </c>
      <c r="BF406" s="109">
        <f t="shared" si="10"/>
        <v>0</v>
      </c>
      <c r="BG406" s="109">
        <f t="shared" si="11"/>
        <v>0</v>
      </c>
      <c r="BH406" s="109">
        <f t="shared" si="12"/>
        <v>0</v>
      </c>
      <c r="BI406" s="109">
        <f t="shared" si="13"/>
        <v>0</v>
      </c>
      <c r="BJ406" s="22" t="s">
        <v>113</v>
      </c>
      <c r="BK406" s="109">
        <f t="shared" si="14"/>
        <v>0</v>
      </c>
      <c r="BL406" s="22" t="s">
        <v>161</v>
      </c>
      <c r="BM406" s="22" t="s">
        <v>429</v>
      </c>
    </row>
    <row r="407" spans="2:65" s="9" customFormat="1" ht="29.85" customHeight="1">
      <c r="B407" s="154"/>
      <c r="C407" s="155"/>
      <c r="D407" s="164" t="s">
        <v>129</v>
      </c>
      <c r="E407" s="164"/>
      <c r="F407" s="164"/>
      <c r="G407" s="164"/>
      <c r="H407" s="164"/>
      <c r="I407" s="164"/>
      <c r="J407" s="164"/>
      <c r="K407" s="164"/>
      <c r="L407" s="164"/>
      <c r="M407" s="164"/>
      <c r="N407" s="272">
        <f>BK407</f>
        <v>0</v>
      </c>
      <c r="O407" s="273"/>
      <c r="P407" s="273"/>
      <c r="Q407" s="273"/>
      <c r="R407" s="157"/>
      <c r="T407" s="158"/>
      <c r="U407" s="155"/>
      <c r="V407" s="155"/>
      <c r="W407" s="159">
        <f>W408</f>
        <v>0</v>
      </c>
      <c r="X407" s="155"/>
      <c r="Y407" s="159">
        <f>Y408</f>
        <v>0</v>
      </c>
      <c r="Z407" s="155"/>
      <c r="AA407" s="160">
        <f>AA408</f>
        <v>0</v>
      </c>
      <c r="AR407" s="161" t="s">
        <v>84</v>
      </c>
      <c r="AT407" s="162" t="s">
        <v>75</v>
      </c>
      <c r="AU407" s="162" t="s">
        <v>84</v>
      </c>
      <c r="AY407" s="161" t="s">
        <v>157</v>
      </c>
      <c r="BK407" s="163">
        <f>BK408</f>
        <v>0</v>
      </c>
    </row>
    <row r="408" spans="2:65" s="1" customFormat="1" ht="38.25" customHeight="1">
      <c r="B408" s="136"/>
      <c r="C408" s="165" t="s">
        <v>430</v>
      </c>
      <c r="D408" s="165" t="s">
        <v>158</v>
      </c>
      <c r="E408" s="166" t="s">
        <v>431</v>
      </c>
      <c r="F408" s="276" t="s">
        <v>432</v>
      </c>
      <c r="G408" s="276"/>
      <c r="H408" s="276"/>
      <c r="I408" s="276"/>
      <c r="J408" s="167" t="s">
        <v>401</v>
      </c>
      <c r="K408" s="168">
        <v>3.9649999999999999</v>
      </c>
      <c r="L408" s="277">
        <v>0</v>
      </c>
      <c r="M408" s="277"/>
      <c r="N408" s="278">
        <f>ROUND(L408*K408,2)</f>
        <v>0</v>
      </c>
      <c r="O408" s="278"/>
      <c r="P408" s="278"/>
      <c r="Q408" s="278"/>
      <c r="R408" s="139"/>
      <c r="T408" s="169" t="s">
        <v>5</v>
      </c>
      <c r="U408" s="47" t="s">
        <v>43</v>
      </c>
      <c r="V408" s="39"/>
      <c r="W408" s="170">
        <f>V408*K408</f>
        <v>0</v>
      </c>
      <c r="X408" s="170">
        <v>0</v>
      </c>
      <c r="Y408" s="170">
        <f>X408*K408</f>
        <v>0</v>
      </c>
      <c r="Z408" s="170">
        <v>0</v>
      </c>
      <c r="AA408" s="171">
        <f>Z408*K408</f>
        <v>0</v>
      </c>
      <c r="AR408" s="22" t="s">
        <v>161</v>
      </c>
      <c r="AT408" s="22" t="s">
        <v>158</v>
      </c>
      <c r="AU408" s="22" t="s">
        <v>113</v>
      </c>
      <c r="AY408" s="22" t="s">
        <v>157</v>
      </c>
      <c r="BE408" s="109">
        <f>IF(U408="základná",N408,0)</f>
        <v>0</v>
      </c>
      <c r="BF408" s="109">
        <f>IF(U408="znížená",N408,0)</f>
        <v>0</v>
      </c>
      <c r="BG408" s="109">
        <f>IF(U408="zákl. prenesená",N408,0)</f>
        <v>0</v>
      </c>
      <c r="BH408" s="109">
        <f>IF(U408="zníž. prenesená",N408,0)</f>
        <v>0</v>
      </c>
      <c r="BI408" s="109">
        <f>IF(U408="nulová",N408,0)</f>
        <v>0</v>
      </c>
      <c r="BJ408" s="22" t="s">
        <v>113</v>
      </c>
      <c r="BK408" s="109">
        <f>ROUND(L408*K408,2)</f>
        <v>0</v>
      </c>
      <c r="BL408" s="22" t="s">
        <v>161</v>
      </c>
      <c r="BM408" s="22" t="s">
        <v>433</v>
      </c>
    </row>
    <row r="409" spans="2:65" s="9" customFormat="1" ht="37.35" customHeight="1">
      <c r="B409" s="154"/>
      <c r="C409" s="155"/>
      <c r="D409" s="156" t="s">
        <v>130</v>
      </c>
      <c r="E409" s="156"/>
      <c r="F409" s="156"/>
      <c r="G409" s="156"/>
      <c r="H409" s="156"/>
      <c r="I409" s="156"/>
      <c r="J409" s="156"/>
      <c r="K409" s="156"/>
      <c r="L409" s="156"/>
      <c r="M409" s="156"/>
      <c r="N409" s="274">
        <f>BK409</f>
        <v>0</v>
      </c>
      <c r="O409" s="275"/>
      <c r="P409" s="275"/>
      <c r="Q409" s="275"/>
      <c r="R409" s="157"/>
      <c r="T409" s="158"/>
      <c r="U409" s="155"/>
      <c r="V409" s="155"/>
      <c r="W409" s="159">
        <f>W410+W421+W432</f>
        <v>0</v>
      </c>
      <c r="X409" s="155"/>
      <c r="Y409" s="159">
        <f>Y410+Y421+Y432</f>
        <v>0</v>
      </c>
      <c r="Z409" s="155"/>
      <c r="AA409" s="160">
        <f>AA410+AA421+AA432</f>
        <v>0.29516820000000005</v>
      </c>
      <c r="AR409" s="161" t="s">
        <v>113</v>
      </c>
      <c r="AT409" s="162" t="s">
        <v>75</v>
      </c>
      <c r="AU409" s="162" t="s">
        <v>76</v>
      </c>
      <c r="AY409" s="161" t="s">
        <v>157</v>
      </c>
      <c r="BK409" s="163">
        <f>BK410+BK421+BK432</f>
        <v>0</v>
      </c>
    </row>
    <row r="410" spans="2:65" s="9" customFormat="1" ht="19.899999999999999" customHeight="1">
      <c r="B410" s="154"/>
      <c r="C410" s="155"/>
      <c r="D410" s="164" t="s">
        <v>131</v>
      </c>
      <c r="E410" s="164"/>
      <c r="F410" s="164"/>
      <c r="G410" s="164"/>
      <c r="H410" s="164"/>
      <c r="I410" s="164"/>
      <c r="J410" s="164"/>
      <c r="K410" s="164"/>
      <c r="L410" s="164"/>
      <c r="M410" s="164"/>
      <c r="N410" s="269">
        <f>BK410</f>
        <v>0</v>
      </c>
      <c r="O410" s="270"/>
      <c r="P410" s="270"/>
      <c r="Q410" s="270"/>
      <c r="R410" s="157"/>
      <c r="T410" s="158"/>
      <c r="U410" s="155"/>
      <c r="V410" s="155"/>
      <c r="W410" s="159">
        <f>SUM(W411:W420)</f>
        <v>0</v>
      </c>
      <c r="X410" s="155"/>
      <c r="Y410" s="159">
        <f>SUM(Y411:Y420)</f>
        <v>0</v>
      </c>
      <c r="Z410" s="155"/>
      <c r="AA410" s="160">
        <f>SUM(AA411:AA420)</f>
        <v>1.62162E-2</v>
      </c>
      <c r="AR410" s="161" t="s">
        <v>113</v>
      </c>
      <c r="AT410" s="162" t="s">
        <v>75</v>
      </c>
      <c r="AU410" s="162" t="s">
        <v>84</v>
      </c>
      <c r="AY410" s="161" t="s">
        <v>157</v>
      </c>
      <c r="BK410" s="163">
        <f>SUM(BK411:BK420)</f>
        <v>0</v>
      </c>
    </row>
    <row r="411" spans="2:65" s="1" customFormat="1" ht="25.5" customHeight="1">
      <c r="B411" s="136"/>
      <c r="C411" s="165" t="s">
        <v>434</v>
      </c>
      <c r="D411" s="165" t="s">
        <v>158</v>
      </c>
      <c r="E411" s="166" t="s">
        <v>435</v>
      </c>
      <c r="F411" s="276" t="s">
        <v>436</v>
      </c>
      <c r="G411" s="276"/>
      <c r="H411" s="276"/>
      <c r="I411" s="276"/>
      <c r="J411" s="167" t="s">
        <v>207</v>
      </c>
      <c r="K411" s="168">
        <v>12.012</v>
      </c>
      <c r="L411" s="277">
        <v>0</v>
      </c>
      <c r="M411" s="277"/>
      <c r="N411" s="278">
        <f>ROUND(L411*K411,2)</f>
        <v>0</v>
      </c>
      <c r="O411" s="278"/>
      <c r="P411" s="278"/>
      <c r="Q411" s="278"/>
      <c r="R411" s="139"/>
      <c r="T411" s="169" t="s">
        <v>5</v>
      </c>
      <c r="U411" s="47" t="s">
        <v>43</v>
      </c>
      <c r="V411" s="39"/>
      <c r="W411" s="170">
        <f>V411*K411</f>
        <v>0</v>
      </c>
      <c r="X411" s="170">
        <v>0</v>
      </c>
      <c r="Y411" s="170">
        <f>X411*K411</f>
        <v>0</v>
      </c>
      <c r="Z411" s="170">
        <v>1.3500000000000001E-3</v>
      </c>
      <c r="AA411" s="171">
        <f>Z411*K411</f>
        <v>1.62162E-2</v>
      </c>
      <c r="AR411" s="22" t="s">
        <v>390</v>
      </c>
      <c r="AT411" s="22" t="s">
        <v>158</v>
      </c>
      <c r="AU411" s="22" t="s">
        <v>113</v>
      </c>
      <c r="AY411" s="22" t="s">
        <v>157</v>
      </c>
      <c r="BE411" s="109">
        <f>IF(U411="základná",N411,0)</f>
        <v>0</v>
      </c>
      <c r="BF411" s="109">
        <f>IF(U411="znížená",N411,0)</f>
        <v>0</v>
      </c>
      <c r="BG411" s="109">
        <f>IF(U411="zákl. prenesená",N411,0)</f>
        <v>0</v>
      </c>
      <c r="BH411" s="109">
        <f>IF(U411="zníž. prenesená",N411,0)</f>
        <v>0</v>
      </c>
      <c r="BI411" s="109">
        <f>IF(U411="nulová",N411,0)</f>
        <v>0</v>
      </c>
      <c r="BJ411" s="22" t="s">
        <v>113</v>
      </c>
      <c r="BK411" s="109">
        <f>ROUND(L411*K411,2)</f>
        <v>0</v>
      </c>
      <c r="BL411" s="22" t="s">
        <v>390</v>
      </c>
      <c r="BM411" s="22" t="s">
        <v>437</v>
      </c>
    </row>
    <row r="412" spans="2:65" s="11" customFormat="1" ht="16.5" customHeight="1">
      <c r="B412" s="179"/>
      <c r="C412" s="180"/>
      <c r="D412" s="180"/>
      <c r="E412" s="181" t="s">
        <v>5</v>
      </c>
      <c r="F412" s="281" t="s">
        <v>438</v>
      </c>
      <c r="G412" s="282"/>
      <c r="H412" s="282"/>
      <c r="I412" s="282"/>
      <c r="J412" s="180"/>
      <c r="K412" s="182">
        <v>1.716</v>
      </c>
      <c r="L412" s="180"/>
      <c r="M412" s="180"/>
      <c r="N412" s="180"/>
      <c r="O412" s="180"/>
      <c r="P412" s="180"/>
      <c r="Q412" s="180"/>
      <c r="R412" s="183"/>
      <c r="T412" s="184"/>
      <c r="U412" s="180"/>
      <c r="V412" s="180"/>
      <c r="W412" s="180"/>
      <c r="X412" s="180"/>
      <c r="Y412" s="180"/>
      <c r="Z412" s="180"/>
      <c r="AA412" s="185"/>
      <c r="AT412" s="186" t="s">
        <v>164</v>
      </c>
      <c r="AU412" s="186" t="s">
        <v>113</v>
      </c>
      <c r="AV412" s="11" t="s">
        <v>113</v>
      </c>
      <c r="AW412" s="11" t="s">
        <v>33</v>
      </c>
      <c r="AX412" s="11" t="s">
        <v>76</v>
      </c>
      <c r="AY412" s="186" t="s">
        <v>157</v>
      </c>
    </row>
    <row r="413" spans="2:65" s="12" customFormat="1" ht="16.5" customHeight="1">
      <c r="B413" s="187"/>
      <c r="C413" s="188"/>
      <c r="D413" s="188"/>
      <c r="E413" s="189" t="s">
        <v>5</v>
      </c>
      <c r="F413" s="263" t="s">
        <v>190</v>
      </c>
      <c r="G413" s="264"/>
      <c r="H413" s="264"/>
      <c r="I413" s="264"/>
      <c r="J413" s="188"/>
      <c r="K413" s="190">
        <v>1.716</v>
      </c>
      <c r="L413" s="188"/>
      <c r="M413" s="188"/>
      <c r="N413" s="188"/>
      <c r="O413" s="188"/>
      <c r="P413" s="188"/>
      <c r="Q413" s="188"/>
      <c r="R413" s="191"/>
      <c r="T413" s="192"/>
      <c r="U413" s="188"/>
      <c r="V413" s="188"/>
      <c r="W413" s="188"/>
      <c r="X413" s="188"/>
      <c r="Y413" s="188"/>
      <c r="Z413" s="188"/>
      <c r="AA413" s="193"/>
      <c r="AT413" s="194" t="s">
        <v>164</v>
      </c>
      <c r="AU413" s="194" t="s">
        <v>113</v>
      </c>
      <c r="AV413" s="12" t="s">
        <v>167</v>
      </c>
      <c r="AW413" s="12" t="s">
        <v>33</v>
      </c>
      <c r="AX413" s="12" t="s">
        <v>76</v>
      </c>
      <c r="AY413" s="194" t="s">
        <v>157</v>
      </c>
    </row>
    <row r="414" spans="2:65" s="11" customFormat="1" ht="16.5" customHeight="1">
      <c r="B414" s="179"/>
      <c r="C414" s="180"/>
      <c r="D414" s="180"/>
      <c r="E414" s="181" t="s">
        <v>5</v>
      </c>
      <c r="F414" s="261" t="s">
        <v>439</v>
      </c>
      <c r="G414" s="262"/>
      <c r="H414" s="262"/>
      <c r="I414" s="262"/>
      <c r="J414" s="180"/>
      <c r="K414" s="182">
        <v>5.1479999999999997</v>
      </c>
      <c r="L414" s="180"/>
      <c r="M414" s="180"/>
      <c r="N414" s="180"/>
      <c r="O414" s="180"/>
      <c r="P414" s="180"/>
      <c r="Q414" s="180"/>
      <c r="R414" s="183"/>
      <c r="T414" s="184"/>
      <c r="U414" s="180"/>
      <c r="V414" s="180"/>
      <c r="W414" s="180"/>
      <c r="X414" s="180"/>
      <c r="Y414" s="180"/>
      <c r="Z414" s="180"/>
      <c r="AA414" s="185"/>
      <c r="AT414" s="186" t="s">
        <v>164</v>
      </c>
      <c r="AU414" s="186" t="s">
        <v>113</v>
      </c>
      <c r="AV414" s="11" t="s">
        <v>113</v>
      </c>
      <c r="AW414" s="11" t="s">
        <v>33</v>
      </c>
      <c r="AX414" s="11" t="s">
        <v>76</v>
      </c>
      <c r="AY414" s="186" t="s">
        <v>157</v>
      </c>
    </row>
    <row r="415" spans="2:65" s="12" customFormat="1" ht="16.5" customHeight="1">
      <c r="B415" s="187"/>
      <c r="C415" s="188"/>
      <c r="D415" s="188"/>
      <c r="E415" s="189" t="s">
        <v>5</v>
      </c>
      <c r="F415" s="263" t="s">
        <v>440</v>
      </c>
      <c r="G415" s="264"/>
      <c r="H415" s="264"/>
      <c r="I415" s="264"/>
      <c r="J415" s="188"/>
      <c r="K415" s="190">
        <v>5.1479999999999997</v>
      </c>
      <c r="L415" s="188"/>
      <c r="M415" s="188"/>
      <c r="N415" s="188"/>
      <c r="O415" s="188"/>
      <c r="P415" s="188"/>
      <c r="Q415" s="188"/>
      <c r="R415" s="191"/>
      <c r="T415" s="192"/>
      <c r="U415" s="188"/>
      <c r="V415" s="188"/>
      <c r="W415" s="188"/>
      <c r="X415" s="188"/>
      <c r="Y415" s="188"/>
      <c r="Z415" s="188"/>
      <c r="AA415" s="193"/>
      <c r="AT415" s="194" t="s">
        <v>164</v>
      </c>
      <c r="AU415" s="194" t="s">
        <v>113</v>
      </c>
      <c r="AV415" s="12" t="s">
        <v>167</v>
      </c>
      <c r="AW415" s="12" t="s">
        <v>33</v>
      </c>
      <c r="AX415" s="12" t="s">
        <v>76</v>
      </c>
      <c r="AY415" s="194" t="s">
        <v>157</v>
      </c>
    </row>
    <row r="416" spans="2:65" s="11" customFormat="1" ht="16.5" customHeight="1">
      <c r="B416" s="179"/>
      <c r="C416" s="180"/>
      <c r="D416" s="180"/>
      <c r="E416" s="181" t="s">
        <v>5</v>
      </c>
      <c r="F416" s="261" t="s">
        <v>438</v>
      </c>
      <c r="G416" s="262"/>
      <c r="H416" s="262"/>
      <c r="I416" s="262"/>
      <c r="J416" s="180"/>
      <c r="K416" s="182">
        <v>1.716</v>
      </c>
      <c r="L416" s="180"/>
      <c r="M416" s="180"/>
      <c r="N416" s="180"/>
      <c r="O416" s="180"/>
      <c r="P416" s="180"/>
      <c r="Q416" s="180"/>
      <c r="R416" s="183"/>
      <c r="T416" s="184"/>
      <c r="U416" s="180"/>
      <c r="V416" s="180"/>
      <c r="W416" s="180"/>
      <c r="X416" s="180"/>
      <c r="Y416" s="180"/>
      <c r="Z416" s="180"/>
      <c r="AA416" s="185"/>
      <c r="AT416" s="186" t="s">
        <v>164</v>
      </c>
      <c r="AU416" s="186" t="s">
        <v>113</v>
      </c>
      <c r="AV416" s="11" t="s">
        <v>113</v>
      </c>
      <c r="AW416" s="11" t="s">
        <v>33</v>
      </c>
      <c r="AX416" s="11" t="s">
        <v>76</v>
      </c>
      <c r="AY416" s="186" t="s">
        <v>157</v>
      </c>
    </row>
    <row r="417" spans="2:65" s="12" customFormat="1" ht="16.5" customHeight="1">
      <c r="B417" s="187"/>
      <c r="C417" s="188"/>
      <c r="D417" s="188"/>
      <c r="E417" s="189" t="s">
        <v>5</v>
      </c>
      <c r="F417" s="263" t="s">
        <v>190</v>
      </c>
      <c r="G417" s="264"/>
      <c r="H417" s="264"/>
      <c r="I417" s="264"/>
      <c r="J417" s="188"/>
      <c r="K417" s="190">
        <v>1.716</v>
      </c>
      <c r="L417" s="188"/>
      <c r="M417" s="188"/>
      <c r="N417" s="188"/>
      <c r="O417" s="188"/>
      <c r="P417" s="188"/>
      <c r="Q417" s="188"/>
      <c r="R417" s="191"/>
      <c r="T417" s="192"/>
      <c r="U417" s="188"/>
      <c r="V417" s="188"/>
      <c r="W417" s="188"/>
      <c r="X417" s="188"/>
      <c r="Y417" s="188"/>
      <c r="Z417" s="188"/>
      <c r="AA417" s="193"/>
      <c r="AT417" s="194" t="s">
        <v>164</v>
      </c>
      <c r="AU417" s="194" t="s">
        <v>113</v>
      </c>
      <c r="AV417" s="12" t="s">
        <v>167</v>
      </c>
      <c r="AW417" s="12" t="s">
        <v>33</v>
      </c>
      <c r="AX417" s="12" t="s">
        <v>76</v>
      </c>
      <c r="AY417" s="194" t="s">
        <v>157</v>
      </c>
    </row>
    <row r="418" spans="2:65" s="11" customFormat="1" ht="16.5" customHeight="1">
      <c r="B418" s="179"/>
      <c r="C418" s="180"/>
      <c r="D418" s="180"/>
      <c r="E418" s="181" t="s">
        <v>5</v>
      </c>
      <c r="F418" s="261" t="s">
        <v>441</v>
      </c>
      <c r="G418" s="262"/>
      <c r="H418" s="262"/>
      <c r="I418" s="262"/>
      <c r="J418" s="180"/>
      <c r="K418" s="182">
        <v>3.4319999999999999</v>
      </c>
      <c r="L418" s="180"/>
      <c r="M418" s="180"/>
      <c r="N418" s="180"/>
      <c r="O418" s="180"/>
      <c r="P418" s="180"/>
      <c r="Q418" s="180"/>
      <c r="R418" s="183"/>
      <c r="T418" s="184"/>
      <c r="U418" s="180"/>
      <c r="V418" s="180"/>
      <c r="W418" s="180"/>
      <c r="X418" s="180"/>
      <c r="Y418" s="180"/>
      <c r="Z418" s="180"/>
      <c r="AA418" s="185"/>
      <c r="AT418" s="186" t="s">
        <v>164</v>
      </c>
      <c r="AU418" s="186" t="s">
        <v>113</v>
      </c>
      <c r="AV418" s="11" t="s">
        <v>113</v>
      </c>
      <c r="AW418" s="11" t="s">
        <v>33</v>
      </c>
      <c r="AX418" s="11" t="s">
        <v>76</v>
      </c>
      <c r="AY418" s="186" t="s">
        <v>157</v>
      </c>
    </row>
    <row r="419" spans="2:65" s="12" customFormat="1" ht="16.5" customHeight="1">
      <c r="B419" s="187"/>
      <c r="C419" s="188"/>
      <c r="D419" s="188"/>
      <c r="E419" s="189" t="s">
        <v>5</v>
      </c>
      <c r="F419" s="263" t="s">
        <v>442</v>
      </c>
      <c r="G419" s="264"/>
      <c r="H419" s="264"/>
      <c r="I419" s="264"/>
      <c r="J419" s="188"/>
      <c r="K419" s="190">
        <v>3.4319999999999999</v>
      </c>
      <c r="L419" s="188"/>
      <c r="M419" s="188"/>
      <c r="N419" s="188"/>
      <c r="O419" s="188"/>
      <c r="P419" s="188"/>
      <c r="Q419" s="188"/>
      <c r="R419" s="191"/>
      <c r="T419" s="192"/>
      <c r="U419" s="188"/>
      <c r="V419" s="188"/>
      <c r="W419" s="188"/>
      <c r="X419" s="188"/>
      <c r="Y419" s="188"/>
      <c r="Z419" s="188"/>
      <c r="AA419" s="193"/>
      <c r="AT419" s="194" t="s">
        <v>164</v>
      </c>
      <c r="AU419" s="194" t="s">
        <v>113</v>
      </c>
      <c r="AV419" s="12" t="s">
        <v>167</v>
      </c>
      <c r="AW419" s="12" t="s">
        <v>33</v>
      </c>
      <c r="AX419" s="12" t="s">
        <v>76</v>
      </c>
      <c r="AY419" s="194" t="s">
        <v>157</v>
      </c>
    </row>
    <row r="420" spans="2:65" s="13" customFormat="1" ht="16.5" customHeight="1">
      <c r="B420" s="195"/>
      <c r="C420" s="196"/>
      <c r="D420" s="196"/>
      <c r="E420" s="197" t="s">
        <v>5</v>
      </c>
      <c r="F420" s="265" t="s">
        <v>176</v>
      </c>
      <c r="G420" s="266"/>
      <c r="H420" s="266"/>
      <c r="I420" s="266"/>
      <c r="J420" s="196"/>
      <c r="K420" s="198">
        <v>12.012</v>
      </c>
      <c r="L420" s="196"/>
      <c r="M420" s="196"/>
      <c r="N420" s="196"/>
      <c r="O420" s="196"/>
      <c r="P420" s="196"/>
      <c r="Q420" s="196"/>
      <c r="R420" s="199"/>
      <c r="T420" s="200"/>
      <c r="U420" s="196"/>
      <c r="V420" s="196"/>
      <c r="W420" s="196"/>
      <c r="X420" s="196"/>
      <c r="Y420" s="196"/>
      <c r="Z420" s="196"/>
      <c r="AA420" s="201"/>
      <c r="AT420" s="202" t="s">
        <v>164</v>
      </c>
      <c r="AU420" s="202" t="s">
        <v>113</v>
      </c>
      <c r="AV420" s="13" t="s">
        <v>161</v>
      </c>
      <c r="AW420" s="13" t="s">
        <v>33</v>
      </c>
      <c r="AX420" s="13" t="s">
        <v>84</v>
      </c>
      <c r="AY420" s="202" t="s">
        <v>157</v>
      </c>
    </row>
    <row r="421" spans="2:65" s="9" customFormat="1" ht="29.85" customHeight="1">
      <c r="B421" s="154"/>
      <c r="C421" s="155"/>
      <c r="D421" s="164" t="s">
        <v>132</v>
      </c>
      <c r="E421" s="164"/>
      <c r="F421" s="164"/>
      <c r="G421" s="164"/>
      <c r="H421" s="164"/>
      <c r="I421" s="164"/>
      <c r="J421" s="164"/>
      <c r="K421" s="164"/>
      <c r="L421" s="164"/>
      <c r="M421" s="164"/>
      <c r="N421" s="269">
        <f>BK421</f>
        <v>0</v>
      </c>
      <c r="O421" s="270"/>
      <c r="P421" s="270"/>
      <c r="Q421" s="270"/>
      <c r="R421" s="157"/>
      <c r="T421" s="158"/>
      <c r="U421" s="155"/>
      <c r="V421" s="155"/>
      <c r="W421" s="159">
        <f>SUM(W422:W431)</f>
        <v>0</v>
      </c>
      <c r="X421" s="155"/>
      <c r="Y421" s="159">
        <f>SUM(Y422:Y431)</f>
        <v>0</v>
      </c>
      <c r="Z421" s="155"/>
      <c r="AA421" s="160">
        <f>SUM(AA422:AA431)</f>
        <v>4.2000000000000003E-2</v>
      </c>
      <c r="AR421" s="161" t="s">
        <v>113</v>
      </c>
      <c r="AT421" s="162" t="s">
        <v>75</v>
      </c>
      <c r="AU421" s="162" t="s">
        <v>84</v>
      </c>
      <c r="AY421" s="161" t="s">
        <v>157</v>
      </c>
      <c r="BK421" s="163">
        <f>SUM(BK422:BK431)</f>
        <v>0</v>
      </c>
    </row>
    <row r="422" spans="2:65" s="1" customFormat="1" ht="25.5" customHeight="1">
      <c r="B422" s="136"/>
      <c r="C422" s="165" t="s">
        <v>443</v>
      </c>
      <c r="D422" s="165" t="s">
        <v>158</v>
      </c>
      <c r="E422" s="166" t="s">
        <v>444</v>
      </c>
      <c r="F422" s="276" t="s">
        <v>445</v>
      </c>
      <c r="G422" s="276"/>
      <c r="H422" s="276"/>
      <c r="I422" s="276"/>
      <c r="J422" s="167" t="s">
        <v>197</v>
      </c>
      <c r="K422" s="168">
        <v>14</v>
      </c>
      <c r="L422" s="277">
        <v>0</v>
      </c>
      <c r="M422" s="277"/>
      <c r="N422" s="278">
        <f>ROUND(L422*K422,2)</f>
        <v>0</v>
      </c>
      <c r="O422" s="278"/>
      <c r="P422" s="278"/>
      <c r="Q422" s="278"/>
      <c r="R422" s="139"/>
      <c r="T422" s="169" t="s">
        <v>5</v>
      </c>
      <c r="U422" s="47" t="s">
        <v>43</v>
      </c>
      <c r="V422" s="39"/>
      <c r="W422" s="170">
        <f>V422*K422</f>
        <v>0</v>
      </c>
      <c r="X422" s="170">
        <v>0</v>
      </c>
      <c r="Y422" s="170">
        <f>X422*K422</f>
        <v>0</v>
      </c>
      <c r="Z422" s="170">
        <v>3.0000000000000001E-3</v>
      </c>
      <c r="AA422" s="171">
        <f>Z422*K422</f>
        <v>4.2000000000000003E-2</v>
      </c>
      <c r="AR422" s="22" t="s">
        <v>390</v>
      </c>
      <c r="AT422" s="22" t="s">
        <v>158</v>
      </c>
      <c r="AU422" s="22" t="s">
        <v>113</v>
      </c>
      <c r="AY422" s="22" t="s">
        <v>157</v>
      </c>
      <c r="BE422" s="109">
        <f>IF(U422="základná",N422,0)</f>
        <v>0</v>
      </c>
      <c r="BF422" s="109">
        <f>IF(U422="znížená",N422,0)</f>
        <v>0</v>
      </c>
      <c r="BG422" s="109">
        <f>IF(U422="zákl. prenesená",N422,0)</f>
        <v>0</v>
      </c>
      <c r="BH422" s="109">
        <f>IF(U422="zníž. prenesená",N422,0)</f>
        <v>0</v>
      </c>
      <c r="BI422" s="109">
        <f>IF(U422="nulová",N422,0)</f>
        <v>0</v>
      </c>
      <c r="BJ422" s="22" t="s">
        <v>113</v>
      </c>
      <c r="BK422" s="109">
        <f>ROUND(L422*K422,2)</f>
        <v>0</v>
      </c>
      <c r="BL422" s="22" t="s">
        <v>390</v>
      </c>
      <c r="BM422" s="22" t="s">
        <v>446</v>
      </c>
    </row>
    <row r="423" spans="2:65" s="11" customFormat="1" ht="16.5" customHeight="1">
      <c r="B423" s="179"/>
      <c r="C423" s="180"/>
      <c r="D423" s="180"/>
      <c r="E423" s="181" t="s">
        <v>5</v>
      </c>
      <c r="F423" s="281" t="s">
        <v>447</v>
      </c>
      <c r="G423" s="282"/>
      <c r="H423" s="282"/>
      <c r="I423" s="282"/>
      <c r="J423" s="180"/>
      <c r="K423" s="182">
        <v>2</v>
      </c>
      <c r="L423" s="180"/>
      <c r="M423" s="180"/>
      <c r="N423" s="180"/>
      <c r="O423" s="180"/>
      <c r="P423" s="180"/>
      <c r="Q423" s="180"/>
      <c r="R423" s="183"/>
      <c r="T423" s="184"/>
      <c r="U423" s="180"/>
      <c r="V423" s="180"/>
      <c r="W423" s="180"/>
      <c r="X423" s="180"/>
      <c r="Y423" s="180"/>
      <c r="Z423" s="180"/>
      <c r="AA423" s="185"/>
      <c r="AT423" s="186" t="s">
        <v>164</v>
      </c>
      <c r="AU423" s="186" t="s">
        <v>113</v>
      </c>
      <c r="AV423" s="11" t="s">
        <v>113</v>
      </c>
      <c r="AW423" s="11" t="s">
        <v>33</v>
      </c>
      <c r="AX423" s="11" t="s">
        <v>76</v>
      </c>
      <c r="AY423" s="186" t="s">
        <v>157</v>
      </c>
    </row>
    <row r="424" spans="2:65" s="12" customFormat="1" ht="16.5" customHeight="1">
      <c r="B424" s="187"/>
      <c r="C424" s="188"/>
      <c r="D424" s="188"/>
      <c r="E424" s="189" t="s">
        <v>5</v>
      </c>
      <c r="F424" s="263" t="s">
        <v>448</v>
      </c>
      <c r="G424" s="264"/>
      <c r="H424" s="264"/>
      <c r="I424" s="264"/>
      <c r="J424" s="188"/>
      <c r="K424" s="190">
        <v>2</v>
      </c>
      <c r="L424" s="188"/>
      <c r="M424" s="188"/>
      <c r="N424" s="188"/>
      <c r="O424" s="188"/>
      <c r="P424" s="188"/>
      <c r="Q424" s="188"/>
      <c r="R424" s="191"/>
      <c r="T424" s="192"/>
      <c r="U424" s="188"/>
      <c r="V424" s="188"/>
      <c r="W424" s="188"/>
      <c r="X424" s="188"/>
      <c r="Y424" s="188"/>
      <c r="Z424" s="188"/>
      <c r="AA424" s="193"/>
      <c r="AT424" s="194" t="s">
        <v>164</v>
      </c>
      <c r="AU424" s="194" t="s">
        <v>113</v>
      </c>
      <c r="AV424" s="12" t="s">
        <v>167</v>
      </c>
      <c r="AW424" s="12" t="s">
        <v>33</v>
      </c>
      <c r="AX424" s="12" t="s">
        <v>76</v>
      </c>
      <c r="AY424" s="194" t="s">
        <v>157</v>
      </c>
    </row>
    <row r="425" spans="2:65" s="11" customFormat="1" ht="16.5" customHeight="1">
      <c r="B425" s="179"/>
      <c r="C425" s="180"/>
      <c r="D425" s="180"/>
      <c r="E425" s="181" t="s">
        <v>5</v>
      </c>
      <c r="F425" s="261" t="s">
        <v>201</v>
      </c>
      <c r="G425" s="262"/>
      <c r="H425" s="262"/>
      <c r="I425" s="262"/>
      <c r="J425" s="180"/>
      <c r="K425" s="182">
        <v>6</v>
      </c>
      <c r="L425" s="180"/>
      <c r="M425" s="180"/>
      <c r="N425" s="180"/>
      <c r="O425" s="180"/>
      <c r="P425" s="180"/>
      <c r="Q425" s="180"/>
      <c r="R425" s="183"/>
      <c r="T425" s="184"/>
      <c r="U425" s="180"/>
      <c r="V425" s="180"/>
      <c r="W425" s="180"/>
      <c r="X425" s="180"/>
      <c r="Y425" s="180"/>
      <c r="Z425" s="180"/>
      <c r="AA425" s="185"/>
      <c r="AT425" s="186" t="s">
        <v>164</v>
      </c>
      <c r="AU425" s="186" t="s">
        <v>113</v>
      </c>
      <c r="AV425" s="11" t="s">
        <v>113</v>
      </c>
      <c r="AW425" s="11" t="s">
        <v>33</v>
      </c>
      <c r="AX425" s="11" t="s">
        <v>76</v>
      </c>
      <c r="AY425" s="186" t="s">
        <v>157</v>
      </c>
    </row>
    <row r="426" spans="2:65" s="12" customFormat="1" ht="16.5" customHeight="1">
      <c r="B426" s="187"/>
      <c r="C426" s="188"/>
      <c r="D426" s="188"/>
      <c r="E426" s="189" t="s">
        <v>5</v>
      </c>
      <c r="F426" s="263" t="s">
        <v>449</v>
      </c>
      <c r="G426" s="264"/>
      <c r="H426" s="264"/>
      <c r="I426" s="264"/>
      <c r="J426" s="188"/>
      <c r="K426" s="190">
        <v>6</v>
      </c>
      <c r="L426" s="188"/>
      <c r="M426" s="188"/>
      <c r="N426" s="188"/>
      <c r="O426" s="188"/>
      <c r="P426" s="188"/>
      <c r="Q426" s="188"/>
      <c r="R426" s="191"/>
      <c r="T426" s="192"/>
      <c r="U426" s="188"/>
      <c r="V426" s="188"/>
      <c r="W426" s="188"/>
      <c r="X426" s="188"/>
      <c r="Y426" s="188"/>
      <c r="Z426" s="188"/>
      <c r="AA426" s="193"/>
      <c r="AT426" s="194" t="s">
        <v>164</v>
      </c>
      <c r="AU426" s="194" t="s">
        <v>113</v>
      </c>
      <c r="AV426" s="12" t="s">
        <v>167</v>
      </c>
      <c r="AW426" s="12" t="s">
        <v>33</v>
      </c>
      <c r="AX426" s="12" t="s">
        <v>76</v>
      </c>
      <c r="AY426" s="194" t="s">
        <v>157</v>
      </c>
    </row>
    <row r="427" spans="2:65" s="11" customFormat="1" ht="16.5" customHeight="1">
      <c r="B427" s="179"/>
      <c r="C427" s="180"/>
      <c r="D427" s="180"/>
      <c r="E427" s="181" t="s">
        <v>5</v>
      </c>
      <c r="F427" s="261" t="s">
        <v>447</v>
      </c>
      <c r="G427" s="262"/>
      <c r="H427" s="262"/>
      <c r="I427" s="262"/>
      <c r="J427" s="180"/>
      <c r="K427" s="182">
        <v>2</v>
      </c>
      <c r="L427" s="180"/>
      <c r="M427" s="180"/>
      <c r="N427" s="180"/>
      <c r="O427" s="180"/>
      <c r="P427" s="180"/>
      <c r="Q427" s="180"/>
      <c r="R427" s="183"/>
      <c r="T427" s="184"/>
      <c r="U427" s="180"/>
      <c r="V427" s="180"/>
      <c r="W427" s="180"/>
      <c r="X427" s="180"/>
      <c r="Y427" s="180"/>
      <c r="Z427" s="180"/>
      <c r="AA427" s="185"/>
      <c r="AT427" s="186" t="s">
        <v>164</v>
      </c>
      <c r="AU427" s="186" t="s">
        <v>113</v>
      </c>
      <c r="AV427" s="11" t="s">
        <v>113</v>
      </c>
      <c r="AW427" s="11" t="s">
        <v>33</v>
      </c>
      <c r="AX427" s="11" t="s">
        <v>76</v>
      </c>
      <c r="AY427" s="186" t="s">
        <v>157</v>
      </c>
    </row>
    <row r="428" spans="2:65" s="12" customFormat="1" ht="16.5" customHeight="1">
      <c r="B428" s="187"/>
      <c r="C428" s="188"/>
      <c r="D428" s="188"/>
      <c r="E428" s="189" t="s">
        <v>5</v>
      </c>
      <c r="F428" s="263" t="s">
        <v>448</v>
      </c>
      <c r="G428" s="264"/>
      <c r="H428" s="264"/>
      <c r="I428" s="264"/>
      <c r="J428" s="188"/>
      <c r="K428" s="190">
        <v>2</v>
      </c>
      <c r="L428" s="188"/>
      <c r="M428" s="188"/>
      <c r="N428" s="188"/>
      <c r="O428" s="188"/>
      <c r="P428" s="188"/>
      <c r="Q428" s="188"/>
      <c r="R428" s="191"/>
      <c r="T428" s="192"/>
      <c r="U428" s="188"/>
      <c r="V428" s="188"/>
      <c r="W428" s="188"/>
      <c r="X428" s="188"/>
      <c r="Y428" s="188"/>
      <c r="Z428" s="188"/>
      <c r="AA428" s="193"/>
      <c r="AT428" s="194" t="s">
        <v>164</v>
      </c>
      <c r="AU428" s="194" t="s">
        <v>113</v>
      </c>
      <c r="AV428" s="12" t="s">
        <v>167</v>
      </c>
      <c r="AW428" s="12" t="s">
        <v>33</v>
      </c>
      <c r="AX428" s="12" t="s">
        <v>76</v>
      </c>
      <c r="AY428" s="194" t="s">
        <v>157</v>
      </c>
    </row>
    <row r="429" spans="2:65" s="11" customFormat="1" ht="16.5" customHeight="1">
      <c r="B429" s="179"/>
      <c r="C429" s="180"/>
      <c r="D429" s="180"/>
      <c r="E429" s="181" t="s">
        <v>5</v>
      </c>
      <c r="F429" s="261" t="s">
        <v>203</v>
      </c>
      <c r="G429" s="262"/>
      <c r="H429" s="262"/>
      <c r="I429" s="262"/>
      <c r="J429" s="180"/>
      <c r="K429" s="182">
        <v>4</v>
      </c>
      <c r="L429" s="180"/>
      <c r="M429" s="180"/>
      <c r="N429" s="180"/>
      <c r="O429" s="180"/>
      <c r="P429" s="180"/>
      <c r="Q429" s="180"/>
      <c r="R429" s="183"/>
      <c r="T429" s="184"/>
      <c r="U429" s="180"/>
      <c r="V429" s="180"/>
      <c r="W429" s="180"/>
      <c r="X429" s="180"/>
      <c r="Y429" s="180"/>
      <c r="Z429" s="180"/>
      <c r="AA429" s="185"/>
      <c r="AT429" s="186" t="s">
        <v>164</v>
      </c>
      <c r="AU429" s="186" t="s">
        <v>113</v>
      </c>
      <c r="AV429" s="11" t="s">
        <v>113</v>
      </c>
      <c r="AW429" s="11" t="s">
        <v>33</v>
      </c>
      <c r="AX429" s="11" t="s">
        <v>76</v>
      </c>
      <c r="AY429" s="186" t="s">
        <v>157</v>
      </c>
    </row>
    <row r="430" spans="2:65" s="12" customFormat="1" ht="16.5" customHeight="1">
      <c r="B430" s="187"/>
      <c r="C430" s="188"/>
      <c r="D430" s="188"/>
      <c r="E430" s="189" t="s">
        <v>5</v>
      </c>
      <c r="F430" s="263" t="s">
        <v>449</v>
      </c>
      <c r="G430" s="264"/>
      <c r="H430" s="264"/>
      <c r="I430" s="264"/>
      <c r="J430" s="188"/>
      <c r="K430" s="190">
        <v>4</v>
      </c>
      <c r="L430" s="188"/>
      <c r="M430" s="188"/>
      <c r="N430" s="188"/>
      <c r="O430" s="188"/>
      <c r="P430" s="188"/>
      <c r="Q430" s="188"/>
      <c r="R430" s="191"/>
      <c r="T430" s="192"/>
      <c r="U430" s="188"/>
      <c r="V430" s="188"/>
      <c r="W430" s="188"/>
      <c r="X430" s="188"/>
      <c r="Y430" s="188"/>
      <c r="Z430" s="188"/>
      <c r="AA430" s="193"/>
      <c r="AT430" s="194" t="s">
        <v>164</v>
      </c>
      <c r="AU430" s="194" t="s">
        <v>113</v>
      </c>
      <c r="AV430" s="12" t="s">
        <v>167</v>
      </c>
      <c r="AW430" s="12" t="s">
        <v>33</v>
      </c>
      <c r="AX430" s="12" t="s">
        <v>76</v>
      </c>
      <c r="AY430" s="194" t="s">
        <v>157</v>
      </c>
    </row>
    <row r="431" spans="2:65" s="13" customFormat="1" ht="16.5" customHeight="1">
      <c r="B431" s="195"/>
      <c r="C431" s="196"/>
      <c r="D431" s="196"/>
      <c r="E431" s="197" t="s">
        <v>5</v>
      </c>
      <c r="F431" s="265" t="s">
        <v>176</v>
      </c>
      <c r="G431" s="266"/>
      <c r="H431" s="266"/>
      <c r="I431" s="266"/>
      <c r="J431" s="196"/>
      <c r="K431" s="198">
        <v>14</v>
      </c>
      <c r="L431" s="196"/>
      <c r="M431" s="196"/>
      <c r="N431" s="196"/>
      <c r="O431" s="196"/>
      <c r="P431" s="196"/>
      <c r="Q431" s="196"/>
      <c r="R431" s="199"/>
      <c r="T431" s="200"/>
      <c r="U431" s="196"/>
      <c r="V431" s="196"/>
      <c r="W431" s="196"/>
      <c r="X431" s="196"/>
      <c r="Y431" s="196"/>
      <c r="Z431" s="196"/>
      <c r="AA431" s="201"/>
      <c r="AT431" s="202" t="s">
        <v>164</v>
      </c>
      <c r="AU431" s="202" t="s">
        <v>113</v>
      </c>
      <c r="AV431" s="13" t="s">
        <v>161</v>
      </c>
      <c r="AW431" s="13" t="s">
        <v>33</v>
      </c>
      <c r="AX431" s="13" t="s">
        <v>84</v>
      </c>
      <c r="AY431" s="202" t="s">
        <v>157</v>
      </c>
    </row>
    <row r="432" spans="2:65" s="9" customFormat="1" ht="29.85" customHeight="1">
      <c r="B432" s="154"/>
      <c r="C432" s="155"/>
      <c r="D432" s="164" t="s">
        <v>133</v>
      </c>
      <c r="E432" s="164"/>
      <c r="F432" s="164"/>
      <c r="G432" s="164"/>
      <c r="H432" s="164"/>
      <c r="I432" s="164"/>
      <c r="J432" s="164"/>
      <c r="K432" s="164"/>
      <c r="L432" s="164"/>
      <c r="M432" s="164"/>
      <c r="N432" s="269">
        <f>BK432</f>
        <v>0</v>
      </c>
      <c r="O432" s="270"/>
      <c r="P432" s="270"/>
      <c r="Q432" s="270"/>
      <c r="R432" s="157"/>
      <c r="T432" s="158"/>
      <c r="U432" s="155"/>
      <c r="V432" s="155"/>
      <c r="W432" s="159">
        <f>SUM(W433:W458)</f>
        <v>0</v>
      </c>
      <c r="X432" s="155"/>
      <c r="Y432" s="159">
        <f>SUM(Y433:Y458)</f>
        <v>0</v>
      </c>
      <c r="Z432" s="155"/>
      <c r="AA432" s="160">
        <f>SUM(AA433:AA458)</f>
        <v>0.23695200000000002</v>
      </c>
      <c r="AR432" s="161" t="s">
        <v>113</v>
      </c>
      <c r="AT432" s="162" t="s">
        <v>75</v>
      </c>
      <c r="AU432" s="162" t="s">
        <v>84</v>
      </c>
      <c r="AY432" s="161" t="s">
        <v>157</v>
      </c>
      <c r="BK432" s="163">
        <f>SUM(BK433:BK458)</f>
        <v>0</v>
      </c>
    </row>
    <row r="433" spans="2:65" s="1" customFormat="1" ht="16.5" customHeight="1">
      <c r="B433" s="136"/>
      <c r="C433" s="165" t="s">
        <v>450</v>
      </c>
      <c r="D433" s="165" t="s">
        <v>158</v>
      </c>
      <c r="E433" s="166" t="s">
        <v>451</v>
      </c>
      <c r="F433" s="276" t="s">
        <v>452</v>
      </c>
      <c r="G433" s="276"/>
      <c r="H433" s="276"/>
      <c r="I433" s="276"/>
      <c r="J433" s="167" t="s">
        <v>207</v>
      </c>
      <c r="K433" s="168">
        <v>148.36000000000001</v>
      </c>
      <c r="L433" s="277">
        <v>0</v>
      </c>
      <c r="M433" s="277"/>
      <c r="N433" s="278">
        <f>ROUND(L433*K433,2)</f>
        <v>0</v>
      </c>
      <c r="O433" s="278"/>
      <c r="P433" s="278"/>
      <c r="Q433" s="278"/>
      <c r="R433" s="139"/>
      <c r="T433" s="169" t="s">
        <v>5</v>
      </c>
      <c r="U433" s="47" t="s">
        <v>43</v>
      </c>
      <c r="V433" s="39"/>
      <c r="W433" s="170">
        <f>V433*K433</f>
        <v>0</v>
      </c>
      <c r="X433" s="170">
        <v>0</v>
      </c>
      <c r="Y433" s="170">
        <f>X433*K433</f>
        <v>0</v>
      </c>
      <c r="Z433" s="170">
        <v>1E-3</v>
      </c>
      <c r="AA433" s="171">
        <f>Z433*K433</f>
        <v>0.14836000000000002</v>
      </c>
      <c r="AR433" s="22" t="s">
        <v>390</v>
      </c>
      <c r="AT433" s="22" t="s">
        <v>158</v>
      </c>
      <c r="AU433" s="22" t="s">
        <v>113</v>
      </c>
      <c r="AY433" s="22" t="s">
        <v>157</v>
      </c>
      <c r="BE433" s="109">
        <f>IF(U433="základná",N433,0)</f>
        <v>0</v>
      </c>
      <c r="BF433" s="109">
        <f>IF(U433="znížená",N433,0)</f>
        <v>0</v>
      </c>
      <c r="BG433" s="109">
        <f>IF(U433="zákl. prenesená",N433,0)</f>
        <v>0</v>
      </c>
      <c r="BH433" s="109">
        <f>IF(U433="zníž. prenesená",N433,0)</f>
        <v>0</v>
      </c>
      <c r="BI433" s="109">
        <f>IF(U433="nulová",N433,0)</f>
        <v>0</v>
      </c>
      <c r="BJ433" s="22" t="s">
        <v>113</v>
      </c>
      <c r="BK433" s="109">
        <f>ROUND(L433*K433,2)</f>
        <v>0</v>
      </c>
      <c r="BL433" s="22" t="s">
        <v>390</v>
      </c>
      <c r="BM433" s="22" t="s">
        <v>453</v>
      </c>
    </row>
    <row r="434" spans="2:65" s="10" customFormat="1" ht="16.5" customHeight="1">
      <c r="B434" s="172"/>
      <c r="C434" s="173"/>
      <c r="D434" s="173"/>
      <c r="E434" s="174" t="s">
        <v>5</v>
      </c>
      <c r="F434" s="279" t="s">
        <v>454</v>
      </c>
      <c r="G434" s="280"/>
      <c r="H434" s="280"/>
      <c r="I434" s="280"/>
      <c r="J434" s="173"/>
      <c r="K434" s="174" t="s">
        <v>5</v>
      </c>
      <c r="L434" s="173"/>
      <c r="M434" s="173"/>
      <c r="N434" s="173"/>
      <c r="O434" s="173"/>
      <c r="P434" s="173"/>
      <c r="Q434" s="173"/>
      <c r="R434" s="175"/>
      <c r="T434" s="176"/>
      <c r="U434" s="173"/>
      <c r="V434" s="173"/>
      <c r="W434" s="173"/>
      <c r="X434" s="173"/>
      <c r="Y434" s="173"/>
      <c r="Z434" s="173"/>
      <c r="AA434" s="177"/>
      <c r="AT434" s="178" t="s">
        <v>164</v>
      </c>
      <c r="AU434" s="178" t="s">
        <v>113</v>
      </c>
      <c r="AV434" s="10" t="s">
        <v>84</v>
      </c>
      <c r="AW434" s="10" t="s">
        <v>33</v>
      </c>
      <c r="AX434" s="10" t="s">
        <v>76</v>
      </c>
      <c r="AY434" s="178" t="s">
        <v>157</v>
      </c>
    </row>
    <row r="435" spans="2:65" s="11" customFormat="1" ht="16.5" customHeight="1">
      <c r="B435" s="179"/>
      <c r="C435" s="180"/>
      <c r="D435" s="180"/>
      <c r="E435" s="181" t="s">
        <v>5</v>
      </c>
      <c r="F435" s="261" t="s">
        <v>455</v>
      </c>
      <c r="G435" s="262"/>
      <c r="H435" s="262"/>
      <c r="I435" s="262"/>
      <c r="J435" s="180"/>
      <c r="K435" s="182">
        <v>10.4</v>
      </c>
      <c r="L435" s="180"/>
      <c r="M435" s="180"/>
      <c r="N435" s="180"/>
      <c r="O435" s="180"/>
      <c r="P435" s="180"/>
      <c r="Q435" s="180"/>
      <c r="R435" s="183"/>
      <c r="T435" s="184"/>
      <c r="U435" s="180"/>
      <c r="V435" s="180"/>
      <c r="W435" s="180"/>
      <c r="X435" s="180"/>
      <c r="Y435" s="180"/>
      <c r="Z435" s="180"/>
      <c r="AA435" s="185"/>
      <c r="AT435" s="186" t="s">
        <v>164</v>
      </c>
      <c r="AU435" s="186" t="s">
        <v>113</v>
      </c>
      <c r="AV435" s="11" t="s">
        <v>113</v>
      </c>
      <c r="AW435" s="11" t="s">
        <v>33</v>
      </c>
      <c r="AX435" s="11" t="s">
        <v>76</v>
      </c>
      <c r="AY435" s="186" t="s">
        <v>157</v>
      </c>
    </row>
    <row r="436" spans="2:65" s="11" customFormat="1" ht="16.5" customHeight="1">
      <c r="B436" s="179"/>
      <c r="C436" s="180"/>
      <c r="D436" s="180"/>
      <c r="E436" s="181" t="s">
        <v>5</v>
      </c>
      <c r="F436" s="261" t="s">
        <v>456</v>
      </c>
      <c r="G436" s="262"/>
      <c r="H436" s="262"/>
      <c r="I436" s="262"/>
      <c r="J436" s="180"/>
      <c r="K436" s="182">
        <v>10.039999999999999</v>
      </c>
      <c r="L436" s="180"/>
      <c r="M436" s="180"/>
      <c r="N436" s="180"/>
      <c r="O436" s="180"/>
      <c r="P436" s="180"/>
      <c r="Q436" s="180"/>
      <c r="R436" s="183"/>
      <c r="T436" s="184"/>
      <c r="U436" s="180"/>
      <c r="V436" s="180"/>
      <c r="W436" s="180"/>
      <c r="X436" s="180"/>
      <c r="Y436" s="180"/>
      <c r="Z436" s="180"/>
      <c r="AA436" s="185"/>
      <c r="AT436" s="186" t="s">
        <v>164</v>
      </c>
      <c r="AU436" s="186" t="s">
        <v>113</v>
      </c>
      <c r="AV436" s="11" t="s">
        <v>113</v>
      </c>
      <c r="AW436" s="11" t="s">
        <v>33</v>
      </c>
      <c r="AX436" s="11" t="s">
        <v>76</v>
      </c>
      <c r="AY436" s="186" t="s">
        <v>157</v>
      </c>
    </row>
    <row r="437" spans="2:65" s="12" customFormat="1" ht="16.5" customHeight="1">
      <c r="B437" s="187"/>
      <c r="C437" s="188"/>
      <c r="D437" s="188"/>
      <c r="E437" s="189" t="s">
        <v>5</v>
      </c>
      <c r="F437" s="263" t="s">
        <v>457</v>
      </c>
      <c r="G437" s="264"/>
      <c r="H437" s="264"/>
      <c r="I437" s="264"/>
      <c r="J437" s="188"/>
      <c r="K437" s="190">
        <v>20.440000000000001</v>
      </c>
      <c r="L437" s="188"/>
      <c r="M437" s="188"/>
      <c r="N437" s="188"/>
      <c r="O437" s="188"/>
      <c r="P437" s="188"/>
      <c r="Q437" s="188"/>
      <c r="R437" s="191"/>
      <c r="T437" s="192"/>
      <c r="U437" s="188"/>
      <c r="V437" s="188"/>
      <c r="W437" s="188"/>
      <c r="X437" s="188"/>
      <c r="Y437" s="188"/>
      <c r="Z437" s="188"/>
      <c r="AA437" s="193"/>
      <c r="AT437" s="194" t="s">
        <v>164</v>
      </c>
      <c r="AU437" s="194" t="s">
        <v>113</v>
      </c>
      <c r="AV437" s="12" t="s">
        <v>167</v>
      </c>
      <c r="AW437" s="12" t="s">
        <v>33</v>
      </c>
      <c r="AX437" s="12" t="s">
        <v>76</v>
      </c>
      <c r="AY437" s="194" t="s">
        <v>157</v>
      </c>
    </row>
    <row r="438" spans="2:65" s="11" customFormat="1" ht="16.5" customHeight="1">
      <c r="B438" s="179"/>
      <c r="C438" s="180"/>
      <c r="D438" s="180"/>
      <c r="E438" s="181" t="s">
        <v>5</v>
      </c>
      <c r="F438" s="261" t="s">
        <v>458</v>
      </c>
      <c r="G438" s="262"/>
      <c r="H438" s="262"/>
      <c r="I438" s="262"/>
      <c r="J438" s="180"/>
      <c r="K438" s="182">
        <v>61.32</v>
      </c>
      <c r="L438" s="180"/>
      <c r="M438" s="180"/>
      <c r="N438" s="180"/>
      <c r="O438" s="180"/>
      <c r="P438" s="180"/>
      <c r="Q438" s="180"/>
      <c r="R438" s="183"/>
      <c r="T438" s="184"/>
      <c r="U438" s="180"/>
      <c r="V438" s="180"/>
      <c r="W438" s="180"/>
      <c r="X438" s="180"/>
      <c r="Y438" s="180"/>
      <c r="Z438" s="180"/>
      <c r="AA438" s="185"/>
      <c r="AT438" s="186" t="s">
        <v>164</v>
      </c>
      <c r="AU438" s="186" t="s">
        <v>113</v>
      </c>
      <c r="AV438" s="11" t="s">
        <v>113</v>
      </c>
      <c r="AW438" s="11" t="s">
        <v>33</v>
      </c>
      <c r="AX438" s="11" t="s">
        <v>76</v>
      </c>
      <c r="AY438" s="186" t="s">
        <v>157</v>
      </c>
    </row>
    <row r="439" spans="2:65" s="12" customFormat="1" ht="16.5" customHeight="1">
      <c r="B439" s="187"/>
      <c r="C439" s="188"/>
      <c r="D439" s="188"/>
      <c r="E439" s="189" t="s">
        <v>5</v>
      </c>
      <c r="F439" s="263" t="s">
        <v>302</v>
      </c>
      <c r="G439" s="264"/>
      <c r="H439" s="264"/>
      <c r="I439" s="264"/>
      <c r="J439" s="188"/>
      <c r="K439" s="190">
        <v>61.32</v>
      </c>
      <c r="L439" s="188"/>
      <c r="M439" s="188"/>
      <c r="N439" s="188"/>
      <c r="O439" s="188"/>
      <c r="P439" s="188"/>
      <c r="Q439" s="188"/>
      <c r="R439" s="191"/>
      <c r="T439" s="192"/>
      <c r="U439" s="188"/>
      <c r="V439" s="188"/>
      <c r="W439" s="188"/>
      <c r="X439" s="188"/>
      <c r="Y439" s="188"/>
      <c r="Z439" s="188"/>
      <c r="AA439" s="193"/>
      <c r="AT439" s="194" t="s">
        <v>164</v>
      </c>
      <c r="AU439" s="194" t="s">
        <v>113</v>
      </c>
      <c r="AV439" s="12" t="s">
        <v>167</v>
      </c>
      <c r="AW439" s="12" t="s">
        <v>33</v>
      </c>
      <c r="AX439" s="12" t="s">
        <v>76</v>
      </c>
      <c r="AY439" s="194" t="s">
        <v>157</v>
      </c>
    </row>
    <row r="440" spans="2:65" s="11" customFormat="1" ht="16.5" customHeight="1">
      <c r="B440" s="179"/>
      <c r="C440" s="180"/>
      <c r="D440" s="180"/>
      <c r="E440" s="181" t="s">
        <v>5</v>
      </c>
      <c r="F440" s="261" t="s">
        <v>459</v>
      </c>
      <c r="G440" s="262"/>
      <c r="H440" s="262"/>
      <c r="I440" s="262"/>
      <c r="J440" s="180"/>
      <c r="K440" s="182">
        <v>12.16</v>
      </c>
      <c r="L440" s="180"/>
      <c r="M440" s="180"/>
      <c r="N440" s="180"/>
      <c r="O440" s="180"/>
      <c r="P440" s="180"/>
      <c r="Q440" s="180"/>
      <c r="R440" s="183"/>
      <c r="T440" s="184"/>
      <c r="U440" s="180"/>
      <c r="V440" s="180"/>
      <c r="W440" s="180"/>
      <c r="X440" s="180"/>
      <c r="Y440" s="180"/>
      <c r="Z440" s="180"/>
      <c r="AA440" s="185"/>
      <c r="AT440" s="186" t="s">
        <v>164</v>
      </c>
      <c r="AU440" s="186" t="s">
        <v>113</v>
      </c>
      <c r="AV440" s="11" t="s">
        <v>113</v>
      </c>
      <c r="AW440" s="11" t="s">
        <v>33</v>
      </c>
      <c r="AX440" s="11" t="s">
        <v>76</v>
      </c>
      <c r="AY440" s="186" t="s">
        <v>157</v>
      </c>
    </row>
    <row r="441" spans="2:65" s="11" customFormat="1" ht="16.5" customHeight="1">
      <c r="B441" s="179"/>
      <c r="C441" s="180"/>
      <c r="D441" s="180"/>
      <c r="E441" s="181" t="s">
        <v>5</v>
      </c>
      <c r="F441" s="261" t="s">
        <v>460</v>
      </c>
      <c r="G441" s="262"/>
      <c r="H441" s="262"/>
      <c r="I441" s="262"/>
      <c r="J441" s="180"/>
      <c r="K441" s="182">
        <v>10.039999999999999</v>
      </c>
      <c r="L441" s="180"/>
      <c r="M441" s="180"/>
      <c r="N441" s="180"/>
      <c r="O441" s="180"/>
      <c r="P441" s="180"/>
      <c r="Q441" s="180"/>
      <c r="R441" s="183"/>
      <c r="T441" s="184"/>
      <c r="U441" s="180"/>
      <c r="V441" s="180"/>
      <c r="W441" s="180"/>
      <c r="X441" s="180"/>
      <c r="Y441" s="180"/>
      <c r="Z441" s="180"/>
      <c r="AA441" s="185"/>
      <c r="AT441" s="186" t="s">
        <v>164</v>
      </c>
      <c r="AU441" s="186" t="s">
        <v>113</v>
      </c>
      <c r="AV441" s="11" t="s">
        <v>113</v>
      </c>
      <c r="AW441" s="11" t="s">
        <v>33</v>
      </c>
      <c r="AX441" s="11" t="s">
        <v>76</v>
      </c>
      <c r="AY441" s="186" t="s">
        <v>157</v>
      </c>
    </row>
    <row r="442" spans="2:65" s="12" customFormat="1" ht="16.5" customHeight="1">
      <c r="B442" s="187"/>
      <c r="C442" s="188"/>
      <c r="D442" s="188"/>
      <c r="E442" s="189" t="s">
        <v>5</v>
      </c>
      <c r="F442" s="263" t="s">
        <v>190</v>
      </c>
      <c r="G442" s="264"/>
      <c r="H442" s="264"/>
      <c r="I442" s="264"/>
      <c r="J442" s="188"/>
      <c r="K442" s="190">
        <v>22.2</v>
      </c>
      <c r="L442" s="188"/>
      <c r="M442" s="188"/>
      <c r="N442" s="188"/>
      <c r="O442" s="188"/>
      <c r="P442" s="188"/>
      <c r="Q442" s="188"/>
      <c r="R442" s="191"/>
      <c r="T442" s="192"/>
      <c r="U442" s="188"/>
      <c r="V442" s="188"/>
      <c r="W442" s="188"/>
      <c r="X442" s="188"/>
      <c r="Y442" s="188"/>
      <c r="Z442" s="188"/>
      <c r="AA442" s="193"/>
      <c r="AT442" s="194" t="s">
        <v>164</v>
      </c>
      <c r="AU442" s="194" t="s">
        <v>113</v>
      </c>
      <c r="AV442" s="12" t="s">
        <v>167</v>
      </c>
      <c r="AW442" s="12" t="s">
        <v>33</v>
      </c>
      <c r="AX442" s="12" t="s">
        <v>76</v>
      </c>
      <c r="AY442" s="194" t="s">
        <v>157</v>
      </c>
    </row>
    <row r="443" spans="2:65" s="11" customFormat="1" ht="16.5" customHeight="1">
      <c r="B443" s="179"/>
      <c r="C443" s="180"/>
      <c r="D443" s="180"/>
      <c r="E443" s="181" t="s">
        <v>5</v>
      </c>
      <c r="F443" s="261" t="s">
        <v>461</v>
      </c>
      <c r="G443" s="262"/>
      <c r="H443" s="262"/>
      <c r="I443" s="262"/>
      <c r="J443" s="180"/>
      <c r="K443" s="182">
        <v>44.4</v>
      </c>
      <c r="L443" s="180"/>
      <c r="M443" s="180"/>
      <c r="N443" s="180"/>
      <c r="O443" s="180"/>
      <c r="P443" s="180"/>
      <c r="Q443" s="180"/>
      <c r="R443" s="183"/>
      <c r="T443" s="184"/>
      <c r="U443" s="180"/>
      <c r="V443" s="180"/>
      <c r="W443" s="180"/>
      <c r="X443" s="180"/>
      <c r="Y443" s="180"/>
      <c r="Z443" s="180"/>
      <c r="AA443" s="185"/>
      <c r="AT443" s="186" t="s">
        <v>164</v>
      </c>
      <c r="AU443" s="186" t="s">
        <v>113</v>
      </c>
      <c r="AV443" s="11" t="s">
        <v>113</v>
      </c>
      <c r="AW443" s="11" t="s">
        <v>33</v>
      </c>
      <c r="AX443" s="11" t="s">
        <v>76</v>
      </c>
      <c r="AY443" s="186" t="s">
        <v>157</v>
      </c>
    </row>
    <row r="444" spans="2:65" s="12" customFormat="1" ht="16.5" customHeight="1">
      <c r="B444" s="187"/>
      <c r="C444" s="188"/>
      <c r="D444" s="188"/>
      <c r="E444" s="189" t="s">
        <v>5</v>
      </c>
      <c r="F444" s="263" t="s">
        <v>307</v>
      </c>
      <c r="G444" s="264"/>
      <c r="H444" s="264"/>
      <c r="I444" s="264"/>
      <c r="J444" s="188"/>
      <c r="K444" s="190">
        <v>44.4</v>
      </c>
      <c r="L444" s="188"/>
      <c r="M444" s="188"/>
      <c r="N444" s="188"/>
      <c r="O444" s="188"/>
      <c r="P444" s="188"/>
      <c r="Q444" s="188"/>
      <c r="R444" s="191"/>
      <c r="T444" s="192"/>
      <c r="U444" s="188"/>
      <c r="V444" s="188"/>
      <c r="W444" s="188"/>
      <c r="X444" s="188"/>
      <c r="Y444" s="188"/>
      <c r="Z444" s="188"/>
      <c r="AA444" s="193"/>
      <c r="AT444" s="194" t="s">
        <v>164</v>
      </c>
      <c r="AU444" s="194" t="s">
        <v>113</v>
      </c>
      <c r="AV444" s="12" t="s">
        <v>167</v>
      </c>
      <c r="AW444" s="12" t="s">
        <v>33</v>
      </c>
      <c r="AX444" s="12" t="s">
        <v>76</v>
      </c>
      <c r="AY444" s="194" t="s">
        <v>157</v>
      </c>
    </row>
    <row r="445" spans="2:65" s="13" customFormat="1" ht="16.5" customHeight="1">
      <c r="B445" s="195"/>
      <c r="C445" s="196"/>
      <c r="D445" s="196"/>
      <c r="E445" s="197" t="s">
        <v>5</v>
      </c>
      <c r="F445" s="265" t="s">
        <v>176</v>
      </c>
      <c r="G445" s="266"/>
      <c r="H445" s="266"/>
      <c r="I445" s="266"/>
      <c r="J445" s="196"/>
      <c r="K445" s="198">
        <v>148.36000000000001</v>
      </c>
      <c r="L445" s="196"/>
      <c r="M445" s="196"/>
      <c r="N445" s="196"/>
      <c r="O445" s="196"/>
      <c r="P445" s="196"/>
      <c r="Q445" s="196"/>
      <c r="R445" s="199"/>
      <c r="T445" s="200"/>
      <c r="U445" s="196"/>
      <c r="V445" s="196"/>
      <c r="W445" s="196"/>
      <c r="X445" s="196"/>
      <c r="Y445" s="196"/>
      <c r="Z445" s="196"/>
      <c r="AA445" s="201"/>
      <c r="AT445" s="202" t="s">
        <v>164</v>
      </c>
      <c r="AU445" s="202" t="s">
        <v>113</v>
      </c>
      <c r="AV445" s="13" t="s">
        <v>161</v>
      </c>
      <c r="AW445" s="13" t="s">
        <v>33</v>
      </c>
      <c r="AX445" s="13" t="s">
        <v>84</v>
      </c>
      <c r="AY445" s="202" t="s">
        <v>157</v>
      </c>
    </row>
    <row r="446" spans="2:65" s="1" customFormat="1" ht="25.5" customHeight="1">
      <c r="B446" s="136"/>
      <c r="C446" s="165" t="s">
        <v>462</v>
      </c>
      <c r="D446" s="165" t="s">
        <v>158</v>
      </c>
      <c r="E446" s="166" t="s">
        <v>463</v>
      </c>
      <c r="F446" s="276" t="s">
        <v>464</v>
      </c>
      <c r="G446" s="276"/>
      <c r="H446" s="276"/>
      <c r="I446" s="276"/>
      <c r="J446" s="167" t="s">
        <v>111</v>
      </c>
      <c r="K446" s="168">
        <v>88.591999999999999</v>
      </c>
      <c r="L446" s="277">
        <v>0</v>
      </c>
      <c r="M446" s="277"/>
      <c r="N446" s="278">
        <f>ROUND(L446*K446,2)</f>
        <v>0</v>
      </c>
      <c r="O446" s="278"/>
      <c r="P446" s="278"/>
      <c r="Q446" s="278"/>
      <c r="R446" s="139"/>
      <c r="T446" s="169" t="s">
        <v>5</v>
      </c>
      <c r="U446" s="47" t="s">
        <v>43</v>
      </c>
      <c r="V446" s="39"/>
      <c r="W446" s="170">
        <f>V446*K446</f>
        <v>0</v>
      </c>
      <c r="X446" s="170">
        <v>0</v>
      </c>
      <c r="Y446" s="170">
        <f>X446*K446</f>
        <v>0</v>
      </c>
      <c r="Z446" s="170">
        <v>1E-3</v>
      </c>
      <c r="AA446" s="171">
        <f>Z446*K446</f>
        <v>8.8592000000000004E-2</v>
      </c>
      <c r="AR446" s="22" t="s">
        <v>390</v>
      </c>
      <c r="AT446" s="22" t="s">
        <v>158</v>
      </c>
      <c r="AU446" s="22" t="s">
        <v>113</v>
      </c>
      <c r="AY446" s="22" t="s">
        <v>157</v>
      </c>
      <c r="BE446" s="109">
        <f>IF(U446="základná",N446,0)</f>
        <v>0</v>
      </c>
      <c r="BF446" s="109">
        <f>IF(U446="znížená",N446,0)</f>
        <v>0</v>
      </c>
      <c r="BG446" s="109">
        <f>IF(U446="zákl. prenesená",N446,0)</f>
        <v>0</v>
      </c>
      <c r="BH446" s="109">
        <f>IF(U446="zníž. prenesená",N446,0)</f>
        <v>0</v>
      </c>
      <c r="BI446" s="109">
        <f>IF(U446="nulová",N446,0)</f>
        <v>0</v>
      </c>
      <c r="BJ446" s="22" t="s">
        <v>113</v>
      </c>
      <c r="BK446" s="109">
        <f>ROUND(L446*K446,2)</f>
        <v>0</v>
      </c>
      <c r="BL446" s="22" t="s">
        <v>390</v>
      </c>
      <c r="BM446" s="22" t="s">
        <v>465</v>
      </c>
    </row>
    <row r="447" spans="2:65" s="10" customFormat="1" ht="16.5" customHeight="1">
      <c r="B447" s="172"/>
      <c r="C447" s="173"/>
      <c r="D447" s="173"/>
      <c r="E447" s="174" t="s">
        <v>5</v>
      </c>
      <c r="F447" s="279" t="s">
        <v>466</v>
      </c>
      <c r="G447" s="280"/>
      <c r="H447" s="280"/>
      <c r="I447" s="280"/>
      <c r="J447" s="173"/>
      <c r="K447" s="174" t="s">
        <v>5</v>
      </c>
      <c r="L447" s="173"/>
      <c r="M447" s="173"/>
      <c r="N447" s="173"/>
      <c r="O447" s="173"/>
      <c r="P447" s="173"/>
      <c r="Q447" s="173"/>
      <c r="R447" s="175"/>
      <c r="T447" s="176"/>
      <c r="U447" s="173"/>
      <c r="V447" s="173"/>
      <c r="W447" s="173"/>
      <c r="X447" s="173"/>
      <c r="Y447" s="173"/>
      <c r="Z447" s="173"/>
      <c r="AA447" s="177"/>
      <c r="AT447" s="178" t="s">
        <v>164</v>
      </c>
      <c r="AU447" s="178" t="s">
        <v>113</v>
      </c>
      <c r="AV447" s="10" t="s">
        <v>84</v>
      </c>
      <c r="AW447" s="10" t="s">
        <v>33</v>
      </c>
      <c r="AX447" s="10" t="s">
        <v>76</v>
      </c>
      <c r="AY447" s="178" t="s">
        <v>157</v>
      </c>
    </row>
    <row r="448" spans="2:65" s="11" customFormat="1" ht="16.5" customHeight="1">
      <c r="B448" s="179"/>
      <c r="C448" s="180"/>
      <c r="D448" s="180"/>
      <c r="E448" s="181" t="s">
        <v>5</v>
      </c>
      <c r="F448" s="261" t="s">
        <v>335</v>
      </c>
      <c r="G448" s="262"/>
      <c r="H448" s="262"/>
      <c r="I448" s="262"/>
      <c r="J448" s="180"/>
      <c r="K448" s="182">
        <v>5.95</v>
      </c>
      <c r="L448" s="180"/>
      <c r="M448" s="180"/>
      <c r="N448" s="180"/>
      <c r="O448" s="180"/>
      <c r="P448" s="180"/>
      <c r="Q448" s="180"/>
      <c r="R448" s="183"/>
      <c r="T448" s="184"/>
      <c r="U448" s="180"/>
      <c r="V448" s="180"/>
      <c r="W448" s="180"/>
      <c r="X448" s="180"/>
      <c r="Y448" s="180"/>
      <c r="Z448" s="180"/>
      <c r="AA448" s="185"/>
      <c r="AT448" s="186" t="s">
        <v>164</v>
      </c>
      <c r="AU448" s="186" t="s">
        <v>113</v>
      </c>
      <c r="AV448" s="11" t="s">
        <v>113</v>
      </c>
      <c r="AW448" s="11" t="s">
        <v>33</v>
      </c>
      <c r="AX448" s="11" t="s">
        <v>76</v>
      </c>
      <c r="AY448" s="186" t="s">
        <v>157</v>
      </c>
    </row>
    <row r="449" spans="2:63" s="11" customFormat="1" ht="16.5" customHeight="1">
      <c r="B449" s="179"/>
      <c r="C449" s="180"/>
      <c r="D449" s="180"/>
      <c r="E449" s="181" t="s">
        <v>5</v>
      </c>
      <c r="F449" s="261" t="s">
        <v>336</v>
      </c>
      <c r="G449" s="262"/>
      <c r="H449" s="262"/>
      <c r="I449" s="262"/>
      <c r="J449" s="180"/>
      <c r="K449" s="182">
        <v>5.32</v>
      </c>
      <c r="L449" s="180"/>
      <c r="M449" s="180"/>
      <c r="N449" s="180"/>
      <c r="O449" s="180"/>
      <c r="P449" s="180"/>
      <c r="Q449" s="180"/>
      <c r="R449" s="183"/>
      <c r="T449" s="184"/>
      <c r="U449" s="180"/>
      <c r="V449" s="180"/>
      <c r="W449" s="180"/>
      <c r="X449" s="180"/>
      <c r="Y449" s="180"/>
      <c r="Z449" s="180"/>
      <c r="AA449" s="185"/>
      <c r="AT449" s="186" t="s">
        <v>164</v>
      </c>
      <c r="AU449" s="186" t="s">
        <v>113</v>
      </c>
      <c r="AV449" s="11" t="s">
        <v>113</v>
      </c>
      <c r="AW449" s="11" t="s">
        <v>33</v>
      </c>
      <c r="AX449" s="11" t="s">
        <v>76</v>
      </c>
      <c r="AY449" s="186" t="s">
        <v>157</v>
      </c>
    </row>
    <row r="450" spans="2:63" s="12" customFormat="1" ht="16.5" customHeight="1">
      <c r="B450" s="187"/>
      <c r="C450" s="188"/>
      <c r="D450" s="188"/>
      <c r="E450" s="189" t="s">
        <v>5</v>
      </c>
      <c r="F450" s="263" t="s">
        <v>322</v>
      </c>
      <c r="G450" s="264"/>
      <c r="H450" s="264"/>
      <c r="I450" s="264"/>
      <c r="J450" s="188"/>
      <c r="K450" s="190">
        <v>11.27</v>
      </c>
      <c r="L450" s="188"/>
      <c r="M450" s="188"/>
      <c r="N450" s="188"/>
      <c r="O450" s="188"/>
      <c r="P450" s="188"/>
      <c r="Q450" s="188"/>
      <c r="R450" s="191"/>
      <c r="T450" s="192"/>
      <c r="U450" s="188"/>
      <c r="V450" s="188"/>
      <c r="W450" s="188"/>
      <c r="X450" s="188"/>
      <c r="Y450" s="188"/>
      <c r="Z450" s="188"/>
      <c r="AA450" s="193"/>
      <c r="AT450" s="194" t="s">
        <v>164</v>
      </c>
      <c r="AU450" s="194" t="s">
        <v>113</v>
      </c>
      <c r="AV450" s="12" t="s">
        <v>167</v>
      </c>
      <c r="AW450" s="12" t="s">
        <v>33</v>
      </c>
      <c r="AX450" s="12" t="s">
        <v>76</v>
      </c>
      <c r="AY450" s="194" t="s">
        <v>157</v>
      </c>
    </row>
    <row r="451" spans="2:63" s="11" customFormat="1" ht="16.5" customHeight="1">
      <c r="B451" s="179"/>
      <c r="C451" s="180"/>
      <c r="D451" s="180"/>
      <c r="E451" s="181" t="s">
        <v>5</v>
      </c>
      <c r="F451" s="261" t="s">
        <v>467</v>
      </c>
      <c r="G451" s="262"/>
      <c r="H451" s="262"/>
      <c r="I451" s="262"/>
      <c r="J451" s="180"/>
      <c r="K451" s="182">
        <v>33.81</v>
      </c>
      <c r="L451" s="180"/>
      <c r="M451" s="180"/>
      <c r="N451" s="180"/>
      <c r="O451" s="180"/>
      <c r="P451" s="180"/>
      <c r="Q451" s="180"/>
      <c r="R451" s="183"/>
      <c r="T451" s="184"/>
      <c r="U451" s="180"/>
      <c r="V451" s="180"/>
      <c r="W451" s="180"/>
      <c r="X451" s="180"/>
      <c r="Y451" s="180"/>
      <c r="Z451" s="180"/>
      <c r="AA451" s="185"/>
      <c r="AT451" s="186" t="s">
        <v>164</v>
      </c>
      <c r="AU451" s="186" t="s">
        <v>113</v>
      </c>
      <c r="AV451" s="11" t="s">
        <v>113</v>
      </c>
      <c r="AW451" s="11" t="s">
        <v>33</v>
      </c>
      <c r="AX451" s="11" t="s">
        <v>76</v>
      </c>
      <c r="AY451" s="186" t="s">
        <v>157</v>
      </c>
    </row>
    <row r="452" spans="2:63" s="12" customFormat="1" ht="16.5" customHeight="1">
      <c r="B452" s="187"/>
      <c r="C452" s="188"/>
      <c r="D452" s="188"/>
      <c r="E452" s="189" t="s">
        <v>5</v>
      </c>
      <c r="F452" s="263" t="s">
        <v>302</v>
      </c>
      <c r="G452" s="264"/>
      <c r="H452" s="264"/>
      <c r="I452" s="264"/>
      <c r="J452" s="188"/>
      <c r="K452" s="190">
        <v>33.81</v>
      </c>
      <c r="L452" s="188"/>
      <c r="M452" s="188"/>
      <c r="N452" s="188"/>
      <c r="O452" s="188"/>
      <c r="P452" s="188"/>
      <c r="Q452" s="188"/>
      <c r="R452" s="191"/>
      <c r="T452" s="192"/>
      <c r="U452" s="188"/>
      <c r="V452" s="188"/>
      <c r="W452" s="188"/>
      <c r="X452" s="188"/>
      <c r="Y452" s="188"/>
      <c r="Z452" s="188"/>
      <c r="AA452" s="193"/>
      <c r="AT452" s="194" t="s">
        <v>164</v>
      </c>
      <c r="AU452" s="194" t="s">
        <v>113</v>
      </c>
      <c r="AV452" s="12" t="s">
        <v>167</v>
      </c>
      <c r="AW452" s="12" t="s">
        <v>33</v>
      </c>
      <c r="AX452" s="12" t="s">
        <v>76</v>
      </c>
      <c r="AY452" s="194" t="s">
        <v>157</v>
      </c>
    </row>
    <row r="453" spans="2:63" s="11" customFormat="1" ht="16.5" customHeight="1">
      <c r="B453" s="179"/>
      <c r="C453" s="180"/>
      <c r="D453" s="180"/>
      <c r="E453" s="181" t="s">
        <v>5</v>
      </c>
      <c r="F453" s="261" t="s">
        <v>468</v>
      </c>
      <c r="G453" s="262"/>
      <c r="H453" s="262"/>
      <c r="I453" s="262"/>
      <c r="J453" s="180"/>
      <c r="K453" s="182">
        <v>9.1839999999999993</v>
      </c>
      <c r="L453" s="180"/>
      <c r="M453" s="180"/>
      <c r="N453" s="180"/>
      <c r="O453" s="180"/>
      <c r="P453" s="180"/>
      <c r="Q453" s="180"/>
      <c r="R453" s="183"/>
      <c r="T453" s="184"/>
      <c r="U453" s="180"/>
      <c r="V453" s="180"/>
      <c r="W453" s="180"/>
      <c r="X453" s="180"/>
      <c r="Y453" s="180"/>
      <c r="Z453" s="180"/>
      <c r="AA453" s="185"/>
      <c r="AT453" s="186" t="s">
        <v>164</v>
      </c>
      <c r="AU453" s="186" t="s">
        <v>113</v>
      </c>
      <c r="AV453" s="11" t="s">
        <v>113</v>
      </c>
      <c r="AW453" s="11" t="s">
        <v>33</v>
      </c>
      <c r="AX453" s="11" t="s">
        <v>76</v>
      </c>
      <c r="AY453" s="186" t="s">
        <v>157</v>
      </c>
    </row>
    <row r="454" spans="2:63" s="11" customFormat="1" ht="16.5" customHeight="1">
      <c r="B454" s="179"/>
      <c r="C454" s="180"/>
      <c r="D454" s="180"/>
      <c r="E454" s="181" t="s">
        <v>5</v>
      </c>
      <c r="F454" s="261" t="s">
        <v>339</v>
      </c>
      <c r="G454" s="262"/>
      <c r="H454" s="262"/>
      <c r="I454" s="262"/>
      <c r="J454" s="180"/>
      <c r="K454" s="182">
        <v>5.32</v>
      </c>
      <c r="L454" s="180"/>
      <c r="M454" s="180"/>
      <c r="N454" s="180"/>
      <c r="O454" s="180"/>
      <c r="P454" s="180"/>
      <c r="Q454" s="180"/>
      <c r="R454" s="183"/>
      <c r="T454" s="184"/>
      <c r="U454" s="180"/>
      <c r="V454" s="180"/>
      <c r="W454" s="180"/>
      <c r="X454" s="180"/>
      <c r="Y454" s="180"/>
      <c r="Z454" s="180"/>
      <c r="AA454" s="185"/>
      <c r="AT454" s="186" t="s">
        <v>164</v>
      </c>
      <c r="AU454" s="186" t="s">
        <v>113</v>
      </c>
      <c r="AV454" s="11" t="s">
        <v>113</v>
      </c>
      <c r="AW454" s="11" t="s">
        <v>33</v>
      </c>
      <c r="AX454" s="11" t="s">
        <v>76</v>
      </c>
      <c r="AY454" s="186" t="s">
        <v>157</v>
      </c>
    </row>
    <row r="455" spans="2:63" s="12" customFormat="1" ht="16.5" customHeight="1">
      <c r="B455" s="187"/>
      <c r="C455" s="188"/>
      <c r="D455" s="188"/>
      <c r="E455" s="189" t="s">
        <v>5</v>
      </c>
      <c r="F455" s="263" t="s">
        <v>469</v>
      </c>
      <c r="G455" s="264"/>
      <c r="H455" s="264"/>
      <c r="I455" s="264"/>
      <c r="J455" s="188"/>
      <c r="K455" s="190">
        <v>14.504</v>
      </c>
      <c r="L455" s="188"/>
      <c r="M455" s="188"/>
      <c r="N455" s="188"/>
      <c r="O455" s="188"/>
      <c r="P455" s="188"/>
      <c r="Q455" s="188"/>
      <c r="R455" s="191"/>
      <c r="T455" s="192"/>
      <c r="U455" s="188"/>
      <c r="V455" s="188"/>
      <c r="W455" s="188"/>
      <c r="X455" s="188"/>
      <c r="Y455" s="188"/>
      <c r="Z455" s="188"/>
      <c r="AA455" s="193"/>
      <c r="AT455" s="194" t="s">
        <v>164</v>
      </c>
      <c r="AU455" s="194" t="s">
        <v>113</v>
      </c>
      <c r="AV455" s="12" t="s">
        <v>167</v>
      </c>
      <c r="AW455" s="12" t="s">
        <v>33</v>
      </c>
      <c r="AX455" s="12" t="s">
        <v>76</v>
      </c>
      <c r="AY455" s="194" t="s">
        <v>157</v>
      </c>
    </row>
    <row r="456" spans="2:63" s="11" customFormat="1" ht="16.5" customHeight="1">
      <c r="B456" s="179"/>
      <c r="C456" s="180"/>
      <c r="D456" s="180"/>
      <c r="E456" s="181" t="s">
        <v>5</v>
      </c>
      <c r="F456" s="261" t="s">
        <v>470</v>
      </c>
      <c r="G456" s="262"/>
      <c r="H456" s="262"/>
      <c r="I456" s="262"/>
      <c r="J456" s="180"/>
      <c r="K456" s="182">
        <v>29.007999999999999</v>
      </c>
      <c r="L456" s="180"/>
      <c r="M456" s="180"/>
      <c r="N456" s="180"/>
      <c r="O456" s="180"/>
      <c r="P456" s="180"/>
      <c r="Q456" s="180"/>
      <c r="R456" s="183"/>
      <c r="T456" s="184"/>
      <c r="U456" s="180"/>
      <c r="V456" s="180"/>
      <c r="W456" s="180"/>
      <c r="X456" s="180"/>
      <c r="Y456" s="180"/>
      <c r="Z456" s="180"/>
      <c r="AA456" s="185"/>
      <c r="AT456" s="186" t="s">
        <v>164</v>
      </c>
      <c r="AU456" s="186" t="s">
        <v>113</v>
      </c>
      <c r="AV456" s="11" t="s">
        <v>113</v>
      </c>
      <c r="AW456" s="11" t="s">
        <v>33</v>
      </c>
      <c r="AX456" s="11" t="s">
        <v>76</v>
      </c>
      <c r="AY456" s="186" t="s">
        <v>157</v>
      </c>
    </row>
    <row r="457" spans="2:63" s="12" customFormat="1" ht="16.5" customHeight="1">
      <c r="B457" s="187"/>
      <c r="C457" s="188"/>
      <c r="D457" s="188"/>
      <c r="E457" s="189" t="s">
        <v>5</v>
      </c>
      <c r="F457" s="263" t="s">
        <v>343</v>
      </c>
      <c r="G457" s="264"/>
      <c r="H457" s="264"/>
      <c r="I457" s="264"/>
      <c r="J457" s="188"/>
      <c r="K457" s="190">
        <v>29.007999999999999</v>
      </c>
      <c r="L457" s="188"/>
      <c r="M457" s="188"/>
      <c r="N457" s="188"/>
      <c r="O457" s="188"/>
      <c r="P457" s="188"/>
      <c r="Q457" s="188"/>
      <c r="R457" s="191"/>
      <c r="T457" s="192"/>
      <c r="U457" s="188"/>
      <c r="V457" s="188"/>
      <c r="W457" s="188"/>
      <c r="X457" s="188"/>
      <c r="Y457" s="188"/>
      <c r="Z457" s="188"/>
      <c r="AA457" s="193"/>
      <c r="AT457" s="194" t="s">
        <v>164</v>
      </c>
      <c r="AU457" s="194" t="s">
        <v>113</v>
      </c>
      <c r="AV457" s="12" t="s">
        <v>167</v>
      </c>
      <c r="AW457" s="12" t="s">
        <v>33</v>
      </c>
      <c r="AX457" s="12" t="s">
        <v>76</v>
      </c>
      <c r="AY457" s="194" t="s">
        <v>157</v>
      </c>
    </row>
    <row r="458" spans="2:63" s="13" customFormat="1" ht="16.5" customHeight="1">
      <c r="B458" s="195"/>
      <c r="C458" s="196"/>
      <c r="D458" s="196"/>
      <c r="E458" s="197" t="s">
        <v>5</v>
      </c>
      <c r="F458" s="265" t="s">
        <v>176</v>
      </c>
      <c r="G458" s="266"/>
      <c r="H458" s="266"/>
      <c r="I458" s="266"/>
      <c r="J458" s="196"/>
      <c r="K458" s="198">
        <v>88.591999999999999</v>
      </c>
      <c r="L458" s="196"/>
      <c r="M458" s="196"/>
      <c r="N458" s="196"/>
      <c r="O458" s="196"/>
      <c r="P458" s="196"/>
      <c r="Q458" s="196"/>
      <c r="R458" s="199"/>
      <c r="T458" s="200"/>
      <c r="U458" s="196"/>
      <c r="V458" s="196"/>
      <c r="W458" s="196"/>
      <c r="X458" s="196"/>
      <c r="Y458" s="196"/>
      <c r="Z458" s="196"/>
      <c r="AA458" s="201"/>
      <c r="AT458" s="202" t="s">
        <v>164</v>
      </c>
      <c r="AU458" s="202" t="s">
        <v>113</v>
      </c>
      <c r="AV458" s="13" t="s">
        <v>161</v>
      </c>
      <c r="AW458" s="13" t="s">
        <v>33</v>
      </c>
      <c r="AX458" s="13" t="s">
        <v>84</v>
      </c>
      <c r="AY458" s="202" t="s">
        <v>157</v>
      </c>
    </row>
    <row r="459" spans="2:63" s="1" customFormat="1" ht="49.9" customHeight="1">
      <c r="B459" s="38"/>
      <c r="C459" s="39"/>
      <c r="D459" s="156" t="s">
        <v>471</v>
      </c>
      <c r="E459" s="39"/>
      <c r="F459" s="39"/>
      <c r="G459" s="39"/>
      <c r="H459" s="39"/>
      <c r="I459" s="39"/>
      <c r="J459" s="39"/>
      <c r="K459" s="39"/>
      <c r="L459" s="39"/>
      <c r="M459" s="39"/>
      <c r="N459" s="258">
        <f>BK459</f>
        <v>0</v>
      </c>
      <c r="O459" s="259"/>
      <c r="P459" s="259"/>
      <c r="Q459" s="259"/>
      <c r="R459" s="40"/>
      <c r="T459" s="203"/>
      <c r="U459" s="59"/>
      <c r="V459" s="59"/>
      <c r="W459" s="59"/>
      <c r="X459" s="59"/>
      <c r="Y459" s="59"/>
      <c r="Z459" s="59"/>
      <c r="AA459" s="61"/>
      <c r="AT459" s="22" t="s">
        <v>75</v>
      </c>
      <c r="AU459" s="22" t="s">
        <v>76</v>
      </c>
      <c r="AY459" s="22" t="s">
        <v>472</v>
      </c>
      <c r="BK459" s="109">
        <v>0</v>
      </c>
    </row>
    <row r="460" spans="2:63" s="1" customFormat="1" ht="6.95" customHeight="1">
      <c r="B460" s="62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4"/>
    </row>
  </sheetData>
  <mergeCells count="465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F138:I138"/>
    <mergeCell ref="F139:I139"/>
    <mergeCell ref="F140:I140"/>
    <mergeCell ref="F141:I141"/>
    <mergeCell ref="F142:I142"/>
    <mergeCell ref="F143:I143"/>
    <mergeCell ref="F144:I144"/>
    <mergeCell ref="F145:I145"/>
    <mergeCell ref="F146:I146"/>
    <mergeCell ref="F148:I148"/>
    <mergeCell ref="L148:M148"/>
    <mergeCell ref="N148:Q148"/>
    <mergeCell ref="F149:I149"/>
    <mergeCell ref="F150:I150"/>
    <mergeCell ref="F151:I151"/>
    <mergeCell ref="F152:I152"/>
    <mergeCell ref="F153:I153"/>
    <mergeCell ref="F154:I154"/>
    <mergeCell ref="F155:I155"/>
    <mergeCell ref="F156:I156"/>
    <mergeCell ref="F157:I157"/>
    <mergeCell ref="F158:I158"/>
    <mergeCell ref="L158:M158"/>
    <mergeCell ref="N158:Q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70:I170"/>
    <mergeCell ref="L170:M170"/>
    <mergeCell ref="N170:Q170"/>
    <mergeCell ref="F171:I171"/>
    <mergeCell ref="F172:I172"/>
    <mergeCell ref="F173:I173"/>
    <mergeCell ref="F174:I174"/>
    <mergeCell ref="F175:I175"/>
    <mergeCell ref="F176:I176"/>
    <mergeCell ref="F177:I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F184:I184"/>
    <mergeCell ref="F185:I185"/>
    <mergeCell ref="F186:I186"/>
    <mergeCell ref="F187:I187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F194:I194"/>
    <mergeCell ref="F195:I195"/>
    <mergeCell ref="F196:I196"/>
    <mergeCell ref="F197:I197"/>
    <mergeCell ref="F198:I198"/>
    <mergeCell ref="F199:I199"/>
    <mergeCell ref="F200:I200"/>
    <mergeCell ref="F201:I201"/>
    <mergeCell ref="F202:I202"/>
    <mergeCell ref="F203:I203"/>
    <mergeCell ref="F204:I204"/>
    <mergeCell ref="F205:I205"/>
    <mergeCell ref="F206:I206"/>
    <mergeCell ref="F207:I207"/>
    <mergeCell ref="F208:I208"/>
    <mergeCell ref="F209:I209"/>
    <mergeCell ref="L209:M209"/>
    <mergeCell ref="N209:Q209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F218:I218"/>
    <mergeCell ref="F219:I219"/>
    <mergeCell ref="F220:I220"/>
    <mergeCell ref="F221:I221"/>
    <mergeCell ref="F222:I222"/>
    <mergeCell ref="F223:I223"/>
    <mergeCell ref="F224:I224"/>
    <mergeCell ref="F225:I225"/>
    <mergeCell ref="F226:I226"/>
    <mergeCell ref="F227:I227"/>
    <mergeCell ref="F228:I228"/>
    <mergeCell ref="F229:I229"/>
    <mergeCell ref="F230:I230"/>
    <mergeCell ref="L230:M230"/>
    <mergeCell ref="N230:Q230"/>
    <mergeCell ref="F231:I231"/>
    <mergeCell ref="F232:I232"/>
    <mergeCell ref="F233:I233"/>
    <mergeCell ref="F234:I234"/>
    <mergeCell ref="F235:I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L256:M256"/>
    <mergeCell ref="N256:Q256"/>
    <mergeCell ref="F257:I257"/>
    <mergeCell ref="F258:I258"/>
    <mergeCell ref="F259:I259"/>
    <mergeCell ref="F260:I260"/>
    <mergeCell ref="F261:I261"/>
    <mergeCell ref="F262:I262"/>
    <mergeCell ref="F263:I263"/>
    <mergeCell ref="F264:I264"/>
    <mergeCell ref="F265:I265"/>
    <mergeCell ref="F266:I266"/>
    <mergeCell ref="F267:I267"/>
    <mergeCell ref="F268:I268"/>
    <mergeCell ref="L268:M268"/>
    <mergeCell ref="N268:Q268"/>
    <mergeCell ref="F269:I269"/>
    <mergeCell ref="F270:I270"/>
    <mergeCell ref="F271:I271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F280:I280"/>
    <mergeCell ref="F281:I281"/>
    <mergeCell ref="L281:M281"/>
    <mergeCell ref="N281:Q281"/>
    <mergeCell ref="F282:I282"/>
    <mergeCell ref="F283:I283"/>
    <mergeCell ref="F284:I284"/>
    <mergeCell ref="L284:M284"/>
    <mergeCell ref="N284:Q284"/>
    <mergeCell ref="F285:I285"/>
    <mergeCell ref="F286:I286"/>
    <mergeCell ref="F287:I287"/>
    <mergeCell ref="F288:I288"/>
    <mergeCell ref="F289:I289"/>
    <mergeCell ref="F290:I290"/>
    <mergeCell ref="F291:I291"/>
    <mergeCell ref="F292:I292"/>
    <mergeCell ref="F293:I293"/>
    <mergeCell ref="F294:I294"/>
    <mergeCell ref="F295:I295"/>
    <mergeCell ref="F296:I296"/>
    <mergeCell ref="F297:I297"/>
    <mergeCell ref="F298:I298"/>
    <mergeCell ref="F299:I299"/>
    <mergeCell ref="F300:I300"/>
    <mergeCell ref="F301:I301"/>
    <mergeCell ref="L301:M301"/>
    <mergeCell ref="N301:Q301"/>
    <mergeCell ref="F302:I302"/>
    <mergeCell ref="F303:I303"/>
    <mergeCell ref="F304:I304"/>
    <mergeCell ref="F305:I305"/>
    <mergeCell ref="F306:I306"/>
    <mergeCell ref="F307:I307"/>
    <mergeCell ref="F308:I308"/>
    <mergeCell ref="F309:I309"/>
    <mergeCell ref="F310:I310"/>
    <mergeCell ref="F311:I311"/>
    <mergeCell ref="F312:I312"/>
    <mergeCell ref="F313:I313"/>
    <mergeCell ref="F314:I314"/>
    <mergeCell ref="F315:I315"/>
    <mergeCell ref="F316:I316"/>
    <mergeCell ref="F317:I317"/>
    <mergeCell ref="F318:I318"/>
    <mergeCell ref="F319:I319"/>
    <mergeCell ref="F320:I320"/>
    <mergeCell ref="F321:I321"/>
    <mergeCell ref="F322:I322"/>
    <mergeCell ref="L322:M322"/>
    <mergeCell ref="N322:Q322"/>
    <mergeCell ref="F323:I323"/>
    <mergeCell ref="F324:I324"/>
    <mergeCell ref="F325:I325"/>
    <mergeCell ref="F326:I326"/>
    <mergeCell ref="F327:I327"/>
    <mergeCell ref="F328:I328"/>
    <mergeCell ref="F329:I329"/>
    <mergeCell ref="F330:I330"/>
    <mergeCell ref="F331:I331"/>
    <mergeCell ref="F332:I332"/>
    <mergeCell ref="F333:I333"/>
    <mergeCell ref="F334:I334"/>
    <mergeCell ref="F335:I335"/>
    <mergeCell ref="F336:I336"/>
    <mergeCell ref="F337:I337"/>
    <mergeCell ref="F338:I338"/>
    <mergeCell ref="F339:I339"/>
    <mergeCell ref="F340:I340"/>
    <mergeCell ref="F341:I341"/>
    <mergeCell ref="F342:I342"/>
    <mergeCell ref="F343:I343"/>
    <mergeCell ref="F344:I344"/>
    <mergeCell ref="F345:I345"/>
    <mergeCell ref="F346:I346"/>
    <mergeCell ref="F347:I347"/>
    <mergeCell ref="F348:I348"/>
    <mergeCell ref="F349:I349"/>
    <mergeCell ref="F350:I350"/>
    <mergeCell ref="F351:I351"/>
    <mergeCell ref="F352:I352"/>
    <mergeCell ref="F353:I353"/>
    <mergeCell ref="F354:I354"/>
    <mergeCell ref="F355:I355"/>
    <mergeCell ref="F356:I356"/>
    <mergeCell ref="L356:M356"/>
    <mergeCell ref="N356:Q356"/>
    <mergeCell ref="F357:I357"/>
    <mergeCell ref="F358:I358"/>
    <mergeCell ref="F359:I359"/>
    <mergeCell ref="F360:I360"/>
    <mergeCell ref="F361:I361"/>
    <mergeCell ref="F362:I362"/>
    <mergeCell ref="F363:I363"/>
    <mergeCell ref="F364:I364"/>
    <mergeCell ref="F365:I365"/>
    <mergeCell ref="F366:I366"/>
    <mergeCell ref="F367:I367"/>
    <mergeCell ref="F368:I368"/>
    <mergeCell ref="F369:I369"/>
    <mergeCell ref="F370:I370"/>
    <mergeCell ref="F371:I371"/>
    <mergeCell ref="F372:I372"/>
    <mergeCell ref="F373:I373"/>
    <mergeCell ref="F374:I374"/>
    <mergeCell ref="F375:I375"/>
    <mergeCell ref="L375:M375"/>
    <mergeCell ref="N375:Q375"/>
    <mergeCell ref="F376:I376"/>
    <mergeCell ref="F377:I377"/>
    <mergeCell ref="F378:I378"/>
    <mergeCell ref="F379:I379"/>
    <mergeCell ref="F380:I380"/>
    <mergeCell ref="F381:I381"/>
    <mergeCell ref="F382:I382"/>
    <mergeCell ref="F383:I383"/>
    <mergeCell ref="F384:I384"/>
    <mergeCell ref="F385:I385"/>
    <mergeCell ref="F386:I386"/>
    <mergeCell ref="F387:I387"/>
    <mergeCell ref="F388:I388"/>
    <mergeCell ref="F389:I389"/>
    <mergeCell ref="F390:I390"/>
    <mergeCell ref="F391:I391"/>
    <mergeCell ref="F392:I392"/>
    <mergeCell ref="F393:I393"/>
    <mergeCell ref="F394:I394"/>
    <mergeCell ref="F395:I395"/>
    <mergeCell ref="F396:I396"/>
    <mergeCell ref="F397:I397"/>
    <mergeCell ref="F399:I399"/>
    <mergeCell ref="L399:M399"/>
    <mergeCell ref="N399:Q399"/>
    <mergeCell ref="F400:I400"/>
    <mergeCell ref="L400:M400"/>
    <mergeCell ref="N400:Q400"/>
    <mergeCell ref="F401:I401"/>
    <mergeCell ref="L401:M401"/>
    <mergeCell ref="N401:Q401"/>
    <mergeCell ref="F402:I402"/>
    <mergeCell ref="L402:M402"/>
    <mergeCell ref="N402:Q402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406:I406"/>
    <mergeCell ref="L406:M406"/>
    <mergeCell ref="N406:Q406"/>
    <mergeCell ref="F408:I408"/>
    <mergeCell ref="L408:M408"/>
    <mergeCell ref="N408:Q408"/>
    <mergeCell ref="F411:I411"/>
    <mergeCell ref="L411:M411"/>
    <mergeCell ref="N411:Q411"/>
    <mergeCell ref="F412:I412"/>
    <mergeCell ref="F413:I413"/>
    <mergeCell ref="F414:I414"/>
    <mergeCell ref="F415:I415"/>
    <mergeCell ref="F416:I416"/>
    <mergeCell ref="F417:I417"/>
    <mergeCell ref="F418:I418"/>
    <mergeCell ref="F419:I419"/>
    <mergeCell ref="F420:I420"/>
    <mergeCell ref="F422:I422"/>
    <mergeCell ref="L422:M422"/>
    <mergeCell ref="N422:Q422"/>
    <mergeCell ref="F423:I423"/>
    <mergeCell ref="F424:I424"/>
    <mergeCell ref="F425:I425"/>
    <mergeCell ref="F426:I426"/>
    <mergeCell ref="F427:I427"/>
    <mergeCell ref="F428:I428"/>
    <mergeCell ref="F429:I429"/>
    <mergeCell ref="F430:I430"/>
    <mergeCell ref="F431:I431"/>
    <mergeCell ref="F433:I433"/>
    <mergeCell ref="L433:M433"/>
    <mergeCell ref="N433:Q433"/>
    <mergeCell ref="F434:I434"/>
    <mergeCell ref="F435:I435"/>
    <mergeCell ref="F436:I436"/>
    <mergeCell ref="F447:I447"/>
    <mergeCell ref="F448:I448"/>
    <mergeCell ref="F449:I449"/>
    <mergeCell ref="F450:I450"/>
    <mergeCell ref="F451:I451"/>
    <mergeCell ref="F452:I452"/>
    <mergeCell ref="F437:I437"/>
    <mergeCell ref="F438:I438"/>
    <mergeCell ref="F439:I439"/>
    <mergeCell ref="F440:I440"/>
    <mergeCell ref="F441:I441"/>
    <mergeCell ref="F442:I442"/>
    <mergeCell ref="F443:I443"/>
    <mergeCell ref="F444:I444"/>
    <mergeCell ref="F445:I445"/>
    <mergeCell ref="N459:Q459"/>
    <mergeCell ref="H1:K1"/>
    <mergeCell ref="S2:AC2"/>
    <mergeCell ref="F453:I453"/>
    <mergeCell ref="F454:I454"/>
    <mergeCell ref="F455:I455"/>
    <mergeCell ref="F456:I456"/>
    <mergeCell ref="F457:I457"/>
    <mergeCell ref="F458:I458"/>
    <mergeCell ref="N126:Q126"/>
    <mergeCell ref="N127:Q127"/>
    <mergeCell ref="N128:Q128"/>
    <mergeCell ref="N147:Q147"/>
    <mergeCell ref="N168:Q168"/>
    <mergeCell ref="N169:Q169"/>
    <mergeCell ref="N398:Q398"/>
    <mergeCell ref="N407:Q407"/>
    <mergeCell ref="N409:Q409"/>
    <mergeCell ref="N410:Q410"/>
    <mergeCell ref="N421:Q421"/>
    <mergeCell ref="N432:Q432"/>
    <mergeCell ref="F446:I446"/>
    <mergeCell ref="L446:M446"/>
    <mergeCell ref="N446:Q446"/>
  </mergeCells>
  <hyperlinks>
    <hyperlink ref="F1:G1" location="C2" display="1) Krycí list rozpočtu"/>
    <hyperlink ref="H1:K1" location="C86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1"/>
  <sheetViews>
    <sheetView showGridLines="0" workbookViewId="0">
      <pane ySplit="1" topLeftCell="A656" activePane="bottomLeft" state="frozen"/>
      <selection pane="bottomLeft" activeCell="C671" sqref="C67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104</v>
      </c>
      <c r="G1" s="17"/>
      <c r="H1" s="260" t="s">
        <v>105</v>
      </c>
      <c r="I1" s="260"/>
      <c r="J1" s="260"/>
      <c r="K1" s="260"/>
      <c r="L1" s="17" t="s">
        <v>106</v>
      </c>
      <c r="M1" s="15"/>
      <c r="N1" s="15"/>
      <c r="O1" s="16" t="s">
        <v>107</v>
      </c>
      <c r="P1" s="15"/>
      <c r="Q1" s="15"/>
      <c r="R1" s="15"/>
      <c r="S1" s="17" t="s">
        <v>108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2" t="s">
        <v>88</v>
      </c>
      <c r="AZ2" s="119" t="s">
        <v>473</v>
      </c>
      <c r="BA2" s="119" t="s">
        <v>474</v>
      </c>
      <c r="BB2" s="119" t="s">
        <v>475</v>
      </c>
      <c r="BC2" s="119" t="s">
        <v>476</v>
      </c>
      <c r="BD2" s="119" t="s">
        <v>113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76</v>
      </c>
      <c r="AZ3" s="119" t="s">
        <v>477</v>
      </c>
      <c r="BA3" s="119" t="s">
        <v>478</v>
      </c>
      <c r="BB3" s="119" t="s">
        <v>111</v>
      </c>
      <c r="BC3" s="119" t="s">
        <v>479</v>
      </c>
      <c r="BD3" s="119" t="s">
        <v>113</v>
      </c>
    </row>
    <row r="4" spans="1:66" ht="36.950000000000003" customHeight="1">
      <c r="B4" s="26"/>
      <c r="C4" s="229" t="s">
        <v>114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7"/>
      <c r="T4" s="21" t="s">
        <v>12</v>
      </c>
      <c r="AT4" s="22" t="s">
        <v>6</v>
      </c>
      <c r="AZ4" s="119" t="s">
        <v>480</v>
      </c>
      <c r="BA4" s="119" t="s">
        <v>481</v>
      </c>
      <c r="BB4" s="119" t="s">
        <v>197</v>
      </c>
      <c r="BC4" s="119" t="s">
        <v>414</v>
      </c>
      <c r="BD4" s="119" t="s">
        <v>113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  <c r="AZ5" s="119" t="s">
        <v>482</v>
      </c>
      <c r="BA5" s="119" t="s">
        <v>483</v>
      </c>
      <c r="BB5" s="119" t="s">
        <v>111</v>
      </c>
      <c r="BC5" s="119" t="s">
        <v>484</v>
      </c>
      <c r="BD5" s="119" t="s">
        <v>113</v>
      </c>
    </row>
    <row r="6" spans="1:66" ht="25.35" customHeight="1">
      <c r="B6" s="26"/>
      <c r="C6" s="29"/>
      <c r="D6" s="33" t="s">
        <v>17</v>
      </c>
      <c r="E6" s="29"/>
      <c r="F6" s="291" t="str">
        <f>'Rekapitulácia stavby'!K6</f>
        <v>REKONŠTRUKCIA HYGIENICKÝCH ZARIADENÍ ŠKOLSKÝ INTERNAT ZVOLEN</v>
      </c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"/>
      <c r="R6" s="27"/>
      <c r="AZ6" s="119" t="s">
        <v>485</v>
      </c>
      <c r="BA6" s="119" t="s">
        <v>486</v>
      </c>
      <c r="BB6" s="119" t="s">
        <v>111</v>
      </c>
      <c r="BC6" s="119" t="s">
        <v>487</v>
      </c>
      <c r="BD6" s="119" t="s">
        <v>113</v>
      </c>
    </row>
    <row r="7" spans="1:66" s="1" customFormat="1" ht="32.85" customHeight="1">
      <c r="B7" s="38"/>
      <c r="C7" s="39"/>
      <c r="D7" s="32" t="s">
        <v>115</v>
      </c>
      <c r="E7" s="39"/>
      <c r="F7" s="251" t="s">
        <v>488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39"/>
      <c r="R7" s="40"/>
      <c r="AZ7" s="119" t="s">
        <v>489</v>
      </c>
      <c r="BA7" s="119" t="s">
        <v>490</v>
      </c>
      <c r="BB7" s="119" t="s">
        <v>111</v>
      </c>
      <c r="BC7" s="119" t="s">
        <v>491</v>
      </c>
      <c r="BD7" s="119" t="s">
        <v>113</v>
      </c>
    </row>
    <row r="8" spans="1:66" s="1" customFormat="1" ht="14.45" customHeight="1">
      <c r="B8" s="38"/>
      <c r="C8" s="39"/>
      <c r="D8" s="33" t="s">
        <v>19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20</v>
      </c>
      <c r="N8" s="39"/>
      <c r="O8" s="31" t="s">
        <v>5</v>
      </c>
      <c r="P8" s="39"/>
      <c r="Q8" s="39"/>
      <c r="R8" s="40"/>
      <c r="AZ8" s="119" t="s">
        <v>492</v>
      </c>
      <c r="BA8" s="119" t="s">
        <v>493</v>
      </c>
      <c r="BB8" s="119" t="s">
        <v>475</v>
      </c>
      <c r="BC8" s="119" t="s">
        <v>494</v>
      </c>
      <c r="BD8" s="119" t="s">
        <v>113</v>
      </c>
    </row>
    <row r="9" spans="1:66" s="1" customFormat="1" ht="14.45" customHeight="1">
      <c r="B9" s="38"/>
      <c r="C9" s="39"/>
      <c r="D9" s="33" t="s">
        <v>21</v>
      </c>
      <c r="E9" s="39"/>
      <c r="F9" s="31" t="s">
        <v>22</v>
      </c>
      <c r="G9" s="39"/>
      <c r="H9" s="39"/>
      <c r="I9" s="39"/>
      <c r="J9" s="39"/>
      <c r="K9" s="39"/>
      <c r="L9" s="39"/>
      <c r="M9" s="33" t="s">
        <v>23</v>
      </c>
      <c r="N9" s="39"/>
      <c r="O9" s="303" t="str">
        <f>'Rekapitulácia stavby'!AN8</f>
        <v>30. 4. 2018</v>
      </c>
      <c r="P9" s="285"/>
      <c r="Q9" s="39"/>
      <c r="R9" s="40"/>
      <c r="AZ9" s="119" t="s">
        <v>495</v>
      </c>
      <c r="BA9" s="119" t="s">
        <v>496</v>
      </c>
      <c r="BB9" s="119" t="s">
        <v>111</v>
      </c>
      <c r="BC9" s="119" t="s">
        <v>497</v>
      </c>
      <c r="BD9" s="119" t="s">
        <v>113</v>
      </c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  <c r="AZ10" s="119" t="s">
        <v>498</v>
      </c>
      <c r="BA10" s="119" t="s">
        <v>499</v>
      </c>
      <c r="BB10" s="119" t="s">
        <v>475</v>
      </c>
      <c r="BC10" s="119" t="s">
        <v>500</v>
      </c>
      <c r="BD10" s="119" t="s">
        <v>113</v>
      </c>
    </row>
    <row r="11" spans="1:66" s="1" customFormat="1" ht="14.45" customHeight="1">
      <c r="B11" s="38"/>
      <c r="C11" s="39"/>
      <c r="D11" s="33" t="s">
        <v>25</v>
      </c>
      <c r="E11" s="39"/>
      <c r="F11" s="39"/>
      <c r="G11" s="39"/>
      <c r="H11" s="39"/>
      <c r="I11" s="39"/>
      <c r="J11" s="39"/>
      <c r="K11" s="39"/>
      <c r="L11" s="39"/>
      <c r="M11" s="33" t="s">
        <v>26</v>
      </c>
      <c r="N11" s="39"/>
      <c r="O11" s="249" t="s">
        <v>5</v>
      </c>
      <c r="P11" s="249"/>
      <c r="Q11" s="39"/>
      <c r="R11" s="40"/>
    </row>
    <row r="12" spans="1:66" s="1" customFormat="1" ht="18" customHeight="1">
      <c r="B12" s="38"/>
      <c r="C12" s="39"/>
      <c r="D12" s="39"/>
      <c r="E12" s="31" t="s">
        <v>27</v>
      </c>
      <c r="F12" s="39"/>
      <c r="G12" s="39"/>
      <c r="H12" s="39"/>
      <c r="I12" s="39"/>
      <c r="J12" s="39"/>
      <c r="K12" s="39"/>
      <c r="L12" s="39"/>
      <c r="M12" s="33" t="s">
        <v>28</v>
      </c>
      <c r="N12" s="39"/>
      <c r="O12" s="249" t="s">
        <v>5</v>
      </c>
      <c r="P12" s="249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29</v>
      </c>
      <c r="E14" s="39"/>
      <c r="F14" s="39"/>
      <c r="G14" s="39"/>
      <c r="H14" s="39"/>
      <c r="I14" s="39"/>
      <c r="J14" s="39"/>
      <c r="K14" s="39"/>
      <c r="L14" s="39"/>
      <c r="M14" s="33" t="s">
        <v>26</v>
      </c>
      <c r="N14" s="39"/>
      <c r="O14" s="304" t="str">
        <f>IF('Rekapitulácia stavby'!AN13="","",'Rekapitulácia stavby'!AN13)</f>
        <v>Vyplň údaj</v>
      </c>
      <c r="P14" s="249"/>
      <c r="Q14" s="39"/>
      <c r="R14" s="40"/>
    </row>
    <row r="15" spans="1:66" s="1" customFormat="1" ht="18" customHeight="1">
      <c r="B15" s="38"/>
      <c r="C15" s="39"/>
      <c r="D15" s="39"/>
      <c r="E15" s="304" t="str">
        <f>IF('Rekapitulácia stavby'!E14="","",'Rekapitulácia stavby'!E14)</f>
        <v>Vyplň údaj</v>
      </c>
      <c r="F15" s="305"/>
      <c r="G15" s="305"/>
      <c r="H15" s="305"/>
      <c r="I15" s="305"/>
      <c r="J15" s="305"/>
      <c r="K15" s="305"/>
      <c r="L15" s="305"/>
      <c r="M15" s="33" t="s">
        <v>28</v>
      </c>
      <c r="N15" s="39"/>
      <c r="O15" s="304" t="str">
        <f>IF('Rekapitulácia stavby'!AN14="","",'Rekapitulácia stavby'!AN14)</f>
        <v>Vyplň údaj</v>
      </c>
      <c r="P15" s="249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31</v>
      </c>
      <c r="E17" s="39"/>
      <c r="F17" s="39"/>
      <c r="G17" s="39"/>
      <c r="H17" s="39"/>
      <c r="I17" s="39"/>
      <c r="J17" s="39"/>
      <c r="K17" s="39"/>
      <c r="L17" s="39"/>
      <c r="M17" s="33" t="s">
        <v>26</v>
      </c>
      <c r="N17" s="39"/>
      <c r="O17" s="249" t="s">
        <v>5</v>
      </c>
      <c r="P17" s="249"/>
      <c r="Q17" s="39"/>
      <c r="R17" s="40"/>
    </row>
    <row r="18" spans="2:18" s="1" customFormat="1" ht="18" customHeight="1">
      <c r="B18" s="38"/>
      <c r="C18" s="39"/>
      <c r="D18" s="39"/>
      <c r="E18" s="31" t="s">
        <v>32</v>
      </c>
      <c r="F18" s="39"/>
      <c r="G18" s="39"/>
      <c r="H18" s="39"/>
      <c r="I18" s="39"/>
      <c r="J18" s="39"/>
      <c r="K18" s="39"/>
      <c r="L18" s="39"/>
      <c r="M18" s="33" t="s">
        <v>28</v>
      </c>
      <c r="N18" s="39"/>
      <c r="O18" s="249" t="s">
        <v>5</v>
      </c>
      <c r="P18" s="249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34</v>
      </c>
      <c r="E20" s="39"/>
      <c r="F20" s="39"/>
      <c r="G20" s="39"/>
      <c r="H20" s="39"/>
      <c r="I20" s="39"/>
      <c r="J20" s="39"/>
      <c r="K20" s="39"/>
      <c r="L20" s="39"/>
      <c r="M20" s="33" t="s">
        <v>26</v>
      </c>
      <c r="N20" s="39"/>
      <c r="O20" s="249" t="str">
        <f>IF('Rekapitulácia stavby'!AN19="","",'Rekapitulácia stavby'!AN19)</f>
        <v/>
      </c>
      <c r="P20" s="249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IF('Rekapitulácia stavby'!E20="","",'Rekapitulácia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28</v>
      </c>
      <c r="N21" s="39"/>
      <c r="O21" s="249" t="str">
        <f>IF('Rekapitulácia stavby'!AN20="","",'Rekapitulácia stavby'!AN20)</f>
        <v/>
      </c>
      <c r="P21" s="249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54" t="s">
        <v>5</v>
      </c>
      <c r="F24" s="254"/>
      <c r="G24" s="254"/>
      <c r="H24" s="254"/>
      <c r="I24" s="254"/>
      <c r="J24" s="254"/>
      <c r="K24" s="254"/>
      <c r="L24" s="254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0" t="s">
        <v>117</v>
      </c>
      <c r="E27" s="39"/>
      <c r="F27" s="39"/>
      <c r="G27" s="39"/>
      <c r="H27" s="39"/>
      <c r="I27" s="39"/>
      <c r="J27" s="39"/>
      <c r="K27" s="39"/>
      <c r="L27" s="39"/>
      <c r="M27" s="255">
        <f>N88</f>
        <v>0</v>
      </c>
      <c r="N27" s="255"/>
      <c r="O27" s="255"/>
      <c r="P27" s="255"/>
      <c r="Q27" s="39"/>
      <c r="R27" s="40"/>
    </row>
    <row r="28" spans="2:18" s="1" customFormat="1" ht="14.45" customHeight="1">
      <c r="B28" s="38"/>
      <c r="C28" s="39"/>
      <c r="D28" s="37" t="s">
        <v>98</v>
      </c>
      <c r="E28" s="39"/>
      <c r="F28" s="39"/>
      <c r="G28" s="39"/>
      <c r="H28" s="39"/>
      <c r="I28" s="39"/>
      <c r="J28" s="39"/>
      <c r="K28" s="39"/>
      <c r="L28" s="39"/>
      <c r="M28" s="255">
        <f>N109</f>
        <v>0</v>
      </c>
      <c r="N28" s="255"/>
      <c r="O28" s="255"/>
      <c r="P28" s="255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1" t="s">
        <v>39</v>
      </c>
      <c r="E30" s="39"/>
      <c r="F30" s="39"/>
      <c r="G30" s="39"/>
      <c r="H30" s="39"/>
      <c r="I30" s="39"/>
      <c r="J30" s="39"/>
      <c r="K30" s="39"/>
      <c r="L30" s="39"/>
      <c r="M30" s="302">
        <f>ROUND(M27+M28,2)</f>
        <v>0</v>
      </c>
      <c r="N30" s="290"/>
      <c r="O30" s="290"/>
      <c r="P30" s="290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</v>
      </c>
      <c r="G32" s="122" t="s">
        <v>42</v>
      </c>
      <c r="H32" s="299">
        <f>(SUM(BE109:BE116)+SUM(BE134:BE668))</f>
        <v>0</v>
      </c>
      <c r="I32" s="290"/>
      <c r="J32" s="290"/>
      <c r="K32" s="39"/>
      <c r="L32" s="39"/>
      <c r="M32" s="299">
        <f>ROUND((SUM(BE109:BE116)+SUM(BE134:BE668)), 2)*F32</f>
        <v>0</v>
      </c>
      <c r="N32" s="290"/>
      <c r="O32" s="290"/>
      <c r="P32" s="290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0.2</v>
      </c>
      <c r="G33" s="122" t="s">
        <v>42</v>
      </c>
      <c r="H33" s="299">
        <f>(SUM(BF109:BF116)+SUM(BF134:BF668))</f>
        <v>0</v>
      </c>
      <c r="I33" s="290"/>
      <c r="J33" s="290"/>
      <c r="K33" s="39"/>
      <c r="L33" s="39"/>
      <c r="M33" s="299">
        <f>ROUND((SUM(BF109:BF116)+SUM(BF134:BF668)), 2)*F33</f>
        <v>0</v>
      </c>
      <c r="N33" s="290"/>
      <c r="O33" s="290"/>
      <c r="P33" s="290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</v>
      </c>
      <c r="G34" s="122" t="s">
        <v>42</v>
      </c>
      <c r="H34" s="299">
        <f>(SUM(BG109:BG116)+SUM(BG134:BG668))</f>
        <v>0</v>
      </c>
      <c r="I34" s="290"/>
      <c r="J34" s="290"/>
      <c r="K34" s="39"/>
      <c r="L34" s="39"/>
      <c r="M34" s="299">
        <v>0</v>
      </c>
      <c r="N34" s="290"/>
      <c r="O34" s="290"/>
      <c r="P34" s="290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0.2</v>
      </c>
      <c r="G35" s="122" t="s">
        <v>42</v>
      </c>
      <c r="H35" s="299">
        <f>(SUM(BH109:BH116)+SUM(BH134:BH668))</f>
        <v>0</v>
      </c>
      <c r="I35" s="290"/>
      <c r="J35" s="290"/>
      <c r="K35" s="39"/>
      <c r="L35" s="39"/>
      <c r="M35" s="299">
        <v>0</v>
      </c>
      <c r="N35" s="290"/>
      <c r="O35" s="290"/>
      <c r="P35" s="290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2" t="s">
        <v>42</v>
      </c>
      <c r="H36" s="299">
        <f>(SUM(BI109:BI116)+SUM(BI134:BI668))</f>
        <v>0</v>
      </c>
      <c r="I36" s="290"/>
      <c r="J36" s="290"/>
      <c r="K36" s="39"/>
      <c r="L36" s="39"/>
      <c r="M36" s="299">
        <v>0</v>
      </c>
      <c r="N36" s="290"/>
      <c r="O36" s="290"/>
      <c r="P36" s="290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3" t="s">
        <v>47</v>
      </c>
      <c r="E38" s="78"/>
      <c r="F38" s="78"/>
      <c r="G38" s="124" t="s">
        <v>48</v>
      </c>
      <c r="H38" s="125" t="s">
        <v>49</v>
      </c>
      <c r="I38" s="78"/>
      <c r="J38" s="78"/>
      <c r="K38" s="78"/>
      <c r="L38" s="300">
        <f>SUM(M30:M36)</f>
        <v>0</v>
      </c>
      <c r="M38" s="300"/>
      <c r="N38" s="300"/>
      <c r="O38" s="300"/>
      <c r="P38" s="301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 ht="15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 ht="15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 ht="15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 ht="15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29" t="s">
        <v>118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17</v>
      </c>
      <c r="D78" s="39"/>
      <c r="E78" s="39"/>
      <c r="F78" s="291" t="str">
        <f>F6</f>
        <v>REKONŠTRUKCIA HYGIENICKÝCH ZARIADENÍ ŠKOLSKÝ INTERNAT ZVOLEN</v>
      </c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31" t="str">
        <f>F7</f>
        <v>SO01.2 - SO01.2 Nové konštrukcie stavebná časť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21</v>
      </c>
      <c r="D81" s="39"/>
      <c r="E81" s="39"/>
      <c r="F81" s="31" t="str">
        <f>F9</f>
        <v>Ul.J.Švermu 1736/14,Zvolen</v>
      </c>
      <c r="G81" s="39"/>
      <c r="H81" s="39"/>
      <c r="I81" s="39"/>
      <c r="J81" s="39"/>
      <c r="K81" s="33" t="s">
        <v>23</v>
      </c>
      <c r="L81" s="39"/>
      <c r="M81" s="285" t="str">
        <f>IF(O9="","",O9)</f>
        <v>30. 4. 2018</v>
      </c>
      <c r="N81" s="285"/>
      <c r="O81" s="285"/>
      <c r="P81" s="285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25</v>
      </c>
      <c r="D83" s="39"/>
      <c r="E83" s="39"/>
      <c r="F83" s="31" t="str">
        <f>E12</f>
        <v>Školský internát ul.J.Švermu 1736/14,Zvolen</v>
      </c>
      <c r="G83" s="39"/>
      <c r="H83" s="39"/>
      <c r="I83" s="39"/>
      <c r="J83" s="39"/>
      <c r="K83" s="33" t="s">
        <v>31</v>
      </c>
      <c r="L83" s="39"/>
      <c r="M83" s="249" t="str">
        <f>E18</f>
        <v>MODULOR arch,atelier,Bratislava,</v>
      </c>
      <c r="N83" s="249"/>
      <c r="O83" s="249"/>
      <c r="P83" s="249"/>
      <c r="Q83" s="249"/>
      <c r="R83" s="40"/>
    </row>
    <row r="84" spans="2:47" s="1" customFormat="1" ht="14.45" customHeight="1">
      <c r="B84" s="38"/>
      <c r="C84" s="33" t="s">
        <v>29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34</v>
      </c>
      <c r="L84" s="39"/>
      <c r="M84" s="249" t="str">
        <f>E21</f>
        <v xml:space="preserve"> </v>
      </c>
      <c r="N84" s="249"/>
      <c r="O84" s="249"/>
      <c r="P84" s="249"/>
      <c r="Q84" s="249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97" t="s">
        <v>119</v>
      </c>
      <c r="D86" s="298"/>
      <c r="E86" s="298"/>
      <c r="F86" s="298"/>
      <c r="G86" s="298"/>
      <c r="H86" s="117"/>
      <c r="I86" s="117"/>
      <c r="J86" s="117"/>
      <c r="K86" s="117"/>
      <c r="L86" s="117"/>
      <c r="M86" s="117"/>
      <c r="N86" s="297" t="s">
        <v>120</v>
      </c>
      <c r="O86" s="298"/>
      <c r="P86" s="298"/>
      <c r="Q86" s="298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6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21">
        <f>N134</f>
        <v>0</v>
      </c>
      <c r="O88" s="294"/>
      <c r="P88" s="294"/>
      <c r="Q88" s="294"/>
      <c r="R88" s="40"/>
      <c r="AU88" s="22" t="s">
        <v>122</v>
      </c>
    </row>
    <row r="89" spans="2:47" s="6" customFormat="1" ht="24.95" customHeight="1">
      <c r="B89" s="127"/>
      <c r="C89" s="128"/>
      <c r="D89" s="129" t="s">
        <v>123</v>
      </c>
      <c r="E89" s="128"/>
      <c r="F89" s="128"/>
      <c r="G89" s="128"/>
      <c r="H89" s="128"/>
      <c r="I89" s="128"/>
      <c r="J89" s="128"/>
      <c r="K89" s="128"/>
      <c r="L89" s="128"/>
      <c r="M89" s="128"/>
      <c r="N89" s="259">
        <f>N135</f>
        <v>0</v>
      </c>
      <c r="O89" s="296"/>
      <c r="P89" s="296"/>
      <c r="Q89" s="296"/>
      <c r="R89" s="130"/>
    </row>
    <row r="90" spans="2:47" s="7" customFormat="1" ht="19.899999999999999" customHeight="1">
      <c r="B90" s="131"/>
      <c r="C90" s="132"/>
      <c r="D90" s="105" t="s">
        <v>124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9">
        <f>N136</f>
        <v>0</v>
      </c>
      <c r="O90" s="293"/>
      <c r="P90" s="293"/>
      <c r="Q90" s="293"/>
      <c r="R90" s="133"/>
    </row>
    <row r="91" spans="2:47" s="7" customFormat="1" ht="19.899999999999999" customHeight="1">
      <c r="B91" s="131"/>
      <c r="C91" s="132"/>
      <c r="D91" s="105" t="s">
        <v>125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9">
        <f>N196</f>
        <v>0</v>
      </c>
      <c r="O91" s="293"/>
      <c r="P91" s="293"/>
      <c r="Q91" s="293"/>
      <c r="R91" s="133"/>
    </row>
    <row r="92" spans="2:47" s="7" customFormat="1" ht="19.899999999999999" customHeight="1">
      <c r="B92" s="131"/>
      <c r="C92" s="132"/>
      <c r="D92" s="105" t="s">
        <v>501</v>
      </c>
      <c r="E92" s="132"/>
      <c r="F92" s="132"/>
      <c r="G92" s="132"/>
      <c r="H92" s="132"/>
      <c r="I92" s="132"/>
      <c r="J92" s="132"/>
      <c r="K92" s="132"/>
      <c r="L92" s="132"/>
      <c r="M92" s="132"/>
      <c r="N92" s="219">
        <f>N231</f>
        <v>0</v>
      </c>
      <c r="O92" s="293"/>
      <c r="P92" s="293"/>
      <c r="Q92" s="293"/>
      <c r="R92" s="133"/>
    </row>
    <row r="93" spans="2:47" s="7" customFormat="1" ht="19.899999999999999" customHeight="1">
      <c r="B93" s="131"/>
      <c r="C93" s="132"/>
      <c r="D93" s="105" t="s">
        <v>502</v>
      </c>
      <c r="E93" s="132"/>
      <c r="F93" s="132"/>
      <c r="G93" s="132"/>
      <c r="H93" s="132"/>
      <c r="I93" s="132"/>
      <c r="J93" s="132"/>
      <c r="K93" s="132"/>
      <c r="L93" s="132"/>
      <c r="M93" s="132"/>
      <c r="N93" s="219">
        <f>N262</f>
        <v>0</v>
      </c>
      <c r="O93" s="293"/>
      <c r="P93" s="293"/>
      <c r="Q93" s="293"/>
      <c r="R93" s="133"/>
    </row>
    <row r="94" spans="2:47" s="7" customFormat="1" ht="19.899999999999999" customHeight="1">
      <c r="B94" s="131"/>
      <c r="C94" s="132"/>
      <c r="D94" s="105" t="s">
        <v>126</v>
      </c>
      <c r="E94" s="132"/>
      <c r="F94" s="132"/>
      <c r="G94" s="132"/>
      <c r="H94" s="132"/>
      <c r="I94" s="132"/>
      <c r="J94" s="132"/>
      <c r="K94" s="132"/>
      <c r="L94" s="132"/>
      <c r="M94" s="132"/>
      <c r="N94" s="219">
        <f>N274</f>
        <v>0</v>
      </c>
      <c r="O94" s="293"/>
      <c r="P94" s="293"/>
      <c r="Q94" s="293"/>
      <c r="R94" s="133"/>
    </row>
    <row r="95" spans="2:47" s="7" customFormat="1" ht="19.899999999999999" customHeight="1">
      <c r="B95" s="131"/>
      <c r="C95" s="132"/>
      <c r="D95" s="105" t="s">
        <v>129</v>
      </c>
      <c r="E95" s="132"/>
      <c r="F95" s="132"/>
      <c r="G95" s="132"/>
      <c r="H95" s="132"/>
      <c r="I95" s="132"/>
      <c r="J95" s="132"/>
      <c r="K95" s="132"/>
      <c r="L95" s="132"/>
      <c r="M95" s="132"/>
      <c r="N95" s="219">
        <f>N280</f>
        <v>0</v>
      </c>
      <c r="O95" s="293"/>
      <c r="P95" s="293"/>
      <c r="Q95" s="293"/>
      <c r="R95" s="133"/>
    </row>
    <row r="96" spans="2:47" s="6" customFormat="1" ht="24.95" customHeight="1">
      <c r="B96" s="127"/>
      <c r="C96" s="128"/>
      <c r="D96" s="129" t="s">
        <v>503</v>
      </c>
      <c r="E96" s="128"/>
      <c r="F96" s="128"/>
      <c r="G96" s="128"/>
      <c r="H96" s="128"/>
      <c r="I96" s="128"/>
      <c r="J96" s="128"/>
      <c r="K96" s="128"/>
      <c r="L96" s="128"/>
      <c r="M96" s="128"/>
      <c r="N96" s="259">
        <f>N282</f>
        <v>0</v>
      </c>
      <c r="O96" s="296"/>
      <c r="P96" s="296"/>
      <c r="Q96" s="296"/>
      <c r="R96" s="130"/>
    </row>
    <row r="97" spans="2:65" s="7" customFormat="1" ht="19.899999999999999" customHeight="1">
      <c r="B97" s="131"/>
      <c r="C97" s="132"/>
      <c r="D97" s="105" t="s">
        <v>504</v>
      </c>
      <c r="E97" s="132"/>
      <c r="F97" s="132"/>
      <c r="G97" s="132"/>
      <c r="H97" s="132"/>
      <c r="I97" s="132"/>
      <c r="J97" s="132"/>
      <c r="K97" s="132"/>
      <c r="L97" s="132"/>
      <c r="M97" s="132"/>
      <c r="N97" s="219">
        <f>N283</f>
        <v>0</v>
      </c>
      <c r="O97" s="293"/>
      <c r="P97" s="293"/>
      <c r="Q97" s="293"/>
      <c r="R97" s="133"/>
    </row>
    <row r="98" spans="2:65" s="7" customFormat="1" ht="19.899999999999999" customHeight="1">
      <c r="B98" s="131"/>
      <c r="C98" s="132"/>
      <c r="D98" s="105" t="s">
        <v>131</v>
      </c>
      <c r="E98" s="132"/>
      <c r="F98" s="132"/>
      <c r="G98" s="132"/>
      <c r="H98" s="132"/>
      <c r="I98" s="132"/>
      <c r="J98" s="132"/>
      <c r="K98" s="132"/>
      <c r="L98" s="132"/>
      <c r="M98" s="132"/>
      <c r="N98" s="219">
        <f>N316</f>
        <v>0</v>
      </c>
      <c r="O98" s="293"/>
      <c r="P98" s="293"/>
      <c r="Q98" s="293"/>
      <c r="R98" s="133"/>
    </row>
    <row r="99" spans="2:65" s="7" customFormat="1" ht="19.899999999999999" customHeight="1">
      <c r="B99" s="131"/>
      <c r="C99" s="132"/>
      <c r="D99" s="105" t="s">
        <v>505</v>
      </c>
      <c r="E99" s="132"/>
      <c r="F99" s="132"/>
      <c r="G99" s="132"/>
      <c r="H99" s="132"/>
      <c r="I99" s="132"/>
      <c r="J99" s="132"/>
      <c r="K99" s="132"/>
      <c r="L99" s="132"/>
      <c r="M99" s="132"/>
      <c r="N99" s="219">
        <f>N329</f>
        <v>0</v>
      </c>
      <c r="O99" s="293"/>
      <c r="P99" s="293"/>
      <c r="Q99" s="293"/>
      <c r="R99" s="133"/>
    </row>
    <row r="100" spans="2:65" s="7" customFormat="1" ht="19.899999999999999" customHeight="1">
      <c r="B100" s="131"/>
      <c r="C100" s="132"/>
      <c r="D100" s="105" t="s">
        <v>506</v>
      </c>
      <c r="E100" s="132"/>
      <c r="F100" s="132"/>
      <c r="G100" s="132"/>
      <c r="H100" s="132"/>
      <c r="I100" s="132"/>
      <c r="J100" s="132"/>
      <c r="K100" s="132"/>
      <c r="L100" s="132"/>
      <c r="M100" s="132"/>
      <c r="N100" s="219">
        <f>N390</f>
        <v>0</v>
      </c>
      <c r="O100" s="293"/>
      <c r="P100" s="293"/>
      <c r="Q100" s="293"/>
      <c r="R100" s="133"/>
    </row>
    <row r="101" spans="2:65" s="7" customFormat="1" ht="19.899999999999999" customHeight="1">
      <c r="B101" s="131"/>
      <c r="C101" s="132"/>
      <c r="D101" s="105" t="s">
        <v>507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219">
        <f>N418</f>
        <v>0</v>
      </c>
      <c r="O101" s="293"/>
      <c r="P101" s="293"/>
      <c r="Q101" s="293"/>
      <c r="R101" s="133"/>
    </row>
    <row r="102" spans="2:65" s="7" customFormat="1" ht="19.899999999999999" customHeight="1">
      <c r="B102" s="131"/>
      <c r="C102" s="132"/>
      <c r="D102" s="105" t="s">
        <v>508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219">
        <f>N456</f>
        <v>0</v>
      </c>
      <c r="O102" s="293"/>
      <c r="P102" s="293"/>
      <c r="Q102" s="293"/>
      <c r="R102" s="133"/>
    </row>
    <row r="103" spans="2:65" s="7" customFormat="1" ht="19.899999999999999" customHeight="1">
      <c r="B103" s="131"/>
      <c r="C103" s="132"/>
      <c r="D103" s="105" t="s">
        <v>509</v>
      </c>
      <c r="E103" s="132"/>
      <c r="F103" s="132"/>
      <c r="G103" s="132"/>
      <c r="H103" s="132"/>
      <c r="I103" s="132"/>
      <c r="J103" s="132"/>
      <c r="K103" s="132"/>
      <c r="L103" s="132"/>
      <c r="M103" s="132"/>
      <c r="N103" s="219">
        <f>N474</f>
        <v>0</v>
      </c>
      <c r="O103" s="293"/>
      <c r="P103" s="293"/>
      <c r="Q103" s="293"/>
      <c r="R103" s="133"/>
    </row>
    <row r="104" spans="2:65" s="7" customFormat="1" ht="19.899999999999999" customHeight="1">
      <c r="B104" s="131"/>
      <c r="C104" s="132"/>
      <c r="D104" s="105" t="s">
        <v>510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219">
        <f>N519</f>
        <v>0</v>
      </c>
      <c r="O104" s="293"/>
      <c r="P104" s="293"/>
      <c r="Q104" s="293"/>
      <c r="R104" s="133"/>
    </row>
    <row r="105" spans="2:65" s="7" customFormat="1" ht="19.899999999999999" customHeight="1">
      <c r="B105" s="131"/>
      <c r="C105" s="132"/>
      <c r="D105" s="105" t="s">
        <v>511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219">
        <f>N608</f>
        <v>0</v>
      </c>
      <c r="O105" s="293"/>
      <c r="P105" s="293"/>
      <c r="Q105" s="293"/>
      <c r="R105" s="133"/>
    </row>
    <row r="106" spans="2:65" s="7" customFormat="1" ht="19.899999999999999" customHeight="1">
      <c r="B106" s="131"/>
      <c r="C106" s="132"/>
      <c r="D106" s="105" t="s">
        <v>512</v>
      </c>
      <c r="E106" s="132"/>
      <c r="F106" s="132"/>
      <c r="G106" s="132"/>
      <c r="H106" s="132"/>
      <c r="I106" s="132"/>
      <c r="J106" s="132"/>
      <c r="K106" s="132"/>
      <c r="L106" s="132"/>
      <c r="M106" s="132"/>
      <c r="N106" s="219">
        <f>N612</f>
        <v>0</v>
      </c>
      <c r="O106" s="293"/>
      <c r="P106" s="293"/>
      <c r="Q106" s="293"/>
      <c r="R106" s="133"/>
    </row>
    <row r="107" spans="2:65" s="6" customFormat="1" ht="24.95" customHeight="1">
      <c r="B107" s="127"/>
      <c r="C107" s="128"/>
      <c r="D107" s="129" t="s">
        <v>513</v>
      </c>
      <c r="E107" s="128"/>
      <c r="F107" s="128"/>
      <c r="G107" s="128"/>
      <c r="H107" s="128"/>
      <c r="I107" s="128"/>
      <c r="J107" s="128"/>
      <c r="K107" s="128"/>
      <c r="L107" s="128"/>
      <c r="M107" s="128"/>
      <c r="N107" s="259">
        <f>N622</f>
        <v>0</v>
      </c>
      <c r="O107" s="296"/>
      <c r="P107" s="296"/>
      <c r="Q107" s="296"/>
      <c r="R107" s="130"/>
    </row>
    <row r="108" spans="2:65" s="1" customFormat="1" ht="21.75" customHeight="1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/>
    </row>
    <row r="109" spans="2:65" s="1" customFormat="1" ht="29.25" customHeight="1">
      <c r="B109" s="38"/>
      <c r="C109" s="126" t="s">
        <v>134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294">
        <f>ROUND(N110+N111+N112+N113+N114+N115,2)</f>
        <v>0</v>
      </c>
      <c r="O109" s="295"/>
      <c r="P109" s="295"/>
      <c r="Q109" s="295"/>
      <c r="R109" s="40"/>
      <c r="T109" s="134"/>
      <c r="U109" s="135" t="s">
        <v>40</v>
      </c>
    </row>
    <row r="110" spans="2:65" s="1" customFormat="1" ht="18" customHeight="1">
      <c r="B110" s="136"/>
      <c r="C110" s="137"/>
      <c r="D110" s="216" t="s">
        <v>135</v>
      </c>
      <c r="E110" s="288"/>
      <c r="F110" s="288"/>
      <c r="G110" s="288"/>
      <c r="H110" s="288"/>
      <c r="I110" s="137"/>
      <c r="J110" s="137"/>
      <c r="K110" s="137"/>
      <c r="L110" s="137"/>
      <c r="M110" s="137"/>
      <c r="N110" s="218">
        <f>ROUND(N88*T110,2)</f>
        <v>0</v>
      </c>
      <c r="O110" s="289"/>
      <c r="P110" s="289"/>
      <c r="Q110" s="289"/>
      <c r="R110" s="139"/>
      <c r="S110" s="140"/>
      <c r="T110" s="141"/>
      <c r="U110" s="142" t="s">
        <v>43</v>
      </c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3" t="s">
        <v>136</v>
      </c>
      <c r="AZ110" s="140"/>
      <c r="BA110" s="140"/>
      <c r="BB110" s="140"/>
      <c r="BC110" s="140"/>
      <c r="BD110" s="140"/>
      <c r="BE110" s="144">
        <f t="shared" ref="BE110:BE115" si="0">IF(U110="základná",N110,0)</f>
        <v>0</v>
      </c>
      <c r="BF110" s="144">
        <f t="shared" ref="BF110:BF115" si="1">IF(U110="znížená",N110,0)</f>
        <v>0</v>
      </c>
      <c r="BG110" s="144">
        <f t="shared" ref="BG110:BG115" si="2">IF(U110="zákl. prenesená",N110,0)</f>
        <v>0</v>
      </c>
      <c r="BH110" s="144">
        <f t="shared" ref="BH110:BH115" si="3">IF(U110="zníž. prenesená",N110,0)</f>
        <v>0</v>
      </c>
      <c r="BI110" s="144">
        <f t="shared" ref="BI110:BI115" si="4">IF(U110="nulová",N110,0)</f>
        <v>0</v>
      </c>
      <c r="BJ110" s="143" t="s">
        <v>113</v>
      </c>
      <c r="BK110" s="140"/>
      <c r="BL110" s="140"/>
      <c r="BM110" s="140"/>
    </row>
    <row r="111" spans="2:65" s="1" customFormat="1" ht="18" customHeight="1">
      <c r="B111" s="136"/>
      <c r="C111" s="137"/>
      <c r="D111" s="216" t="s">
        <v>137</v>
      </c>
      <c r="E111" s="288"/>
      <c r="F111" s="288"/>
      <c r="G111" s="288"/>
      <c r="H111" s="288"/>
      <c r="I111" s="137"/>
      <c r="J111" s="137"/>
      <c r="K111" s="137"/>
      <c r="L111" s="137"/>
      <c r="M111" s="137"/>
      <c r="N111" s="218">
        <f>ROUND(N88*T111,2)</f>
        <v>0</v>
      </c>
      <c r="O111" s="289"/>
      <c r="P111" s="289"/>
      <c r="Q111" s="289"/>
      <c r="R111" s="139"/>
      <c r="S111" s="140"/>
      <c r="T111" s="141"/>
      <c r="U111" s="142" t="s">
        <v>43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3" t="s">
        <v>136</v>
      </c>
      <c r="AZ111" s="140"/>
      <c r="BA111" s="140"/>
      <c r="BB111" s="140"/>
      <c r="BC111" s="140"/>
      <c r="BD111" s="140"/>
      <c r="BE111" s="144">
        <f t="shared" si="0"/>
        <v>0</v>
      </c>
      <c r="BF111" s="144">
        <f t="shared" si="1"/>
        <v>0</v>
      </c>
      <c r="BG111" s="144">
        <f t="shared" si="2"/>
        <v>0</v>
      </c>
      <c r="BH111" s="144">
        <f t="shared" si="3"/>
        <v>0</v>
      </c>
      <c r="BI111" s="144">
        <f t="shared" si="4"/>
        <v>0</v>
      </c>
      <c r="BJ111" s="143" t="s">
        <v>113</v>
      </c>
      <c r="BK111" s="140"/>
      <c r="BL111" s="140"/>
      <c r="BM111" s="140"/>
    </row>
    <row r="112" spans="2:65" s="1" customFormat="1" ht="18" customHeight="1">
      <c r="B112" s="136"/>
      <c r="C112" s="137"/>
      <c r="D112" s="216" t="s">
        <v>138</v>
      </c>
      <c r="E112" s="288"/>
      <c r="F112" s="288"/>
      <c r="G112" s="288"/>
      <c r="H112" s="288"/>
      <c r="I112" s="137"/>
      <c r="J112" s="137"/>
      <c r="K112" s="137"/>
      <c r="L112" s="137"/>
      <c r="M112" s="137"/>
      <c r="N112" s="218">
        <f>ROUND(N88*T112,2)</f>
        <v>0</v>
      </c>
      <c r="O112" s="289"/>
      <c r="P112" s="289"/>
      <c r="Q112" s="289"/>
      <c r="R112" s="139"/>
      <c r="S112" s="140"/>
      <c r="T112" s="141"/>
      <c r="U112" s="142" t="s">
        <v>43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3" t="s">
        <v>136</v>
      </c>
      <c r="AZ112" s="140"/>
      <c r="BA112" s="140"/>
      <c r="BB112" s="140"/>
      <c r="BC112" s="140"/>
      <c r="BD112" s="140"/>
      <c r="BE112" s="144">
        <f t="shared" si="0"/>
        <v>0</v>
      </c>
      <c r="BF112" s="144">
        <f t="shared" si="1"/>
        <v>0</v>
      </c>
      <c r="BG112" s="144">
        <f t="shared" si="2"/>
        <v>0</v>
      </c>
      <c r="BH112" s="144">
        <f t="shared" si="3"/>
        <v>0</v>
      </c>
      <c r="BI112" s="144">
        <f t="shared" si="4"/>
        <v>0</v>
      </c>
      <c r="BJ112" s="143" t="s">
        <v>113</v>
      </c>
      <c r="BK112" s="140"/>
      <c r="BL112" s="140"/>
      <c r="BM112" s="140"/>
    </row>
    <row r="113" spans="2:65" s="1" customFormat="1" ht="18" customHeight="1">
      <c r="B113" s="136"/>
      <c r="C113" s="137"/>
      <c r="D113" s="216" t="s">
        <v>139</v>
      </c>
      <c r="E113" s="288"/>
      <c r="F113" s="288"/>
      <c r="G113" s="288"/>
      <c r="H113" s="288"/>
      <c r="I113" s="137"/>
      <c r="J113" s="137"/>
      <c r="K113" s="137"/>
      <c r="L113" s="137"/>
      <c r="M113" s="137"/>
      <c r="N113" s="218">
        <f>ROUND(N88*T113,2)</f>
        <v>0</v>
      </c>
      <c r="O113" s="289"/>
      <c r="P113" s="289"/>
      <c r="Q113" s="289"/>
      <c r="R113" s="139"/>
      <c r="S113" s="140"/>
      <c r="T113" s="141"/>
      <c r="U113" s="142" t="s">
        <v>43</v>
      </c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3" t="s">
        <v>136</v>
      </c>
      <c r="AZ113" s="140"/>
      <c r="BA113" s="140"/>
      <c r="BB113" s="140"/>
      <c r="BC113" s="140"/>
      <c r="BD113" s="140"/>
      <c r="BE113" s="144">
        <f t="shared" si="0"/>
        <v>0</v>
      </c>
      <c r="BF113" s="144">
        <f t="shared" si="1"/>
        <v>0</v>
      </c>
      <c r="BG113" s="144">
        <f t="shared" si="2"/>
        <v>0</v>
      </c>
      <c r="BH113" s="144">
        <f t="shared" si="3"/>
        <v>0</v>
      </c>
      <c r="BI113" s="144">
        <f t="shared" si="4"/>
        <v>0</v>
      </c>
      <c r="BJ113" s="143" t="s">
        <v>113</v>
      </c>
      <c r="BK113" s="140"/>
      <c r="BL113" s="140"/>
      <c r="BM113" s="140"/>
    </row>
    <row r="114" spans="2:65" s="1" customFormat="1" ht="18" customHeight="1">
      <c r="B114" s="136"/>
      <c r="C114" s="137"/>
      <c r="D114" s="216" t="s">
        <v>140</v>
      </c>
      <c r="E114" s="288"/>
      <c r="F114" s="288"/>
      <c r="G114" s="288"/>
      <c r="H114" s="288"/>
      <c r="I114" s="137"/>
      <c r="J114" s="137"/>
      <c r="K114" s="137"/>
      <c r="L114" s="137"/>
      <c r="M114" s="137"/>
      <c r="N114" s="218">
        <f>ROUND(N88*T114,2)</f>
        <v>0</v>
      </c>
      <c r="O114" s="289"/>
      <c r="P114" s="289"/>
      <c r="Q114" s="289"/>
      <c r="R114" s="139"/>
      <c r="S114" s="140"/>
      <c r="T114" s="141"/>
      <c r="U114" s="142" t="s">
        <v>43</v>
      </c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3" t="s">
        <v>136</v>
      </c>
      <c r="AZ114" s="140"/>
      <c r="BA114" s="140"/>
      <c r="BB114" s="140"/>
      <c r="BC114" s="140"/>
      <c r="BD114" s="140"/>
      <c r="BE114" s="144">
        <f t="shared" si="0"/>
        <v>0</v>
      </c>
      <c r="BF114" s="144">
        <f t="shared" si="1"/>
        <v>0</v>
      </c>
      <c r="BG114" s="144">
        <f t="shared" si="2"/>
        <v>0</v>
      </c>
      <c r="BH114" s="144">
        <f t="shared" si="3"/>
        <v>0</v>
      </c>
      <c r="BI114" s="144">
        <f t="shared" si="4"/>
        <v>0</v>
      </c>
      <c r="BJ114" s="143" t="s">
        <v>113</v>
      </c>
      <c r="BK114" s="140"/>
      <c r="BL114" s="140"/>
      <c r="BM114" s="140"/>
    </row>
    <row r="115" spans="2:65" s="1" customFormat="1" ht="18" customHeight="1">
      <c r="B115" s="136"/>
      <c r="C115" s="137"/>
      <c r="D115" s="138" t="s">
        <v>141</v>
      </c>
      <c r="E115" s="137"/>
      <c r="F115" s="137"/>
      <c r="G115" s="137"/>
      <c r="H115" s="137"/>
      <c r="I115" s="137"/>
      <c r="J115" s="137"/>
      <c r="K115" s="137"/>
      <c r="L115" s="137"/>
      <c r="M115" s="137"/>
      <c r="N115" s="218">
        <f>ROUND(N88*T115,2)</f>
        <v>0</v>
      </c>
      <c r="O115" s="289"/>
      <c r="P115" s="289"/>
      <c r="Q115" s="289"/>
      <c r="R115" s="139"/>
      <c r="S115" s="140"/>
      <c r="T115" s="145"/>
      <c r="U115" s="146" t="s">
        <v>43</v>
      </c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3" t="s">
        <v>142</v>
      </c>
      <c r="AZ115" s="140"/>
      <c r="BA115" s="140"/>
      <c r="BB115" s="140"/>
      <c r="BC115" s="140"/>
      <c r="BD115" s="140"/>
      <c r="BE115" s="144">
        <f t="shared" si="0"/>
        <v>0</v>
      </c>
      <c r="BF115" s="144">
        <f t="shared" si="1"/>
        <v>0</v>
      </c>
      <c r="BG115" s="144">
        <f t="shared" si="2"/>
        <v>0</v>
      </c>
      <c r="BH115" s="144">
        <f t="shared" si="3"/>
        <v>0</v>
      </c>
      <c r="BI115" s="144">
        <f t="shared" si="4"/>
        <v>0</v>
      </c>
      <c r="BJ115" s="143" t="s">
        <v>113</v>
      </c>
      <c r="BK115" s="140"/>
      <c r="BL115" s="140"/>
      <c r="BM115" s="140"/>
    </row>
    <row r="116" spans="2:65" s="1" customForma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1" customFormat="1" ht="29.25" customHeight="1">
      <c r="B117" s="38"/>
      <c r="C117" s="116" t="s">
        <v>103</v>
      </c>
      <c r="D117" s="117"/>
      <c r="E117" s="117"/>
      <c r="F117" s="117"/>
      <c r="G117" s="117"/>
      <c r="H117" s="117"/>
      <c r="I117" s="117"/>
      <c r="J117" s="117"/>
      <c r="K117" s="117"/>
      <c r="L117" s="213">
        <f>ROUND(SUM(N88+N109),2)</f>
        <v>0</v>
      </c>
      <c r="M117" s="213"/>
      <c r="N117" s="213"/>
      <c r="O117" s="213"/>
      <c r="P117" s="213"/>
      <c r="Q117" s="213"/>
      <c r="R117" s="40"/>
    </row>
    <row r="118" spans="2:65" s="1" customFormat="1" ht="6.95" customHeight="1">
      <c r="B118" s="62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4"/>
    </row>
    <row r="122" spans="2:65" s="1" customFormat="1" ht="6.95" customHeight="1"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7"/>
    </row>
    <row r="123" spans="2:65" s="1" customFormat="1" ht="36.950000000000003" customHeight="1">
      <c r="B123" s="38"/>
      <c r="C123" s="229" t="s">
        <v>143</v>
      </c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40"/>
    </row>
    <row r="124" spans="2:65" s="1" customFormat="1" ht="6.9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/>
    </row>
    <row r="125" spans="2:65" s="1" customFormat="1" ht="30" customHeight="1">
      <c r="B125" s="38"/>
      <c r="C125" s="33" t="s">
        <v>17</v>
      </c>
      <c r="D125" s="39"/>
      <c r="E125" s="39"/>
      <c r="F125" s="291" t="str">
        <f>F6</f>
        <v>REKONŠTRUKCIA HYGIENICKÝCH ZARIADENÍ ŠKOLSKÝ INTERNAT ZVOLEN</v>
      </c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39"/>
      <c r="R125" s="40"/>
    </row>
    <row r="126" spans="2:65" s="1" customFormat="1" ht="36.950000000000003" customHeight="1">
      <c r="B126" s="38"/>
      <c r="C126" s="72" t="s">
        <v>115</v>
      </c>
      <c r="D126" s="39"/>
      <c r="E126" s="39"/>
      <c r="F126" s="231" t="str">
        <f>F7</f>
        <v>SO01.2 - SO01.2 Nové konštrukcie stavebná časť</v>
      </c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39"/>
      <c r="R126" s="40"/>
    </row>
    <row r="127" spans="2:65" s="1" customFormat="1" ht="6.95" customHeight="1"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/>
    </row>
    <row r="128" spans="2:65" s="1" customFormat="1" ht="18" customHeight="1">
      <c r="B128" s="38"/>
      <c r="C128" s="33" t="s">
        <v>21</v>
      </c>
      <c r="D128" s="39"/>
      <c r="E128" s="39"/>
      <c r="F128" s="31" t="str">
        <f>F9</f>
        <v>Ul.J.Švermu 1736/14,Zvolen</v>
      </c>
      <c r="G128" s="39"/>
      <c r="H128" s="39"/>
      <c r="I128" s="39"/>
      <c r="J128" s="39"/>
      <c r="K128" s="33" t="s">
        <v>23</v>
      </c>
      <c r="L128" s="39"/>
      <c r="M128" s="285" t="str">
        <f>IF(O9="","",O9)</f>
        <v>30. 4. 2018</v>
      </c>
      <c r="N128" s="285"/>
      <c r="O128" s="285"/>
      <c r="P128" s="285"/>
      <c r="Q128" s="39"/>
      <c r="R128" s="40"/>
    </row>
    <row r="129" spans="2:65" s="1" customFormat="1" ht="6.95" customHeight="1"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40"/>
    </row>
    <row r="130" spans="2:65" s="1" customFormat="1" ht="15">
      <c r="B130" s="38"/>
      <c r="C130" s="33" t="s">
        <v>25</v>
      </c>
      <c r="D130" s="39"/>
      <c r="E130" s="39"/>
      <c r="F130" s="31" t="str">
        <f>E12</f>
        <v>Školský internát ul.J.Švermu 1736/14,Zvolen</v>
      </c>
      <c r="G130" s="39"/>
      <c r="H130" s="39"/>
      <c r="I130" s="39"/>
      <c r="J130" s="39"/>
      <c r="K130" s="33" t="s">
        <v>31</v>
      </c>
      <c r="L130" s="39"/>
      <c r="M130" s="249" t="str">
        <f>E18</f>
        <v>MODULOR arch,atelier,Bratislava,</v>
      </c>
      <c r="N130" s="249"/>
      <c r="O130" s="249"/>
      <c r="P130" s="249"/>
      <c r="Q130" s="249"/>
      <c r="R130" s="40"/>
    </row>
    <row r="131" spans="2:65" s="1" customFormat="1" ht="14.45" customHeight="1">
      <c r="B131" s="38"/>
      <c r="C131" s="33" t="s">
        <v>29</v>
      </c>
      <c r="D131" s="39"/>
      <c r="E131" s="39"/>
      <c r="F131" s="31" t="str">
        <f>IF(E15="","",E15)</f>
        <v>Vyplň údaj</v>
      </c>
      <c r="G131" s="39"/>
      <c r="H131" s="39"/>
      <c r="I131" s="39"/>
      <c r="J131" s="39"/>
      <c r="K131" s="33" t="s">
        <v>34</v>
      </c>
      <c r="L131" s="39"/>
      <c r="M131" s="249" t="str">
        <f>E21</f>
        <v xml:space="preserve"> </v>
      </c>
      <c r="N131" s="249"/>
      <c r="O131" s="249"/>
      <c r="P131" s="249"/>
      <c r="Q131" s="249"/>
      <c r="R131" s="40"/>
    </row>
    <row r="132" spans="2:65" s="1" customFormat="1" ht="10.35" customHeight="1"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0"/>
    </row>
    <row r="133" spans="2:65" s="8" customFormat="1" ht="29.25" customHeight="1">
      <c r="B133" s="147"/>
      <c r="C133" s="148" t="s">
        <v>144</v>
      </c>
      <c r="D133" s="149" t="s">
        <v>145</v>
      </c>
      <c r="E133" s="149" t="s">
        <v>58</v>
      </c>
      <c r="F133" s="286" t="s">
        <v>146</v>
      </c>
      <c r="G133" s="286"/>
      <c r="H133" s="286"/>
      <c r="I133" s="286"/>
      <c r="J133" s="149" t="s">
        <v>147</v>
      </c>
      <c r="K133" s="149" t="s">
        <v>148</v>
      </c>
      <c r="L133" s="286" t="s">
        <v>149</v>
      </c>
      <c r="M133" s="286"/>
      <c r="N133" s="286" t="s">
        <v>120</v>
      </c>
      <c r="O133" s="286"/>
      <c r="P133" s="286"/>
      <c r="Q133" s="287"/>
      <c r="R133" s="150"/>
      <c r="T133" s="79" t="s">
        <v>150</v>
      </c>
      <c r="U133" s="80" t="s">
        <v>40</v>
      </c>
      <c r="V133" s="80" t="s">
        <v>151</v>
      </c>
      <c r="W133" s="80" t="s">
        <v>152</v>
      </c>
      <c r="X133" s="80" t="s">
        <v>153</v>
      </c>
      <c r="Y133" s="80" t="s">
        <v>154</v>
      </c>
      <c r="Z133" s="80" t="s">
        <v>155</v>
      </c>
      <c r="AA133" s="81" t="s">
        <v>156</v>
      </c>
    </row>
    <row r="134" spans="2:65" s="1" customFormat="1" ht="29.25" customHeight="1">
      <c r="B134" s="38"/>
      <c r="C134" s="83" t="s">
        <v>117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267">
        <f>BK134</f>
        <v>0</v>
      </c>
      <c r="O134" s="268"/>
      <c r="P134" s="268"/>
      <c r="Q134" s="268"/>
      <c r="R134" s="40"/>
      <c r="T134" s="82"/>
      <c r="U134" s="54"/>
      <c r="V134" s="54"/>
      <c r="W134" s="151">
        <f>W135+W282+W622+W669</f>
        <v>0</v>
      </c>
      <c r="X134" s="54"/>
      <c r="Y134" s="151">
        <f>Y135+Y282+Y622+Y669</f>
        <v>89.358553410000013</v>
      </c>
      <c r="Z134" s="54"/>
      <c r="AA134" s="152">
        <f>AA135+AA282+AA622+AA669</f>
        <v>0</v>
      </c>
      <c r="AT134" s="22" t="s">
        <v>75</v>
      </c>
      <c r="AU134" s="22" t="s">
        <v>122</v>
      </c>
      <c r="BK134" s="153">
        <f>BK135+BK282+BK622+BK669</f>
        <v>0</v>
      </c>
    </row>
    <row r="135" spans="2:65" s="9" customFormat="1" ht="37.35" customHeight="1">
      <c r="B135" s="154"/>
      <c r="C135" s="155"/>
      <c r="D135" s="156" t="s">
        <v>123</v>
      </c>
      <c r="E135" s="156"/>
      <c r="F135" s="156"/>
      <c r="G135" s="156"/>
      <c r="H135" s="156"/>
      <c r="I135" s="156"/>
      <c r="J135" s="156"/>
      <c r="K135" s="156"/>
      <c r="L135" s="156"/>
      <c r="M135" s="156"/>
      <c r="N135" s="258">
        <f>BK135</f>
        <v>0</v>
      </c>
      <c r="O135" s="259"/>
      <c r="P135" s="259"/>
      <c r="Q135" s="259"/>
      <c r="R135" s="157"/>
      <c r="T135" s="158"/>
      <c r="U135" s="155"/>
      <c r="V135" s="155"/>
      <c r="W135" s="159">
        <f>W136+W196+W231+W262+W274+W280</f>
        <v>0</v>
      </c>
      <c r="X135" s="155"/>
      <c r="Y135" s="159">
        <f>Y136+Y196+Y231+Y262+Y274+Y280</f>
        <v>50.681785169999998</v>
      </c>
      <c r="Z135" s="155"/>
      <c r="AA135" s="160">
        <f>AA136+AA196+AA231+AA262+AA274+AA280</f>
        <v>0</v>
      </c>
      <c r="AR135" s="161" t="s">
        <v>84</v>
      </c>
      <c r="AT135" s="162" t="s">
        <v>75</v>
      </c>
      <c r="AU135" s="162" t="s">
        <v>76</v>
      </c>
      <c r="AY135" s="161" t="s">
        <v>157</v>
      </c>
      <c r="BK135" s="163">
        <f>BK136+BK196+BK231+BK262+BK274+BK280</f>
        <v>0</v>
      </c>
    </row>
    <row r="136" spans="2:65" s="9" customFormat="1" ht="19.899999999999999" customHeight="1">
      <c r="B136" s="154"/>
      <c r="C136" s="155"/>
      <c r="D136" s="164" t="s">
        <v>124</v>
      </c>
      <c r="E136" s="164"/>
      <c r="F136" s="164"/>
      <c r="G136" s="164"/>
      <c r="H136" s="164"/>
      <c r="I136" s="164"/>
      <c r="J136" s="164"/>
      <c r="K136" s="164"/>
      <c r="L136" s="164"/>
      <c r="M136" s="164"/>
      <c r="N136" s="269">
        <f>BK136</f>
        <v>0</v>
      </c>
      <c r="O136" s="270"/>
      <c r="P136" s="270"/>
      <c r="Q136" s="270"/>
      <c r="R136" s="157"/>
      <c r="T136" s="158"/>
      <c r="U136" s="155"/>
      <c r="V136" s="155"/>
      <c r="W136" s="159">
        <f>SUM(W137:W195)</f>
        <v>0</v>
      </c>
      <c r="X136" s="155"/>
      <c r="Y136" s="159">
        <f>SUM(Y137:Y195)</f>
        <v>35.74479384</v>
      </c>
      <c r="Z136" s="155"/>
      <c r="AA136" s="160">
        <f>SUM(AA137:AA195)</f>
        <v>0</v>
      </c>
      <c r="AR136" s="161" t="s">
        <v>84</v>
      </c>
      <c r="AT136" s="162" t="s">
        <v>75</v>
      </c>
      <c r="AU136" s="162" t="s">
        <v>84</v>
      </c>
      <c r="AY136" s="161" t="s">
        <v>157</v>
      </c>
      <c r="BK136" s="163">
        <f>SUM(BK137:BK195)</f>
        <v>0</v>
      </c>
    </row>
    <row r="137" spans="2:65" s="1" customFormat="1" ht="25.5" customHeight="1">
      <c r="B137" s="136"/>
      <c r="C137" s="165" t="s">
        <v>84</v>
      </c>
      <c r="D137" s="165" t="s">
        <v>158</v>
      </c>
      <c r="E137" s="166" t="s">
        <v>159</v>
      </c>
      <c r="F137" s="276" t="s">
        <v>160</v>
      </c>
      <c r="G137" s="276"/>
      <c r="H137" s="276"/>
      <c r="I137" s="276"/>
      <c r="J137" s="167" t="s">
        <v>111</v>
      </c>
      <c r="K137" s="168">
        <v>11.52</v>
      </c>
      <c r="L137" s="277">
        <v>0</v>
      </c>
      <c r="M137" s="277"/>
      <c r="N137" s="278">
        <f>ROUND(L137*K137,2)</f>
        <v>0</v>
      </c>
      <c r="O137" s="278"/>
      <c r="P137" s="278"/>
      <c r="Q137" s="278"/>
      <c r="R137" s="139"/>
      <c r="T137" s="169" t="s">
        <v>5</v>
      </c>
      <c r="U137" s="47" t="s">
        <v>43</v>
      </c>
      <c r="V137" s="39"/>
      <c r="W137" s="170">
        <f>V137*K137</f>
        <v>0</v>
      </c>
      <c r="X137" s="170">
        <v>0.14804999999999999</v>
      </c>
      <c r="Y137" s="170">
        <f>X137*K137</f>
        <v>1.7055359999999997</v>
      </c>
      <c r="Z137" s="170">
        <v>0</v>
      </c>
      <c r="AA137" s="171">
        <f>Z137*K137</f>
        <v>0</v>
      </c>
      <c r="AR137" s="22" t="s">
        <v>161</v>
      </c>
      <c r="AT137" s="22" t="s">
        <v>158</v>
      </c>
      <c r="AU137" s="22" t="s">
        <v>113</v>
      </c>
      <c r="AY137" s="22" t="s">
        <v>157</v>
      </c>
      <c r="BE137" s="109">
        <f>IF(U137="základná",N137,0)</f>
        <v>0</v>
      </c>
      <c r="BF137" s="109">
        <f>IF(U137="znížená",N137,0)</f>
        <v>0</v>
      </c>
      <c r="BG137" s="109">
        <f>IF(U137="zákl. prenesená",N137,0)</f>
        <v>0</v>
      </c>
      <c r="BH137" s="109">
        <f>IF(U137="zníž. prenesená",N137,0)</f>
        <v>0</v>
      </c>
      <c r="BI137" s="109">
        <f>IF(U137="nulová",N137,0)</f>
        <v>0</v>
      </c>
      <c r="BJ137" s="22" t="s">
        <v>113</v>
      </c>
      <c r="BK137" s="109">
        <f>ROUND(L137*K137,2)</f>
        <v>0</v>
      </c>
      <c r="BL137" s="22" t="s">
        <v>161</v>
      </c>
      <c r="BM137" s="22" t="s">
        <v>514</v>
      </c>
    </row>
    <row r="138" spans="2:65" s="10" customFormat="1" ht="16.5" customHeight="1">
      <c r="B138" s="172"/>
      <c r="C138" s="173"/>
      <c r="D138" s="173"/>
      <c r="E138" s="174" t="s">
        <v>5</v>
      </c>
      <c r="F138" s="279" t="s">
        <v>515</v>
      </c>
      <c r="G138" s="280"/>
      <c r="H138" s="280"/>
      <c r="I138" s="280"/>
      <c r="J138" s="173"/>
      <c r="K138" s="174" t="s">
        <v>5</v>
      </c>
      <c r="L138" s="173"/>
      <c r="M138" s="173"/>
      <c r="N138" s="173"/>
      <c r="O138" s="173"/>
      <c r="P138" s="173"/>
      <c r="Q138" s="173"/>
      <c r="R138" s="175"/>
      <c r="T138" s="176"/>
      <c r="U138" s="173"/>
      <c r="V138" s="173"/>
      <c r="W138" s="173"/>
      <c r="X138" s="173"/>
      <c r="Y138" s="173"/>
      <c r="Z138" s="173"/>
      <c r="AA138" s="177"/>
      <c r="AT138" s="178" t="s">
        <v>164</v>
      </c>
      <c r="AU138" s="178" t="s">
        <v>113</v>
      </c>
      <c r="AV138" s="10" t="s">
        <v>84</v>
      </c>
      <c r="AW138" s="10" t="s">
        <v>33</v>
      </c>
      <c r="AX138" s="10" t="s">
        <v>76</v>
      </c>
      <c r="AY138" s="178" t="s">
        <v>157</v>
      </c>
    </row>
    <row r="139" spans="2:65" s="11" customFormat="1" ht="16.5" customHeight="1">
      <c r="B139" s="179"/>
      <c r="C139" s="180"/>
      <c r="D139" s="180"/>
      <c r="E139" s="181" t="s">
        <v>5</v>
      </c>
      <c r="F139" s="261" t="s">
        <v>165</v>
      </c>
      <c r="G139" s="262"/>
      <c r="H139" s="262"/>
      <c r="I139" s="262"/>
      <c r="J139" s="180"/>
      <c r="K139" s="182">
        <v>1.68</v>
      </c>
      <c r="L139" s="180"/>
      <c r="M139" s="180"/>
      <c r="N139" s="180"/>
      <c r="O139" s="180"/>
      <c r="P139" s="180"/>
      <c r="Q139" s="180"/>
      <c r="R139" s="183"/>
      <c r="T139" s="184"/>
      <c r="U139" s="180"/>
      <c r="V139" s="180"/>
      <c r="W139" s="180"/>
      <c r="X139" s="180"/>
      <c r="Y139" s="180"/>
      <c r="Z139" s="180"/>
      <c r="AA139" s="185"/>
      <c r="AT139" s="186" t="s">
        <v>164</v>
      </c>
      <c r="AU139" s="186" t="s">
        <v>113</v>
      </c>
      <c r="AV139" s="11" t="s">
        <v>113</v>
      </c>
      <c r="AW139" s="11" t="s">
        <v>33</v>
      </c>
      <c r="AX139" s="11" t="s">
        <v>76</v>
      </c>
      <c r="AY139" s="186" t="s">
        <v>157</v>
      </c>
    </row>
    <row r="140" spans="2:65" s="12" customFormat="1" ht="16.5" customHeight="1">
      <c r="B140" s="187"/>
      <c r="C140" s="188"/>
      <c r="D140" s="188"/>
      <c r="E140" s="189" t="s">
        <v>5</v>
      </c>
      <c r="F140" s="263" t="s">
        <v>166</v>
      </c>
      <c r="G140" s="264"/>
      <c r="H140" s="264"/>
      <c r="I140" s="264"/>
      <c r="J140" s="188"/>
      <c r="K140" s="190">
        <v>1.68</v>
      </c>
      <c r="L140" s="188"/>
      <c r="M140" s="188"/>
      <c r="N140" s="188"/>
      <c r="O140" s="188"/>
      <c r="P140" s="188"/>
      <c r="Q140" s="188"/>
      <c r="R140" s="191"/>
      <c r="T140" s="192"/>
      <c r="U140" s="188"/>
      <c r="V140" s="188"/>
      <c r="W140" s="188"/>
      <c r="X140" s="188"/>
      <c r="Y140" s="188"/>
      <c r="Z140" s="188"/>
      <c r="AA140" s="193"/>
      <c r="AT140" s="194" t="s">
        <v>164</v>
      </c>
      <c r="AU140" s="194" t="s">
        <v>113</v>
      </c>
      <c r="AV140" s="12" t="s">
        <v>167</v>
      </c>
      <c r="AW140" s="12" t="s">
        <v>33</v>
      </c>
      <c r="AX140" s="12" t="s">
        <v>76</v>
      </c>
      <c r="AY140" s="194" t="s">
        <v>157</v>
      </c>
    </row>
    <row r="141" spans="2:65" s="11" customFormat="1" ht="16.5" customHeight="1">
      <c r="B141" s="179"/>
      <c r="C141" s="180"/>
      <c r="D141" s="180"/>
      <c r="E141" s="181" t="s">
        <v>5</v>
      </c>
      <c r="F141" s="261" t="s">
        <v>168</v>
      </c>
      <c r="G141" s="262"/>
      <c r="H141" s="262"/>
      <c r="I141" s="262"/>
      <c r="J141" s="180"/>
      <c r="K141" s="182">
        <v>1.68</v>
      </c>
      <c r="L141" s="180"/>
      <c r="M141" s="180"/>
      <c r="N141" s="180"/>
      <c r="O141" s="180"/>
      <c r="P141" s="180"/>
      <c r="Q141" s="180"/>
      <c r="R141" s="183"/>
      <c r="T141" s="184"/>
      <c r="U141" s="180"/>
      <c r="V141" s="180"/>
      <c r="W141" s="180"/>
      <c r="X141" s="180"/>
      <c r="Y141" s="180"/>
      <c r="Z141" s="180"/>
      <c r="AA141" s="185"/>
      <c r="AT141" s="186" t="s">
        <v>164</v>
      </c>
      <c r="AU141" s="186" t="s">
        <v>113</v>
      </c>
      <c r="AV141" s="11" t="s">
        <v>113</v>
      </c>
      <c r="AW141" s="11" t="s">
        <v>33</v>
      </c>
      <c r="AX141" s="11" t="s">
        <v>76</v>
      </c>
      <c r="AY141" s="186" t="s">
        <v>157</v>
      </c>
    </row>
    <row r="142" spans="2:65" s="12" customFormat="1" ht="16.5" customHeight="1">
      <c r="B142" s="187"/>
      <c r="C142" s="188"/>
      <c r="D142" s="188"/>
      <c r="E142" s="189" t="s">
        <v>5</v>
      </c>
      <c r="F142" s="263" t="s">
        <v>166</v>
      </c>
      <c r="G142" s="264"/>
      <c r="H142" s="264"/>
      <c r="I142" s="264"/>
      <c r="J142" s="188"/>
      <c r="K142" s="190">
        <v>1.68</v>
      </c>
      <c r="L142" s="188"/>
      <c r="M142" s="188"/>
      <c r="N142" s="188"/>
      <c r="O142" s="188"/>
      <c r="P142" s="188"/>
      <c r="Q142" s="188"/>
      <c r="R142" s="191"/>
      <c r="T142" s="192"/>
      <c r="U142" s="188"/>
      <c r="V142" s="188"/>
      <c r="W142" s="188"/>
      <c r="X142" s="188"/>
      <c r="Y142" s="188"/>
      <c r="Z142" s="188"/>
      <c r="AA142" s="193"/>
      <c r="AT142" s="194" t="s">
        <v>164</v>
      </c>
      <c r="AU142" s="194" t="s">
        <v>113</v>
      </c>
      <c r="AV142" s="12" t="s">
        <v>167</v>
      </c>
      <c r="AW142" s="12" t="s">
        <v>33</v>
      </c>
      <c r="AX142" s="12" t="s">
        <v>76</v>
      </c>
      <c r="AY142" s="194" t="s">
        <v>157</v>
      </c>
    </row>
    <row r="143" spans="2:65" s="11" customFormat="1" ht="16.5" customHeight="1">
      <c r="B143" s="179"/>
      <c r="C143" s="180"/>
      <c r="D143" s="180"/>
      <c r="E143" s="181" t="s">
        <v>5</v>
      </c>
      <c r="F143" s="261" t="s">
        <v>169</v>
      </c>
      <c r="G143" s="262"/>
      <c r="H143" s="262"/>
      <c r="I143" s="262"/>
      <c r="J143" s="180"/>
      <c r="K143" s="182">
        <v>1.68</v>
      </c>
      <c r="L143" s="180"/>
      <c r="M143" s="180"/>
      <c r="N143" s="180"/>
      <c r="O143" s="180"/>
      <c r="P143" s="180"/>
      <c r="Q143" s="180"/>
      <c r="R143" s="183"/>
      <c r="T143" s="184"/>
      <c r="U143" s="180"/>
      <c r="V143" s="180"/>
      <c r="W143" s="180"/>
      <c r="X143" s="180"/>
      <c r="Y143" s="180"/>
      <c r="Z143" s="180"/>
      <c r="AA143" s="185"/>
      <c r="AT143" s="186" t="s">
        <v>164</v>
      </c>
      <c r="AU143" s="186" t="s">
        <v>113</v>
      </c>
      <c r="AV143" s="11" t="s">
        <v>113</v>
      </c>
      <c r="AW143" s="11" t="s">
        <v>33</v>
      </c>
      <c r="AX143" s="11" t="s">
        <v>76</v>
      </c>
      <c r="AY143" s="186" t="s">
        <v>157</v>
      </c>
    </row>
    <row r="144" spans="2:65" s="12" customFormat="1" ht="16.5" customHeight="1">
      <c r="B144" s="187"/>
      <c r="C144" s="188"/>
      <c r="D144" s="188"/>
      <c r="E144" s="189" t="s">
        <v>5</v>
      </c>
      <c r="F144" s="263" t="s">
        <v>166</v>
      </c>
      <c r="G144" s="264"/>
      <c r="H144" s="264"/>
      <c r="I144" s="264"/>
      <c r="J144" s="188"/>
      <c r="K144" s="190">
        <v>1.68</v>
      </c>
      <c r="L144" s="188"/>
      <c r="M144" s="188"/>
      <c r="N144" s="188"/>
      <c r="O144" s="188"/>
      <c r="P144" s="188"/>
      <c r="Q144" s="188"/>
      <c r="R144" s="191"/>
      <c r="T144" s="192"/>
      <c r="U144" s="188"/>
      <c r="V144" s="188"/>
      <c r="W144" s="188"/>
      <c r="X144" s="188"/>
      <c r="Y144" s="188"/>
      <c r="Z144" s="188"/>
      <c r="AA144" s="193"/>
      <c r="AT144" s="194" t="s">
        <v>164</v>
      </c>
      <c r="AU144" s="194" t="s">
        <v>113</v>
      </c>
      <c r="AV144" s="12" t="s">
        <v>167</v>
      </c>
      <c r="AW144" s="12" t="s">
        <v>33</v>
      </c>
      <c r="AX144" s="12" t="s">
        <v>76</v>
      </c>
      <c r="AY144" s="194" t="s">
        <v>157</v>
      </c>
    </row>
    <row r="145" spans="2:65" s="11" customFormat="1" ht="16.5" customHeight="1">
      <c r="B145" s="179"/>
      <c r="C145" s="180"/>
      <c r="D145" s="180"/>
      <c r="E145" s="181" t="s">
        <v>5</v>
      </c>
      <c r="F145" s="261" t="s">
        <v>170</v>
      </c>
      <c r="G145" s="262"/>
      <c r="H145" s="262"/>
      <c r="I145" s="262"/>
      <c r="J145" s="180"/>
      <c r="K145" s="182">
        <v>1.68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164</v>
      </c>
      <c r="AU145" s="186" t="s">
        <v>113</v>
      </c>
      <c r="AV145" s="11" t="s">
        <v>113</v>
      </c>
      <c r="AW145" s="11" t="s">
        <v>33</v>
      </c>
      <c r="AX145" s="11" t="s">
        <v>76</v>
      </c>
      <c r="AY145" s="186" t="s">
        <v>157</v>
      </c>
    </row>
    <row r="146" spans="2:65" s="12" customFormat="1" ht="16.5" customHeight="1">
      <c r="B146" s="187"/>
      <c r="C146" s="188"/>
      <c r="D146" s="188"/>
      <c r="E146" s="189" t="s">
        <v>5</v>
      </c>
      <c r="F146" s="263" t="s">
        <v>166</v>
      </c>
      <c r="G146" s="264"/>
      <c r="H146" s="264"/>
      <c r="I146" s="264"/>
      <c r="J146" s="188"/>
      <c r="K146" s="190">
        <v>1.68</v>
      </c>
      <c r="L146" s="188"/>
      <c r="M146" s="188"/>
      <c r="N146" s="188"/>
      <c r="O146" s="188"/>
      <c r="P146" s="188"/>
      <c r="Q146" s="188"/>
      <c r="R146" s="191"/>
      <c r="T146" s="192"/>
      <c r="U146" s="188"/>
      <c r="V146" s="188"/>
      <c r="W146" s="188"/>
      <c r="X146" s="188"/>
      <c r="Y146" s="188"/>
      <c r="Z146" s="188"/>
      <c r="AA146" s="193"/>
      <c r="AT146" s="194" t="s">
        <v>164</v>
      </c>
      <c r="AU146" s="194" t="s">
        <v>113</v>
      </c>
      <c r="AV146" s="12" t="s">
        <v>167</v>
      </c>
      <c r="AW146" s="12" t="s">
        <v>33</v>
      </c>
      <c r="AX146" s="12" t="s">
        <v>76</v>
      </c>
      <c r="AY146" s="194" t="s">
        <v>157</v>
      </c>
    </row>
    <row r="147" spans="2:65" s="10" customFormat="1" ht="16.5" customHeight="1">
      <c r="B147" s="172"/>
      <c r="C147" s="173"/>
      <c r="D147" s="173"/>
      <c r="E147" s="174" t="s">
        <v>5</v>
      </c>
      <c r="F147" s="283" t="s">
        <v>516</v>
      </c>
      <c r="G147" s="284"/>
      <c r="H147" s="284"/>
      <c r="I147" s="284"/>
      <c r="J147" s="173"/>
      <c r="K147" s="174" t="s">
        <v>5</v>
      </c>
      <c r="L147" s="173"/>
      <c r="M147" s="173"/>
      <c r="N147" s="173"/>
      <c r="O147" s="173"/>
      <c r="P147" s="173"/>
      <c r="Q147" s="173"/>
      <c r="R147" s="175"/>
      <c r="T147" s="176"/>
      <c r="U147" s="173"/>
      <c r="V147" s="173"/>
      <c r="W147" s="173"/>
      <c r="X147" s="173"/>
      <c r="Y147" s="173"/>
      <c r="Z147" s="173"/>
      <c r="AA147" s="177"/>
      <c r="AT147" s="178" t="s">
        <v>164</v>
      </c>
      <c r="AU147" s="178" t="s">
        <v>113</v>
      </c>
      <c r="AV147" s="10" t="s">
        <v>84</v>
      </c>
      <c r="AW147" s="10" t="s">
        <v>33</v>
      </c>
      <c r="AX147" s="10" t="s">
        <v>76</v>
      </c>
      <c r="AY147" s="178" t="s">
        <v>157</v>
      </c>
    </row>
    <row r="148" spans="2:65" s="11" customFormat="1" ht="16.5" customHeight="1">
      <c r="B148" s="179"/>
      <c r="C148" s="180"/>
      <c r="D148" s="180"/>
      <c r="E148" s="181" t="s">
        <v>5</v>
      </c>
      <c r="F148" s="261" t="s">
        <v>517</v>
      </c>
      <c r="G148" s="262"/>
      <c r="H148" s="262"/>
      <c r="I148" s="262"/>
      <c r="J148" s="180"/>
      <c r="K148" s="182">
        <v>1.6</v>
      </c>
      <c r="L148" s="180"/>
      <c r="M148" s="180"/>
      <c r="N148" s="180"/>
      <c r="O148" s="180"/>
      <c r="P148" s="180"/>
      <c r="Q148" s="180"/>
      <c r="R148" s="183"/>
      <c r="T148" s="184"/>
      <c r="U148" s="180"/>
      <c r="V148" s="180"/>
      <c r="W148" s="180"/>
      <c r="X148" s="180"/>
      <c r="Y148" s="180"/>
      <c r="Z148" s="180"/>
      <c r="AA148" s="185"/>
      <c r="AT148" s="186" t="s">
        <v>164</v>
      </c>
      <c r="AU148" s="186" t="s">
        <v>113</v>
      </c>
      <c r="AV148" s="11" t="s">
        <v>113</v>
      </c>
      <c r="AW148" s="11" t="s">
        <v>33</v>
      </c>
      <c r="AX148" s="11" t="s">
        <v>76</v>
      </c>
      <c r="AY148" s="186" t="s">
        <v>157</v>
      </c>
    </row>
    <row r="149" spans="2:65" s="12" customFormat="1" ht="16.5" customHeight="1">
      <c r="B149" s="187"/>
      <c r="C149" s="188"/>
      <c r="D149" s="188"/>
      <c r="E149" s="189" t="s">
        <v>5</v>
      </c>
      <c r="F149" s="263" t="s">
        <v>173</v>
      </c>
      <c r="G149" s="264"/>
      <c r="H149" s="264"/>
      <c r="I149" s="264"/>
      <c r="J149" s="188"/>
      <c r="K149" s="190">
        <v>1.6</v>
      </c>
      <c r="L149" s="188"/>
      <c r="M149" s="188"/>
      <c r="N149" s="188"/>
      <c r="O149" s="188"/>
      <c r="P149" s="188"/>
      <c r="Q149" s="188"/>
      <c r="R149" s="191"/>
      <c r="T149" s="192"/>
      <c r="U149" s="188"/>
      <c r="V149" s="188"/>
      <c r="W149" s="188"/>
      <c r="X149" s="188"/>
      <c r="Y149" s="188"/>
      <c r="Z149" s="188"/>
      <c r="AA149" s="193"/>
      <c r="AT149" s="194" t="s">
        <v>164</v>
      </c>
      <c r="AU149" s="194" t="s">
        <v>113</v>
      </c>
      <c r="AV149" s="12" t="s">
        <v>167</v>
      </c>
      <c r="AW149" s="12" t="s">
        <v>33</v>
      </c>
      <c r="AX149" s="12" t="s">
        <v>76</v>
      </c>
      <c r="AY149" s="194" t="s">
        <v>157</v>
      </c>
    </row>
    <row r="150" spans="2:65" s="11" customFormat="1" ht="16.5" customHeight="1">
      <c r="B150" s="179"/>
      <c r="C150" s="180"/>
      <c r="D150" s="180"/>
      <c r="E150" s="181" t="s">
        <v>5</v>
      </c>
      <c r="F150" s="261" t="s">
        <v>518</v>
      </c>
      <c r="G150" s="262"/>
      <c r="H150" s="262"/>
      <c r="I150" s="262"/>
      <c r="J150" s="180"/>
      <c r="K150" s="182">
        <v>1.6</v>
      </c>
      <c r="L150" s="180"/>
      <c r="M150" s="180"/>
      <c r="N150" s="180"/>
      <c r="O150" s="180"/>
      <c r="P150" s="180"/>
      <c r="Q150" s="180"/>
      <c r="R150" s="183"/>
      <c r="T150" s="184"/>
      <c r="U150" s="180"/>
      <c r="V150" s="180"/>
      <c r="W150" s="180"/>
      <c r="X150" s="180"/>
      <c r="Y150" s="180"/>
      <c r="Z150" s="180"/>
      <c r="AA150" s="185"/>
      <c r="AT150" s="186" t="s">
        <v>164</v>
      </c>
      <c r="AU150" s="186" t="s">
        <v>113</v>
      </c>
      <c r="AV150" s="11" t="s">
        <v>113</v>
      </c>
      <c r="AW150" s="11" t="s">
        <v>33</v>
      </c>
      <c r="AX150" s="11" t="s">
        <v>76</v>
      </c>
      <c r="AY150" s="186" t="s">
        <v>157</v>
      </c>
    </row>
    <row r="151" spans="2:65" s="12" customFormat="1" ht="16.5" customHeight="1">
      <c r="B151" s="187"/>
      <c r="C151" s="188"/>
      <c r="D151" s="188"/>
      <c r="E151" s="189" t="s">
        <v>5</v>
      </c>
      <c r="F151" s="263" t="s">
        <v>173</v>
      </c>
      <c r="G151" s="264"/>
      <c r="H151" s="264"/>
      <c r="I151" s="264"/>
      <c r="J151" s="188"/>
      <c r="K151" s="190">
        <v>1.6</v>
      </c>
      <c r="L151" s="188"/>
      <c r="M151" s="188"/>
      <c r="N151" s="188"/>
      <c r="O151" s="188"/>
      <c r="P151" s="188"/>
      <c r="Q151" s="188"/>
      <c r="R151" s="191"/>
      <c r="T151" s="192"/>
      <c r="U151" s="188"/>
      <c r="V151" s="188"/>
      <c r="W151" s="188"/>
      <c r="X151" s="188"/>
      <c r="Y151" s="188"/>
      <c r="Z151" s="188"/>
      <c r="AA151" s="193"/>
      <c r="AT151" s="194" t="s">
        <v>164</v>
      </c>
      <c r="AU151" s="194" t="s">
        <v>113</v>
      </c>
      <c r="AV151" s="12" t="s">
        <v>167</v>
      </c>
      <c r="AW151" s="12" t="s">
        <v>33</v>
      </c>
      <c r="AX151" s="12" t="s">
        <v>76</v>
      </c>
      <c r="AY151" s="194" t="s">
        <v>157</v>
      </c>
    </row>
    <row r="152" spans="2:65" s="11" customFormat="1" ht="16.5" customHeight="1">
      <c r="B152" s="179"/>
      <c r="C152" s="180"/>
      <c r="D152" s="180"/>
      <c r="E152" s="181" t="s">
        <v>5</v>
      </c>
      <c r="F152" s="261" t="s">
        <v>519</v>
      </c>
      <c r="G152" s="262"/>
      <c r="H152" s="262"/>
      <c r="I152" s="262"/>
      <c r="J152" s="180"/>
      <c r="K152" s="182">
        <v>1.6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164</v>
      </c>
      <c r="AU152" s="186" t="s">
        <v>113</v>
      </c>
      <c r="AV152" s="11" t="s">
        <v>113</v>
      </c>
      <c r="AW152" s="11" t="s">
        <v>33</v>
      </c>
      <c r="AX152" s="11" t="s">
        <v>76</v>
      </c>
      <c r="AY152" s="186" t="s">
        <v>157</v>
      </c>
    </row>
    <row r="153" spans="2:65" s="12" customFormat="1" ht="16.5" customHeight="1">
      <c r="B153" s="187"/>
      <c r="C153" s="188"/>
      <c r="D153" s="188"/>
      <c r="E153" s="189" t="s">
        <v>5</v>
      </c>
      <c r="F153" s="263" t="s">
        <v>173</v>
      </c>
      <c r="G153" s="264"/>
      <c r="H153" s="264"/>
      <c r="I153" s="264"/>
      <c r="J153" s="188"/>
      <c r="K153" s="190">
        <v>1.6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164</v>
      </c>
      <c r="AU153" s="194" t="s">
        <v>113</v>
      </c>
      <c r="AV153" s="12" t="s">
        <v>167</v>
      </c>
      <c r="AW153" s="12" t="s">
        <v>33</v>
      </c>
      <c r="AX153" s="12" t="s">
        <v>76</v>
      </c>
      <c r="AY153" s="194" t="s">
        <v>157</v>
      </c>
    </row>
    <row r="154" spans="2:65" s="13" customFormat="1" ht="16.5" customHeight="1">
      <c r="B154" s="195"/>
      <c r="C154" s="196"/>
      <c r="D154" s="196"/>
      <c r="E154" s="197" t="s">
        <v>5</v>
      </c>
      <c r="F154" s="265" t="s">
        <v>176</v>
      </c>
      <c r="G154" s="266"/>
      <c r="H154" s="266"/>
      <c r="I154" s="266"/>
      <c r="J154" s="196"/>
      <c r="K154" s="198">
        <v>11.52</v>
      </c>
      <c r="L154" s="196"/>
      <c r="M154" s="196"/>
      <c r="N154" s="196"/>
      <c r="O154" s="196"/>
      <c r="P154" s="196"/>
      <c r="Q154" s="196"/>
      <c r="R154" s="199"/>
      <c r="T154" s="200"/>
      <c r="U154" s="196"/>
      <c r="V154" s="196"/>
      <c r="W154" s="196"/>
      <c r="X154" s="196"/>
      <c r="Y154" s="196"/>
      <c r="Z154" s="196"/>
      <c r="AA154" s="201"/>
      <c r="AT154" s="202" t="s">
        <v>164</v>
      </c>
      <c r="AU154" s="202" t="s">
        <v>113</v>
      </c>
      <c r="AV154" s="13" t="s">
        <v>161</v>
      </c>
      <c r="AW154" s="13" t="s">
        <v>33</v>
      </c>
      <c r="AX154" s="13" t="s">
        <v>84</v>
      </c>
      <c r="AY154" s="202" t="s">
        <v>157</v>
      </c>
    </row>
    <row r="155" spans="2:65" s="1" customFormat="1" ht="38.25" customHeight="1">
      <c r="B155" s="136"/>
      <c r="C155" s="165" t="s">
        <v>113</v>
      </c>
      <c r="D155" s="165" t="s">
        <v>158</v>
      </c>
      <c r="E155" s="166" t="s">
        <v>520</v>
      </c>
      <c r="F155" s="276" t="s">
        <v>521</v>
      </c>
      <c r="G155" s="276"/>
      <c r="H155" s="276"/>
      <c r="I155" s="276"/>
      <c r="J155" s="167" t="s">
        <v>111</v>
      </c>
      <c r="K155" s="168">
        <v>120</v>
      </c>
      <c r="L155" s="277">
        <v>0</v>
      </c>
      <c r="M155" s="277"/>
      <c r="N155" s="278">
        <f>ROUND(L155*K155,2)</f>
        <v>0</v>
      </c>
      <c r="O155" s="278"/>
      <c r="P155" s="278"/>
      <c r="Q155" s="278"/>
      <c r="R155" s="139"/>
      <c r="T155" s="169" t="s">
        <v>5</v>
      </c>
      <c r="U155" s="47" t="s">
        <v>43</v>
      </c>
      <c r="V155" s="39"/>
      <c r="W155" s="170">
        <f>V155*K155</f>
        <v>0</v>
      </c>
      <c r="X155" s="170">
        <v>7.0629999999999998E-2</v>
      </c>
      <c r="Y155" s="170">
        <f>X155*K155</f>
        <v>8.4756</v>
      </c>
      <c r="Z155" s="170">
        <v>0</v>
      </c>
      <c r="AA155" s="171">
        <f>Z155*K155</f>
        <v>0</v>
      </c>
      <c r="AR155" s="22" t="s">
        <v>161</v>
      </c>
      <c r="AT155" s="22" t="s">
        <v>158</v>
      </c>
      <c r="AU155" s="22" t="s">
        <v>113</v>
      </c>
      <c r="AY155" s="22" t="s">
        <v>157</v>
      </c>
      <c r="BE155" s="109">
        <f>IF(U155="základná",N155,0)</f>
        <v>0</v>
      </c>
      <c r="BF155" s="109">
        <f>IF(U155="znížená",N155,0)</f>
        <v>0</v>
      </c>
      <c r="BG155" s="109">
        <f>IF(U155="zákl. prenesená",N155,0)</f>
        <v>0</v>
      </c>
      <c r="BH155" s="109">
        <f>IF(U155="zníž. prenesená",N155,0)</f>
        <v>0</v>
      </c>
      <c r="BI155" s="109">
        <f>IF(U155="nulová",N155,0)</f>
        <v>0</v>
      </c>
      <c r="BJ155" s="22" t="s">
        <v>113</v>
      </c>
      <c r="BK155" s="109">
        <f>ROUND(L155*K155,2)</f>
        <v>0</v>
      </c>
      <c r="BL155" s="22" t="s">
        <v>161</v>
      </c>
      <c r="BM155" s="22" t="s">
        <v>522</v>
      </c>
    </row>
    <row r="156" spans="2:65" s="11" customFormat="1" ht="16.5" customHeight="1">
      <c r="B156" s="179"/>
      <c r="C156" s="180"/>
      <c r="D156" s="180"/>
      <c r="E156" s="181" t="s">
        <v>5</v>
      </c>
      <c r="F156" s="281" t="s">
        <v>523</v>
      </c>
      <c r="G156" s="282"/>
      <c r="H156" s="282"/>
      <c r="I156" s="282"/>
      <c r="J156" s="180"/>
      <c r="K156" s="182">
        <v>7.6230000000000002</v>
      </c>
      <c r="L156" s="180"/>
      <c r="M156" s="180"/>
      <c r="N156" s="180"/>
      <c r="O156" s="180"/>
      <c r="P156" s="180"/>
      <c r="Q156" s="180"/>
      <c r="R156" s="183"/>
      <c r="T156" s="184"/>
      <c r="U156" s="180"/>
      <c r="V156" s="180"/>
      <c r="W156" s="180"/>
      <c r="X156" s="180"/>
      <c r="Y156" s="180"/>
      <c r="Z156" s="180"/>
      <c r="AA156" s="185"/>
      <c r="AT156" s="186" t="s">
        <v>164</v>
      </c>
      <c r="AU156" s="186" t="s">
        <v>113</v>
      </c>
      <c r="AV156" s="11" t="s">
        <v>113</v>
      </c>
      <c r="AW156" s="11" t="s">
        <v>33</v>
      </c>
      <c r="AX156" s="11" t="s">
        <v>76</v>
      </c>
      <c r="AY156" s="186" t="s">
        <v>157</v>
      </c>
    </row>
    <row r="157" spans="2:65" s="11" customFormat="1" ht="16.5" customHeight="1">
      <c r="B157" s="179"/>
      <c r="C157" s="180"/>
      <c r="D157" s="180"/>
      <c r="E157" s="181" t="s">
        <v>5</v>
      </c>
      <c r="F157" s="261" t="s">
        <v>524</v>
      </c>
      <c r="G157" s="262"/>
      <c r="H157" s="262"/>
      <c r="I157" s="262"/>
      <c r="J157" s="180"/>
      <c r="K157" s="182">
        <v>7.6230000000000002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164</v>
      </c>
      <c r="AU157" s="186" t="s">
        <v>113</v>
      </c>
      <c r="AV157" s="11" t="s">
        <v>113</v>
      </c>
      <c r="AW157" s="11" t="s">
        <v>33</v>
      </c>
      <c r="AX157" s="11" t="s">
        <v>76</v>
      </c>
      <c r="AY157" s="186" t="s">
        <v>157</v>
      </c>
    </row>
    <row r="158" spans="2:65" s="11" customFormat="1" ht="16.5" customHeight="1">
      <c r="B158" s="179"/>
      <c r="C158" s="180"/>
      <c r="D158" s="180"/>
      <c r="E158" s="181" t="s">
        <v>5</v>
      </c>
      <c r="F158" s="261" t="s">
        <v>525</v>
      </c>
      <c r="G158" s="262"/>
      <c r="H158" s="262"/>
      <c r="I158" s="262"/>
      <c r="J158" s="180"/>
      <c r="K158" s="182">
        <v>1.8480000000000001</v>
      </c>
      <c r="L158" s="180"/>
      <c r="M158" s="180"/>
      <c r="N158" s="180"/>
      <c r="O158" s="180"/>
      <c r="P158" s="180"/>
      <c r="Q158" s="180"/>
      <c r="R158" s="183"/>
      <c r="T158" s="184"/>
      <c r="U158" s="180"/>
      <c r="V158" s="180"/>
      <c r="W158" s="180"/>
      <c r="X158" s="180"/>
      <c r="Y158" s="180"/>
      <c r="Z158" s="180"/>
      <c r="AA158" s="185"/>
      <c r="AT158" s="186" t="s">
        <v>164</v>
      </c>
      <c r="AU158" s="186" t="s">
        <v>113</v>
      </c>
      <c r="AV158" s="11" t="s">
        <v>113</v>
      </c>
      <c r="AW158" s="11" t="s">
        <v>33</v>
      </c>
      <c r="AX158" s="11" t="s">
        <v>76</v>
      </c>
      <c r="AY158" s="186" t="s">
        <v>157</v>
      </c>
    </row>
    <row r="159" spans="2:65" s="12" customFormat="1" ht="16.5" customHeight="1">
      <c r="B159" s="187"/>
      <c r="C159" s="188"/>
      <c r="D159" s="188"/>
      <c r="E159" s="189" t="s">
        <v>5</v>
      </c>
      <c r="F159" s="263" t="s">
        <v>526</v>
      </c>
      <c r="G159" s="264"/>
      <c r="H159" s="264"/>
      <c r="I159" s="264"/>
      <c r="J159" s="188"/>
      <c r="K159" s="190">
        <v>17.094000000000001</v>
      </c>
      <c r="L159" s="188"/>
      <c r="M159" s="188"/>
      <c r="N159" s="188"/>
      <c r="O159" s="188"/>
      <c r="P159" s="188"/>
      <c r="Q159" s="188"/>
      <c r="R159" s="191"/>
      <c r="T159" s="192"/>
      <c r="U159" s="188"/>
      <c r="V159" s="188"/>
      <c r="W159" s="188"/>
      <c r="X159" s="188"/>
      <c r="Y159" s="188"/>
      <c r="Z159" s="188"/>
      <c r="AA159" s="193"/>
      <c r="AT159" s="194" t="s">
        <v>164</v>
      </c>
      <c r="AU159" s="194" t="s">
        <v>113</v>
      </c>
      <c r="AV159" s="12" t="s">
        <v>167</v>
      </c>
      <c r="AW159" s="12" t="s">
        <v>33</v>
      </c>
      <c r="AX159" s="12" t="s">
        <v>76</v>
      </c>
      <c r="AY159" s="194" t="s">
        <v>157</v>
      </c>
    </row>
    <row r="160" spans="2:65" s="11" customFormat="1" ht="16.5" customHeight="1">
      <c r="B160" s="179"/>
      <c r="C160" s="180"/>
      <c r="D160" s="180"/>
      <c r="E160" s="181" t="s">
        <v>5</v>
      </c>
      <c r="F160" s="261" t="s">
        <v>527</v>
      </c>
      <c r="G160" s="262"/>
      <c r="H160" s="262"/>
      <c r="I160" s="262"/>
      <c r="J160" s="180"/>
      <c r="K160" s="182">
        <v>51.281999999999996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164</v>
      </c>
      <c r="AU160" s="186" t="s">
        <v>113</v>
      </c>
      <c r="AV160" s="11" t="s">
        <v>113</v>
      </c>
      <c r="AW160" s="11" t="s">
        <v>33</v>
      </c>
      <c r="AX160" s="11" t="s">
        <v>76</v>
      </c>
      <c r="AY160" s="186" t="s">
        <v>157</v>
      </c>
    </row>
    <row r="161" spans="2:65" s="12" customFormat="1" ht="16.5" customHeight="1">
      <c r="B161" s="187"/>
      <c r="C161" s="188"/>
      <c r="D161" s="188"/>
      <c r="E161" s="189" t="s">
        <v>5</v>
      </c>
      <c r="F161" s="263" t="s">
        <v>192</v>
      </c>
      <c r="G161" s="264"/>
      <c r="H161" s="264"/>
      <c r="I161" s="264"/>
      <c r="J161" s="188"/>
      <c r="K161" s="190">
        <v>51.281999999999996</v>
      </c>
      <c r="L161" s="188"/>
      <c r="M161" s="188"/>
      <c r="N161" s="188"/>
      <c r="O161" s="188"/>
      <c r="P161" s="188"/>
      <c r="Q161" s="188"/>
      <c r="R161" s="191"/>
      <c r="T161" s="192"/>
      <c r="U161" s="188"/>
      <c r="V161" s="188"/>
      <c r="W161" s="188"/>
      <c r="X161" s="188"/>
      <c r="Y161" s="188"/>
      <c r="Z161" s="188"/>
      <c r="AA161" s="193"/>
      <c r="AT161" s="194" t="s">
        <v>164</v>
      </c>
      <c r="AU161" s="194" t="s">
        <v>113</v>
      </c>
      <c r="AV161" s="12" t="s">
        <v>167</v>
      </c>
      <c r="AW161" s="12" t="s">
        <v>33</v>
      </c>
      <c r="AX161" s="12" t="s">
        <v>76</v>
      </c>
      <c r="AY161" s="194" t="s">
        <v>157</v>
      </c>
    </row>
    <row r="162" spans="2:65" s="11" customFormat="1" ht="16.5" customHeight="1">
      <c r="B162" s="179"/>
      <c r="C162" s="180"/>
      <c r="D162" s="180"/>
      <c r="E162" s="181" t="s">
        <v>5</v>
      </c>
      <c r="F162" s="261" t="s">
        <v>528</v>
      </c>
      <c r="G162" s="262"/>
      <c r="H162" s="262"/>
      <c r="I162" s="262"/>
      <c r="J162" s="180"/>
      <c r="K162" s="182">
        <v>7.6230000000000002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164</v>
      </c>
      <c r="AU162" s="186" t="s">
        <v>113</v>
      </c>
      <c r="AV162" s="11" t="s">
        <v>113</v>
      </c>
      <c r="AW162" s="11" t="s">
        <v>33</v>
      </c>
      <c r="AX162" s="11" t="s">
        <v>76</v>
      </c>
      <c r="AY162" s="186" t="s">
        <v>157</v>
      </c>
    </row>
    <row r="163" spans="2:65" s="11" customFormat="1" ht="16.5" customHeight="1">
      <c r="B163" s="179"/>
      <c r="C163" s="180"/>
      <c r="D163" s="180"/>
      <c r="E163" s="181" t="s">
        <v>5</v>
      </c>
      <c r="F163" s="261" t="s">
        <v>529</v>
      </c>
      <c r="G163" s="262"/>
      <c r="H163" s="262"/>
      <c r="I163" s="262"/>
      <c r="J163" s="180"/>
      <c r="K163" s="182">
        <v>7.6230000000000002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164</v>
      </c>
      <c r="AU163" s="186" t="s">
        <v>113</v>
      </c>
      <c r="AV163" s="11" t="s">
        <v>113</v>
      </c>
      <c r="AW163" s="11" t="s">
        <v>33</v>
      </c>
      <c r="AX163" s="11" t="s">
        <v>76</v>
      </c>
      <c r="AY163" s="186" t="s">
        <v>157</v>
      </c>
    </row>
    <row r="164" spans="2:65" s="11" customFormat="1" ht="16.5" customHeight="1">
      <c r="B164" s="179"/>
      <c r="C164" s="180"/>
      <c r="D164" s="180"/>
      <c r="E164" s="181" t="s">
        <v>5</v>
      </c>
      <c r="F164" s="261" t="s">
        <v>530</v>
      </c>
      <c r="G164" s="262"/>
      <c r="H164" s="262"/>
      <c r="I164" s="262"/>
      <c r="J164" s="180"/>
      <c r="K164" s="182">
        <v>1.8480000000000001</v>
      </c>
      <c r="L164" s="180"/>
      <c r="M164" s="180"/>
      <c r="N164" s="180"/>
      <c r="O164" s="180"/>
      <c r="P164" s="180"/>
      <c r="Q164" s="180"/>
      <c r="R164" s="183"/>
      <c r="T164" s="184"/>
      <c r="U164" s="180"/>
      <c r="V164" s="180"/>
      <c r="W164" s="180"/>
      <c r="X164" s="180"/>
      <c r="Y164" s="180"/>
      <c r="Z164" s="180"/>
      <c r="AA164" s="185"/>
      <c r="AT164" s="186" t="s">
        <v>164</v>
      </c>
      <c r="AU164" s="186" t="s">
        <v>113</v>
      </c>
      <c r="AV164" s="11" t="s">
        <v>113</v>
      </c>
      <c r="AW164" s="11" t="s">
        <v>33</v>
      </c>
      <c r="AX164" s="11" t="s">
        <v>76</v>
      </c>
      <c r="AY164" s="186" t="s">
        <v>157</v>
      </c>
    </row>
    <row r="165" spans="2:65" s="12" customFormat="1" ht="16.5" customHeight="1">
      <c r="B165" s="187"/>
      <c r="C165" s="188"/>
      <c r="D165" s="188"/>
      <c r="E165" s="189" t="s">
        <v>5</v>
      </c>
      <c r="F165" s="263" t="s">
        <v>526</v>
      </c>
      <c r="G165" s="264"/>
      <c r="H165" s="264"/>
      <c r="I165" s="264"/>
      <c r="J165" s="188"/>
      <c r="K165" s="190">
        <v>17.094000000000001</v>
      </c>
      <c r="L165" s="188"/>
      <c r="M165" s="188"/>
      <c r="N165" s="188"/>
      <c r="O165" s="188"/>
      <c r="P165" s="188"/>
      <c r="Q165" s="188"/>
      <c r="R165" s="191"/>
      <c r="T165" s="192"/>
      <c r="U165" s="188"/>
      <c r="V165" s="188"/>
      <c r="W165" s="188"/>
      <c r="X165" s="188"/>
      <c r="Y165" s="188"/>
      <c r="Z165" s="188"/>
      <c r="AA165" s="193"/>
      <c r="AT165" s="194" t="s">
        <v>164</v>
      </c>
      <c r="AU165" s="194" t="s">
        <v>113</v>
      </c>
      <c r="AV165" s="12" t="s">
        <v>167</v>
      </c>
      <c r="AW165" s="12" t="s">
        <v>33</v>
      </c>
      <c r="AX165" s="12" t="s">
        <v>76</v>
      </c>
      <c r="AY165" s="194" t="s">
        <v>157</v>
      </c>
    </row>
    <row r="166" spans="2:65" s="11" customFormat="1" ht="16.5" customHeight="1">
      <c r="B166" s="179"/>
      <c r="C166" s="180"/>
      <c r="D166" s="180"/>
      <c r="E166" s="181" t="s">
        <v>5</v>
      </c>
      <c r="F166" s="261" t="s">
        <v>531</v>
      </c>
      <c r="G166" s="262"/>
      <c r="H166" s="262"/>
      <c r="I166" s="262"/>
      <c r="J166" s="180"/>
      <c r="K166" s="182">
        <v>34.188000000000002</v>
      </c>
      <c r="L166" s="180"/>
      <c r="M166" s="180"/>
      <c r="N166" s="180"/>
      <c r="O166" s="180"/>
      <c r="P166" s="180"/>
      <c r="Q166" s="180"/>
      <c r="R166" s="183"/>
      <c r="T166" s="184"/>
      <c r="U166" s="180"/>
      <c r="V166" s="180"/>
      <c r="W166" s="180"/>
      <c r="X166" s="180"/>
      <c r="Y166" s="180"/>
      <c r="Z166" s="180"/>
      <c r="AA166" s="185"/>
      <c r="AT166" s="186" t="s">
        <v>164</v>
      </c>
      <c r="AU166" s="186" t="s">
        <v>113</v>
      </c>
      <c r="AV166" s="11" t="s">
        <v>113</v>
      </c>
      <c r="AW166" s="11" t="s">
        <v>33</v>
      </c>
      <c r="AX166" s="11" t="s">
        <v>76</v>
      </c>
      <c r="AY166" s="186" t="s">
        <v>157</v>
      </c>
    </row>
    <row r="167" spans="2:65" s="12" customFormat="1" ht="16.5" customHeight="1">
      <c r="B167" s="187"/>
      <c r="C167" s="188"/>
      <c r="D167" s="188"/>
      <c r="E167" s="189" t="s">
        <v>5</v>
      </c>
      <c r="F167" s="263" t="s">
        <v>192</v>
      </c>
      <c r="G167" s="264"/>
      <c r="H167" s="264"/>
      <c r="I167" s="264"/>
      <c r="J167" s="188"/>
      <c r="K167" s="190">
        <v>34.188000000000002</v>
      </c>
      <c r="L167" s="188"/>
      <c r="M167" s="188"/>
      <c r="N167" s="188"/>
      <c r="O167" s="188"/>
      <c r="P167" s="188"/>
      <c r="Q167" s="188"/>
      <c r="R167" s="191"/>
      <c r="T167" s="192"/>
      <c r="U167" s="188"/>
      <c r="V167" s="188"/>
      <c r="W167" s="188"/>
      <c r="X167" s="188"/>
      <c r="Y167" s="188"/>
      <c r="Z167" s="188"/>
      <c r="AA167" s="193"/>
      <c r="AT167" s="194" t="s">
        <v>164</v>
      </c>
      <c r="AU167" s="194" t="s">
        <v>113</v>
      </c>
      <c r="AV167" s="12" t="s">
        <v>167</v>
      </c>
      <c r="AW167" s="12" t="s">
        <v>33</v>
      </c>
      <c r="AX167" s="12" t="s">
        <v>76</v>
      </c>
      <c r="AY167" s="194" t="s">
        <v>157</v>
      </c>
    </row>
    <row r="168" spans="2:65" s="11" customFormat="1" ht="16.5" customHeight="1">
      <c r="B168" s="179"/>
      <c r="C168" s="180"/>
      <c r="D168" s="180"/>
      <c r="E168" s="181" t="s">
        <v>5</v>
      </c>
      <c r="F168" s="261" t="s">
        <v>532</v>
      </c>
      <c r="G168" s="262"/>
      <c r="H168" s="262"/>
      <c r="I168" s="262"/>
      <c r="J168" s="180"/>
      <c r="K168" s="182">
        <v>0.34200000000000003</v>
      </c>
      <c r="L168" s="180"/>
      <c r="M168" s="180"/>
      <c r="N168" s="180"/>
      <c r="O168" s="180"/>
      <c r="P168" s="180"/>
      <c r="Q168" s="180"/>
      <c r="R168" s="183"/>
      <c r="T168" s="184"/>
      <c r="U168" s="180"/>
      <c r="V168" s="180"/>
      <c r="W168" s="180"/>
      <c r="X168" s="180"/>
      <c r="Y168" s="180"/>
      <c r="Z168" s="180"/>
      <c r="AA168" s="185"/>
      <c r="AT168" s="186" t="s">
        <v>164</v>
      </c>
      <c r="AU168" s="186" t="s">
        <v>113</v>
      </c>
      <c r="AV168" s="11" t="s">
        <v>113</v>
      </c>
      <c r="AW168" s="11" t="s">
        <v>33</v>
      </c>
      <c r="AX168" s="11" t="s">
        <v>76</v>
      </c>
      <c r="AY168" s="186" t="s">
        <v>157</v>
      </c>
    </row>
    <row r="169" spans="2:65" s="13" customFormat="1" ht="16.5" customHeight="1">
      <c r="B169" s="195"/>
      <c r="C169" s="196"/>
      <c r="D169" s="196"/>
      <c r="E169" s="197" t="s">
        <v>5</v>
      </c>
      <c r="F169" s="265" t="s">
        <v>176</v>
      </c>
      <c r="G169" s="266"/>
      <c r="H169" s="266"/>
      <c r="I169" s="266"/>
      <c r="J169" s="196"/>
      <c r="K169" s="198">
        <v>120</v>
      </c>
      <c r="L169" s="196"/>
      <c r="M169" s="196"/>
      <c r="N169" s="196"/>
      <c r="O169" s="196"/>
      <c r="P169" s="196"/>
      <c r="Q169" s="196"/>
      <c r="R169" s="199"/>
      <c r="T169" s="200"/>
      <c r="U169" s="196"/>
      <c r="V169" s="196"/>
      <c r="W169" s="196"/>
      <c r="X169" s="196"/>
      <c r="Y169" s="196"/>
      <c r="Z169" s="196"/>
      <c r="AA169" s="201"/>
      <c r="AT169" s="202" t="s">
        <v>164</v>
      </c>
      <c r="AU169" s="202" t="s">
        <v>113</v>
      </c>
      <c r="AV169" s="13" t="s">
        <v>161</v>
      </c>
      <c r="AW169" s="13" t="s">
        <v>33</v>
      </c>
      <c r="AX169" s="13" t="s">
        <v>84</v>
      </c>
      <c r="AY169" s="202" t="s">
        <v>157</v>
      </c>
    </row>
    <row r="170" spans="2:65" s="1" customFormat="1" ht="38.25" customHeight="1">
      <c r="B170" s="136"/>
      <c r="C170" s="165" t="s">
        <v>167</v>
      </c>
      <c r="D170" s="165" t="s">
        <v>158</v>
      </c>
      <c r="E170" s="166" t="s">
        <v>533</v>
      </c>
      <c r="F170" s="276" t="s">
        <v>534</v>
      </c>
      <c r="G170" s="276"/>
      <c r="H170" s="276"/>
      <c r="I170" s="276"/>
      <c r="J170" s="167" t="s">
        <v>111</v>
      </c>
      <c r="K170" s="168">
        <v>55.271999999999998</v>
      </c>
      <c r="L170" s="277">
        <v>0</v>
      </c>
      <c r="M170" s="277"/>
      <c r="N170" s="278">
        <f>ROUND(L170*K170,2)</f>
        <v>0</v>
      </c>
      <c r="O170" s="278"/>
      <c r="P170" s="278"/>
      <c r="Q170" s="278"/>
      <c r="R170" s="139"/>
      <c r="T170" s="169" t="s">
        <v>5</v>
      </c>
      <c r="U170" s="47" t="s">
        <v>43</v>
      </c>
      <c r="V170" s="39"/>
      <c r="W170" s="170">
        <f>V170*K170</f>
        <v>0</v>
      </c>
      <c r="X170" s="170">
        <v>0.18572</v>
      </c>
      <c r="Y170" s="170">
        <f>X170*K170</f>
        <v>10.26511584</v>
      </c>
      <c r="Z170" s="170">
        <v>0</v>
      </c>
      <c r="AA170" s="171">
        <f>Z170*K170</f>
        <v>0</v>
      </c>
      <c r="AR170" s="22" t="s">
        <v>161</v>
      </c>
      <c r="AT170" s="22" t="s">
        <v>158</v>
      </c>
      <c r="AU170" s="22" t="s">
        <v>113</v>
      </c>
      <c r="AY170" s="22" t="s">
        <v>157</v>
      </c>
      <c r="BE170" s="109">
        <f>IF(U170="základná",N170,0)</f>
        <v>0</v>
      </c>
      <c r="BF170" s="109">
        <f>IF(U170="znížená",N170,0)</f>
        <v>0</v>
      </c>
      <c r="BG170" s="109">
        <f>IF(U170="zákl. prenesená",N170,0)</f>
        <v>0</v>
      </c>
      <c r="BH170" s="109">
        <f>IF(U170="zníž. prenesená",N170,0)</f>
        <v>0</v>
      </c>
      <c r="BI170" s="109">
        <f>IF(U170="nulová",N170,0)</f>
        <v>0</v>
      </c>
      <c r="BJ170" s="22" t="s">
        <v>113</v>
      </c>
      <c r="BK170" s="109">
        <f>ROUND(L170*K170,2)</f>
        <v>0</v>
      </c>
      <c r="BL170" s="22" t="s">
        <v>161</v>
      </c>
      <c r="BM170" s="22" t="s">
        <v>535</v>
      </c>
    </row>
    <row r="171" spans="2:65" s="11" customFormat="1" ht="16.5" customHeight="1">
      <c r="B171" s="179"/>
      <c r="C171" s="180"/>
      <c r="D171" s="180"/>
      <c r="E171" s="181" t="s">
        <v>5</v>
      </c>
      <c r="F171" s="281" t="s">
        <v>536</v>
      </c>
      <c r="G171" s="282"/>
      <c r="H171" s="282"/>
      <c r="I171" s="282"/>
      <c r="J171" s="180"/>
      <c r="K171" s="182">
        <v>3.948</v>
      </c>
      <c r="L171" s="180"/>
      <c r="M171" s="180"/>
      <c r="N171" s="180"/>
      <c r="O171" s="180"/>
      <c r="P171" s="180"/>
      <c r="Q171" s="180"/>
      <c r="R171" s="183"/>
      <c r="T171" s="184"/>
      <c r="U171" s="180"/>
      <c r="V171" s="180"/>
      <c r="W171" s="180"/>
      <c r="X171" s="180"/>
      <c r="Y171" s="180"/>
      <c r="Z171" s="180"/>
      <c r="AA171" s="185"/>
      <c r="AT171" s="186" t="s">
        <v>164</v>
      </c>
      <c r="AU171" s="186" t="s">
        <v>113</v>
      </c>
      <c r="AV171" s="11" t="s">
        <v>113</v>
      </c>
      <c r="AW171" s="11" t="s">
        <v>33</v>
      </c>
      <c r="AX171" s="11" t="s">
        <v>76</v>
      </c>
      <c r="AY171" s="186" t="s">
        <v>157</v>
      </c>
    </row>
    <row r="172" spans="2:65" s="11" customFormat="1" ht="16.5" customHeight="1">
      <c r="B172" s="179"/>
      <c r="C172" s="180"/>
      <c r="D172" s="180"/>
      <c r="E172" s="181" t="s">
        <v>5</v>
      </c>
      <c r="F172" s="261" t="s">
        <v>537</v>
      </c>
      <c r="G172" s="262"/>
      <c r="H172" s="262"/>
      <c r="I172" s="262"/>
      <c r="J172" s="180"/>
      <c r="K172" s="182">
        <v>3.948</v>
      </c>
      <c r="L172" s="180"/>
      <c r="M172" s="180"/>
      <c r="N172" s="180"/>
      <c r="O172" s="180"/>
      <c r="P172" s="180"/>
      <c r="Q172" s="180"/>
      <c r="R172" s="183"/>
      <c r="T172" s="184"/>
      <c r="U172" s="180"/>
      <c r="V172" s="180"/>
      <c r="W172" s="180"/>
      <c r="X172" s="180"/>
      <c r="Y172" s="180"/>
      <c r="Z172" s="180"/>
      <c r="AA172" s="185"/>
      <c r="AT172" s="186" t="s">
        <v>164</v>
      </c>
      <c r="AU172" s="186" t="s">
        <v>113</v>
      </c>
      <c r="AV172" s="11" t="s">
        <v>113</v>
      </c>
      <c r="AW172" s="11" t="s">
        <v>33</v>
      </c>
      <c r="AX172" s="11" t="s">
        <v>76</v>
      </c>
      <c r="AY172" s="186" t="s">
        <v>157</v>
      </c>
    </row>
    <row r="173" spans="2:65" s="12" customFormat="1" ht="16.5" customHeight="1">
      <c r="B173" s="187"/>
      <c r="C173" s="188"/>
      <c r="D173" s="188"/>
      <c r="E173" s="189" t="s">
        <v>5</v>
      </c>
      <c r="F173" s="263" t="s">
        <v>457</v>
      </c>
      <c r="G173" s="264"/>
      <c r="H173" s="264"/>
      <c r="I173" s="264"/>
      <c r="J173" s="188"/>
      <c r="K173" s="190">
        <v>7.8959999999999999</v>
      </c>
      <c r="L173" s="188"/>
      <c r="M173" s="188"/>
      <c r="N173" s="188"/>
      <c r="O173" s="188"/>
      <c r="P173" s="188"/>
      <c r="Q173" s="188"/>
      <c r="R173" s="191"/>
      <c r="T173" s="192"/>
      <c r="U173" s="188"/>
      <c r="V173" s="188"/>
      <c r="W173" s="188"/>
      <c r="X173" s="188"/>
      <c r="Y173" s="188"/>
      <c r="Z173" s="188"/>
      <c r="AA173" s="193"/>
      <c r="AT173" s="194" t="s">
        <v>164</v>
      </c>
      <c r="AU173" s="194" t="s">
        <v>113</v>
      </c>
      <c r="AV173" s="12" t="s">
        <v>167</v>
      </c>
      <c r="AW173" s="12" t="s">
        <v>33</v>
      </c>
      <c r="AX173" s="12" t="s">
        <v>76</v>
      </c>
      <c r="AY173" s="194" t="s">
        <v>157</v>
      </c>
    </row>
    <row r="174" spans="2:65" s="11" customFormat="1" ht="16.5" customHeight="1">
      <c r="B174" s="179"/>
      <c r="C174" s="180"/>
      <c r="D174" s="180"/>
      <c r="E174" s="181" t="s">
        <v>5</v>
      </c>
      <c r="F174" s="261" t="s">
        <v>538</v>
      </c>
      <c r="G174" s="262"/>
      <c r="H174" s="262"/>
      <c r="I174" s="262"/>
      <c r="J174" s="180"/>
      <c r="K174" s="182">
        <v>23.687999999999999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164</v>
      </c>
      <c r="AU174" s="186" t="s">
        <v>113</v>
      </c>
      <c r="AV174" s="11" t="s">
        <v>113</v>
      </c>
      <c r="AW174" s="11" t="s">
        <v>33</v>
      </c>
      <c r="AX174" s="11" t="s">
        <v>76</v>
      </c>
      <c r="AY174" s="186" t="s">
        <v>157</v>
      </c>
    </row>
    <row r="175" spans="2:65" s="12" customFormat="1" ht="16.5" customHeight="1">
      <c r="B175" s="187"/>
      <c r="C175" s="188"/>
      <c r="D175" s="188"/>
      <c r="E175" s="189" t="s">
        <v>5</v>
      </c>
      <c r="F175" s="263" t="s">
        <v>192</v>
      </c>
      <c r="G175" s="264"/>
      <c r="H175" s="264"/>
      <c r="I175" s="264"/>
      <c r="J175" s="188"/>
      <c r="K175" s="190">
        <v>23.687999999999999</v>
      </c>
      <c r="L175" s="188"/>
      <c r="M175" s="188"/>
      <c r="N175" s="188"/>
      <c r="O175" s="188"/>
      <c r="P175" s="188"/>
      <c r="Q175" s="188"/>
      <c r="R175" s="191"/>
      <c r="T175" s="192"/>
      <c r="U175" s="188"/>
      <c r="V175" s="188"/>
      <c r="W175" s="188"/>
      <c r="X175" s="188"/>
      <c r="Y175" s="188"/>
      <c r="Z175" s="188"/>
      <c r="AA175" s="193"/>
      <c r="AT175" s="194" t="s">
        <v>164</v>
      </c>
      <c r="AU175" s="194" t="s">
        <v>113</v>
      </c>
      <c r="AV175" s="12" t="s">
        <v>167</v>
      </c>
      <c r="AW175" s="12" t="s">
        <v>33</v>
      </c>
      <c r="AX175" s="12" t="s">
        <v>76</v>
      </c>
      <c r="AY175" s="194" t="s">
        <v>157</v>
      </c>
    </row>
    <row r="176" spans="2:65" s="11" customFormat="1" ht="16.5" customHeight="1">
      <c r="B176" s="179"/>
      <c r="C176" s="180"/>
      <c r="D176" s="180"/>
      <c r="E176" s="181" t="s">
        <v>5</v>
      </c>
      <c r="F176" s="261" t="s">
        <v>539</v>
      </c>
      <c r="G176" s="262"/>
      <c r="H176" s="262"/>
      <c r="I176" s="262"/>
      <c r="J176" s="180"/>
      <c r="K176" s="182">
        <v>3.948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164</v>
      </c>
      <c r="AU176" s="186" t="s">
        <v>113</v>
      </c>
      <c r="AV176" s="11" t="s">
        <v>113</v>
      </c>
      <c r="AW176" s="11" t="s">
        <v>33</v>
      </c>
      <c r="AX176" s="11" t="s">
        <v>76</v>
      </c>
      <c r="AY176" s="186" t="s">
        <v>157</v>
      </c>
    </row>
    <row r="177" spans="2:65" s="11" customFormat="1" ht="16.5" customHeight="1">
      <c r="B177" s="179"/>
      <c r="C177" s="180"/>
      <c r="D177" s="180"/>
      <c r="E177" s="181" t="s">
        <v>5</v>
      </c>
      <c r="F177" s="261" t="s">
        <v>540</v>
      </c>
      <c r="G177" s="262"/>
      <c r="H177" s="262"/>
      <c r="I177" s="262"/>
      <c r="J177" s="180"/>
      <c r="K177" s="182">
        <v>3.948</v>
      </c>
      <c r="L177" s="180"/>
      <c r="M177" s="180"/>
      <c r="N177" s="180"/>
      <c r="O177" s="180"/>
      <c r="P177" s="180"/>
      <c r="Q177" s="180"/>
      <c r="R177" s="183"/>
      <c r="T177" s="184"/>
      <c r="U177" s="180"/>
      <c r="V177" s="180"/>
      <c r="W177" s="180"/>
      <c r="X177" s="180"/>
      <c r="Y177" s="180"/>
      <c r="Z177" s="180"/>
      <c r="AA177" s="185"/>
      <c r="AT177" s="186" t="s">
        <v>164</v>
      </c>
      <c r="AU177" s="186" t="s">
        <v>113</v>
      </c>
      <c r="AV177" s="11" t="s">
        <v>113</v>
      </c>
      <c r="AW177" s="11" t="s">
        <v>33</v>
      </c>
      <c r="AX177" s="11" t="s">
        <v>76</v>
      </c>
      <c r="AY177" s="186" t="s">
        <v>157</v>
      </c>
    </row>
    <row r="178" spans="2:65" s="12" customFormat="1" ht="16.5" customHeight="1">
      <c r="B178" s="187"/>
      <c r="C178" s="188"/>
      <c r="D178" s="188"/>
      <c r="E178" s="189" t="s">
        <v>5</v>
      </c>
      <c r="F178" s="263" t="s">
        <v>541</v>
      </c>
      <c r="G178" s="264"/>
      <c r="H178" s="264"/>
      <c r="I178" s="264"/>
      <c r="J178" s="188"/>
      <c r="K178" s="190">
        <v>7.8959999999999999</v>
      </c>
      <c r="L178" s="188"/>
      <c r="M178" s="188"/>
      <c r="N178" s="188"/>
      <c r="O178" s="188"/>
      <c r="P178" s="188"/>
      <c r="Q178" s="188"/>
      <c r="R178" s="191"/>
      <c r="T178" s="192"/>
      <c r="U178" s="188"/>
      <c r="V178" s="188"/>
      <c r="W178" s="188"/>
      <c r="X178" s="188"/>
      <c r="Y178" s="188"/>
      <c r="Z178" s="188"/>
      <c r="AA178" s="193"/>
      <c r="AT178" s="194" t="s">
        <v>164</v>
      </c>
      <c r="AU178" s="194" t="s">
        <v>113</v>
      </c>
      <c r="AV178" s="12" t="s">
        <v>167</v>
      </c>
      <c r="AW178" s="12" t="s">
        <v>33</v>
      </c>
      <c r="AX178" s="12" t="s">
        <v>76</v>
      </c>
      <c r="AY178" s="194" t="s">
        <v>157</v>
      </c>
    </row>
    <row r="179" spans="2:65" s="11" customFormat="1" ht="16.5" customHeight="1">
      <c r="B179" s="179"/>
      <c r="C179" s="180"/>
      <c r="D179" s="180"/>
      <c r="E179" s="181" t="s">
        <v>5</v>
      </c>
      <c r="F179" s="261" t="s">
        <v>542</v>
      </c>
      <c r="G179" s="262"/>
      <c r="H179" s="262"/>
      <c r="I179" s="262"/>
      <c r="J179" s="180"/>
      <c r="K179" s="182">
        <v>15.792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164</v>
      </c>
      <c r="AU179" s="186" t="s">
        <v>113</v>
      </c>
      <c r="AV179" s="11" t="s">
        <v>113</v>
      </c>
      <c r="AW179" s="11" t="s">
        <v>33</v>
      </c>
      <c r="AX179" s="11" t="s">
        <v>76</v>
      </c>
      <c r="AY179" s="186" t="s">
        <v>157</v>
      </c>
    </row>
    <row r="180" spans="2:65" s="12" customFormat="1" ht="16.5" customHeight="1">
      <c r="B180" s="187"/>
      <c r="C180" s="188"/>
      <c r="D180" s="188"/>
      <c r="E180" s="189" t="s">
        <v>5</v>
      </c>
      <c r="F180" s="263" t="s">
        <v>329</v>
      </c>
      <c r="G180" s="264"/>
      <c r="H180" s="264"/>
      <c r="I180" s="264"/>
      <c r="J180" s="188"/>
      <c r="K180" s="190">
        <v>15.792</v>
      </c>
      <c r="L180" s="188"/>
      <c r="M180" s="188"/>
      <c r="N180" s="188"/>
      <c r="O180" s="188"/>
      <c r="P180" s="188"/>
      <c r="Q180" s="188"/>
      <c r="R180" s="191"/>
      <c r="T180" s="192"/>
      <c r="U180" s="188"/>
      <c r="V180" s="188"/>
      <c r="W180" s="188"/>
      <c r="X180" s="188"/>
      <c r="Y180" s="188"/>
      <c r="Z180" s="188"/>
      <c r="AA180" s="193"/>
      <c r="AT180" s="194" t="s">
        <v>164</v>
      </c>
      <c r="AU180" s="194" t="s">
        <v>113</v>
      </c>
      <c r="AV180" s="12" t="s">
        <v>167</v>
      </c>
      <c r="AW180" s="12" t="s">
        <v>33</v>
      </c>
      <c r="AX180" s="12" t="s">
        <v>76</v>
      </c>
      <c r="AY180" s="194" t="s">
        <v>157</v>
      </c>
    </row>
    <row r="181" spans="2:65" s="13" customFormat="1" ht="16.5" customHeight="1">
      <c r="B181" s="195"/>
      <c r="C181" s="196"/>
      <c r="D181" s="196"/>
      <c r="E181" s="197" t="s">
        <v>5</v>
      </c>
      <c r="F181" s="265" t="s">
        <v>176</v>
      </c>
      <c r="G181" s="266"/>
      <c r="H181" s="266"/>
      <c r="I181" s="266"/>
      <c r="J181" s="196"/>
      <c r="K181" s="198">
        <v>55.271999999999998</v>
      </c>
      <c r="L181" s="196"/>
      <c r="M181" s="196"/>
      <c r="N181" s="196"/>
      <c r="O181" s="196"/>
      <c r="P181" s="196"/>
      <c r="Q181" s="196"/>
      <c r="R181" s="199"/>
      <c r="T181" s="200"/>
      <c r="U181" s="196"/>
      <c r="V181" s="196"/>
      <c r="W181" s="196"/>
      <c r="X181" s="196"/>
      <c r="Y181" s="196"/>
      <c r="Z181" s="196"/>
      <c r="AA181" s="201"/>
      <c r="AT181" s="202" t="s">
        <v>164</v>
      </c>
      <c r="AU181" s="202" t="s">
        <v>113</v>
      </c>
      <c r="AV181" s="13" t="s">
        <v>161</v>
      </c>
      <c r="AW181" s="13" t="s">
        <v>33</v>
      </c>
      <c r="AX181" s="13" t="s">
        <v>84</v>
      </c>
      <c r="AY181" s="202" t="s">
        <v>157</v>
      </c>
    </row>
    <row r="182" spans="2:65" s="1" customFormat="1" ht="38.25" customHeight="1">
      <c r="B182" s="136"/>
      <c r="C182" s="165" t="s">
        <v>161</v>
      </c>
      <c r="D182" s="165" t="s">
        <v>158</v>
      </c>
      <c r="E182" s="166" t="s">
        <v>543</v>
      </c>
      <c r="F182" s="276" t="s">
        <v>544</v>
      </c>
      <c r="G182" s="276"/>
      <c r="H182" s="276"/>
      <c r="I182" s="276"/>
      <c r="J182" s="167" t="s">
        <v>111</v>
      </c>
      <c r="K182" s="168">
        <v>144.9</v>
      </c>
      <c r="L182" s="277">
        <v>0</v>
      </c>
      <c r="M182" s="277"/>
      <c r="N182" s="278">
        <f>ROUND(L182*K182,2)</f>
        <v>0</v>
      </c>
      <c r="O182" s="278"/>
      <c r="P182" s="278"/>
      <c r="Q182" s="278"/>
      <c r="R182" s="139"/>
      <c r="T182" s="169" t="s">
        <v>5</v>
      </c>
      <c r="U182" s="47" t="s">
        <v>43</v>
      </c>
      <c r="V182" s="39"/>
      <c r="W182" s="170">
        <f>V182*K182</f>
        <v>0</v>
      </c>
      <c r="X182" s="170">
        <v>0.10557999999999999</v>
      </c>
      <c r="Y182" s="170">
        <f>X182*K182</f>
        <v>15.298541999999999</v>
      </c>
      <c r="Z182" s="170">
        <v>0</v>
      </c>
      <c r="AA182" s="171">
        <f>Z182*K182</f>
        <v>0</v>
      </c>
      <c r="AR182" s="22" t="s">
        <v>161</v>
      </c>
      <c r="AT182" s="22" t="s">
        <v>158</v>
      </c>
      <c r="AU182" s="22" t="s">
        <v>113</v>
      </c>
      <c r="AY182" s="22" t="s">
        <v>157</v>
      </c>
      <c r="BE182" s="109">
        <f>IF(U182="základná",N182,0)</f>
        <v>0</v>
      </c>
      <c r="BF182" s="109">
        <f>IF(U182="znížená",N182,0)</f>
        <v>0</v>
      </c>
      <c r="BG182" s="109">
        <f>IF(U182="zákl. prenesená",N182,0)</f>
        <v>0</v>
      </c>
      <c r="BH182" s="109">
        <f>IF(U182="zníž. prenesená",N182,0)</f>
        <v>0</v>
      </c>
      <c r="BI182" s="109">
        <f>IF(U182="nulová",N182,0)</f>
        <v>0</v>
      </c>
      <c r="BJ182" s="22" t="s">
        <v>113</v>
      </c>
      <c r="BK182" s="109">
        <f>ROUND(L182*K182,2)</f>
        <v>0</v>
      </c>
      <c r="BL182" s="22" t="s">
        <v>161</v>
      </c>
      <c r="BM182" s="22" t="s">
        <v>545</v>
      </c>
    </row>
    <row r="183" spans="2:65" s="10" customFormat="1" ht="16.5" customHeight="1">
      <c r="B183" s="172"/>
      <c r="C183" s="173"/>
      <c r="D183" s="173"/>
      <c r="E183" s="174" t="s">
        <v>5</v>
      </c>
      <c r="F183" s="279" t="s">
        <v>546</v>
      </c>
      <c r="G183" s="280"/>
      <c r="H183" s="280"/>
      <c r="I183" s="280"/>
      <c r="J183" s="173"/>
      <c r="K183" s="174" t="s">
        <v>5</v>
      </c>
      <c r="L183" s="173"/>
      <c r="M183" s="173"/>
      <c r="N183" s="173"/>
      <c r="O183" s="173"/>
      <c r="P183" s="173"/>
      <c r="Q183" s="173"/>
      <c r="R183" s="175"/>
      <c r="T183" s="176"/>
      <c r="U183" s="173"/>
      <c r="V183" s="173"/>
      <c r="W183" s="173"/>
      <c r="X183" s="173"/>
      <c r="Y183" s="173"/>
      <c r="Z183" s="173"/>
      <c r="AA183" s="177"/>
      <c r="AT183" s="178" t="s">
        <v>164</v>
      </c>
      <c r="AU183" s="178" t="s">
        <v>113</v>
      </c>
      <c r="AV183" s="10" t="s">
        <v>84</v>
      </c>
      <c r="AW183" s="10" t="s">
        <v>33</v>
      </c>
      <c r="AX183" s="10" t="s">
        <v>76</v>
      </c>
      <c r="AY183" s="178" t="s">
        <v>157</v>
      </c>
    </row>
    <row r="184" spans="2:65" s="11" customFormat="1" ht="16.5" customHeight="1">
      <c r="B184" s="179"/>
      <c r="C184" s="180"/>
      <c r="D184" s="180"/>
      <c r="E184" s="181" t="s">
        <v>5</v>
      </c>
      <c r="F184" s="261" t="s">
        <v>547</v>
      </c>
      <c r="G184" s="262"/>
      <c r="H184" s="262"/>
      <c r="I184" s="262"/>
      <c r="J184" s="180"/>
      <c r="K184" s="182">
        <v>10.35</v>
      </c>
      <c r="L184" s="180"/>
      <c r="M184" s="180"/>
      <c r="N184" s="180"/>
      <c r="O184" s="180"/>
      <c r="P184" s="180"/>
      <c r="Q184" s="180"/>
      <c r="R184" s="183"/>
      <c r="T184" s="184"/>
      <c r="U184" s="180"/>
      <c r="V184" s="180"/>
      <c r="W184" s="180"/>
      <c r="X184" s="180"/>
      <c r="Y184" s="180"/>
      <c r="Z184" s="180"/>
      <c r="AA184" s="185"/>
      <c r="AT184" s="186" t="s">
        <v>164</v>
      </c>
      <c r="AU184" s="186" t="s">
        <v>113</v>
      </c>
      <c r="AV184" s="11" t="s">
        <v>113</v>
      </c>
      <c r="AW184" s="11" t="s">
        <v>33</v>
      </c>
      <c r="AX184" s="11" t="s">
        <v>76</v>
      </c>
      <c r="AY184" s="186" t="s">
        <v>157</v>
      </c>
    </row>
    <row r="185" spans="2:65" s="11" customFormat="1" ht="16.5" customHeight="1">
      <c r="B185" s="179"/>
      <c r="C185" s="180"/>
      <c r="D185" s="180"/>
      <c r="E185" s="181" t="s">
        <v>5</v>
      </c>
      <c r="F185" s="261" t="s">
        <v>548</v>
      </c>
      <c r="G185" s="262"/>
      <c r="H185" s="262"/>
      <c r="I185" s="262"/>
      <c r="J185" s="180"/>
      <c r="K185" s="182">
        <v>10.35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164</v>
      </c>
      <c r="AU185" s="186" t="s">
        <v>113</v>
      </c>
      <c r="AV185" s="11" t="s">
        <v>113</v>
      </c>
      <c r="AW185" s="11" t="s">
        <v>33</v>
      </c>
      <c r="AX185" s="11" t="s">
        <v>76</v>
      </c>
      <c r="AY185" s="186" t="s">
        <v>157</v>
      </c>
    </row>
    <row r="186" spans="2:65" s="12" customFormat="1" ht="16.5" customHeight="1">
      <c r="B186" s="187"/>
      <c r="C186" s="188"/>
      <c r="D186" s="188"/>
      <c r="E186" s="189" t="s">
        <v>5</v>
      </c>
      <c r="F186" s="263" t="s">
        <v>200</v>
      </c>
      <c r="G186" s="264"/>
      <c r="H186" s="264"/>
      <c r="I186" s="264"/>
      <c r="J186" s="188"/>
      <c r="K186" s="190">
        <v>20.7</v>
      </c>
      <c r="L186" s="188"/>
      <c r="M186" s="188"/>
      <c r="N186" s="188"/>
      <c r="O186" s="188"/>
      <c r="P186" s="188"/>
      <c r="Q186" s="188"/>
      <c r="R186" s="191"/>
      <c r="T186" s="192"/>
      <c r="U186" s="188"/>
      <c r="V186" s="188"/>
      <c r="W186" s="188"/>
      <c r="X186" s="188"/>
      <c r="Y186" s="188"/>
      <c r="Z186" s="188"/>
      <c r="AA186" s="193"/>
      <c r="AT186" s="194" t="s">
        <v>164</v>
      </c>
      <c r="AU186" s="194" t="s">
        <v>113</v>
      </c>
      <c r="AV186" s="12" t="s">
        <v>167</v>
      </c>
      <c r="AW186" s="12" t="s">
        <v>33</v>
      </c>
      <c r="AX186" s="12" t="s">
        <v>76</v>
      </c>
      <c r="AY186" s="194" t="s">
        <v>157</v>
      </c>
    </row>
    <row r="187" spans="2:65" s="11" customFormat="1" ht="16.5" customHeight="1">
      <c r="B187" s="179"/>
      <c r="C187" s="180"/>
      <c r="D187" s="180"/>
      <c r="E187" s="181" t="s">
        <v>5</v>
      </c>
      <c r="F187" s="261" t="s">
        <v>549</v>
      </c>
      <c r="G187" s="262"/>
      <c r="H187" s="262"/>
      <c r="I187" s="262"/>
      <c r="J187" s="180"/>
      <c r="K187" s="182">
        <v>62.1</v>
      </c>
      <c r="L187" s="180"/>
      <c r="M187" s="180"/>
      <c r="N187" s="180"/>
      <c r="O187" s="180"/>
      <c r="P187" s="180"/>
      <c r="Q187" s="180"/>
      <c r="R187" s="183"/>
      <c r="T187" s="184"/>
      <c r="U187" s="180"/>
      <c r="V187" s="180"/>
      <c r="W187" s="180"/>
      <c r="X187" s="180"/>
      <c r="Y187" s="180"/>
      <c r="Z187" s="180"/>
      <c r="AA187" s="185"/>
      <c r="AT187" s="186" t="s">
        <v>164</v>
      </c>
      <c r="AU187" s="186" t="s">
        <v>113</v>
      </c>
      <c r="AV187" s="11" t="s">
        <v>113</v>
      </c>
      <c r="AW187" s="11" t="s">
        <v>33</v>
      </c>
      <c r="AX187" s="11" t="s">
        <v>76</v>
      </c>
      <c r="AY187" s="186" t="s">
        <v>157</v>
      </c>
    </row>
    <row r="188" spans="2:65" s="12" customFormat="1" ht="16.5" customHeight="1">
      <c r="B188" s="187"/>
      <c r="C188" s="188"/>
      <c r="D188" s="188"/>
      <c r="E188" s="189" t="s">
        <v>5</v>
      </c>
      <c r="F188" s="263" t="s">
        <v>550</v>
      </c>
      <c r="G188" s="264"/>
      <c r="H188" s="264"/>
      <c r="I188" s="264"/>
      <c r="J188" s="188"/>
      <c r="K188" s="190">
        <v>62.1</v>
      </c>
      <c r="L188" s="188"/>
      <c r="M188" s="188"/>
      <c r="N188" s="188"/>
      <c r="O188" s="188"/>
      <c r="P188" s="188"/>
      <c r="Q188" s="188"/>
      <c r="R188" s="191"/>
      <c r="T188" s="192"/>
      <c r="U188" s="188"/>
      <c r="V188" s="188"/>
      <c r="W188" s="188"/>
      <c r="X188" s="188"/>
      <c r="Y188" s="188"/>
      <c r="Z188" s="188"/>
      <c r="AA188" s="193"/>
      <c r="AT188" s="194" t="s">
        <v>164</v>
      </c>
      <c r="AU188" s="194" t="s">
        <v>113</v>
      </c>
      <c r="AV188" s="12" t="s">
        <v>167</v>
      </c>
      <c r="AW188" s="12" t="s">
        <v>33</v>
      </c>
      <c r="AX188" s="12" t="s">
        <v>76</v>
      </c>
      <c r="AY188" s="194" t="s">
        <v>157</v>
      </c>
    </row>
    <row r="189" spans="2:65" s="10" customFormat="1" ht="16.5" customHeight="1">
      <c r="B189" s="172"/>
      <c r="C189" s="173"/>
      <c r="D189" s="173"/>
      <c r="E189" s="174" t="s">
        <v>5</v>
      </c>
      <c r="F189" s="283" t="s">
        <v>546</v>
      </c>
      <c r="G189" s="284"/>
      <c r="H189" s="284"/>
      <c r="I189" s="284"/>
      <c r="J189" s="173"/>
      <c r="K189" s="174" t="s">
        <v>5</v>
      </c>
      <c r="L189" s="173"/>
      <c r="M189" s="173"/>
      <c r="N189" s="173"/>
      <c r="O189" s="173"/>
      <c r="P189" s="173"/>
      <c r="Q189" s="173"/>
      <c r="R189" s="175"/>
      <c r="T189" s="176"/>
      <c r="U189" s="173"/>
      <c r="V189" s="173"/>
      <c r="W189" s="173"/>
      <c r="X189" s="173"/>
      <c r="Y189" s="173"/>
      <c r="Z189" s="173"/>
      <c r="AA189" s="177"/>
      <c r="AT189" s="178" t="s">
        <v>164</v>
      </c>
      <c r="AU189" s="178" t="s">
        <v>113</v>
      </c>
      <c r="AV189" s="10" t="s">
        <v>84</v>
      </c>
      <c r="AW189" s="10" t="s">
        <v>33</v>
      </c>
      <c r="AX189" s="10" t="s">
        <v>76</v>
      </c>
      <c r="AY189" s="178" t="s">
        <v>157</v>
      </c>
    </row>
    <row r="190" spans="2:65" s="11" customFormat="1" ht="16.5" customHeight="1">
      <c r="B190" s="179"/>
      <c r="C190" s="180"/>
      <c r="D190" s="180"/>
      <c r="E190" s="181" t="s">
        <v>5</v>
      </c>
      <c r="F190" s="261" t="s">
        <v>551</v>
      </c>
      <c r="G190" s="262"/>
      <c r="H190" s="262"/>
      <c r="I190" s="262"/>
      <c r="J190" s="180"/>
      <c r="K190" s="182">
        <v>10.35</v>
      </c>
      <c r="L190" s="180"/>
      <c r="M190" s="180"/>
      <c r="N190" s="180"/>
      <c r="O190" s="180"/>
      <c r="P190" s="180"/>
      <c r="Q190" s="180"/>
      <c r="R190" s="183"/>
      <c r="T190" s="184"/>
      <c r="U190" s="180"/>
      <c r="V190" s="180"/>
      <c r="W190" s="180"/>
      <c r="X190" s="180"/>
      <c r="Y190" s="180"/>
      <c r="Z190" s="180"/>
      <c r="AA190" s="185"/>
      <c r="AT190" s="186" t="s">
        <v>164</v>
      </c>
      <c r="AU190" s="186" t="s">
        <v>113</v>
      </c>
      <c r="AV190" s="11" t="s">
        <v>113</v>
      </c>
      <c r="AW190" s="11" t="s">
        <v>33</v>
      </c>
      <c r="AX190" s="11" t="s">
        <v>76</v>
      </c>
      <c r="AY190" s="186" t="s">
        <v>157</v>
      </c>
    </row>
    <row r="191" spans="2:65" s="11" customFormat="1" ht="16.5" customHeight="1">
      <c r="B191" s="179"/>
      <c r="C191" s="180"/>
      <c r="D191" s="180"/>
      <c r="E191" s="181" t="s">
        <v>5</v>
      </c>
      <c r="F191" s="261" t="s">
        <v>552</v>
      </c>
      <c r="G191" s="262"/>
      <c r="H191" s="262"/>
      <c r="I191" s="262"/>
      <c r="J191" s="180"/>
      <c r="K191" s="182">
        <v>10.35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164</v>
      </c>
      <c r="AU191" s="186" t="s">
        <v>113</v>
      </c>
      <c r="AV191" s="11" t="s">
        <v>113</v>
      </c>
      <c r="AW191" s="11" t="s">
        <v>33</v>
      </c>
      <c r="AX191" s="11" t="s">
        <v>76</v>
      </c>
      <c r="AY191" s="186" t="s">
        <v>157</v>
      </c>
    </row>
    <row r="192" spans="2:65" s="12" customFormat="1" ht="16.5" customHeight="1">
      <c r="B192" s="187"/>
      <c r="C192" s="188"/>
      <c r="D192" s="188"/>
      <c r="E192" s="189" t="s">
        <v>5</v>
      </c>
      <c r="F192" s="263" t="s">
        <v>200</v>
      </c>
      <c r="G192" s="264"/>
      <c r="H192" s="264"/>
      <c r="I192" s="264"/>
      <c r="J192" s="188"/>
      <c r="K192" s="190">
        <v>20.7</v>
      </c>
      <c r="L192" s="188"/>
      <c r="M192" s="188"/>
      <c r="N192" s="188"/>
      <c r="O192" s="188"/>
      <c r="P192" s="188"/>
      <c r="Q192" s="188"/>
      <c r="R192" s="191"/>
      <c r="T192" s="192"/>
      <c r="U192" s="188"/>
      <c r="V192" s="188"/>
      <c r="W192" s="188"/>
      <c r="X192" s="188"/>
      <c r="Y192" s="188"/>
      <c r="Z192" s="188"/>
      <c r="AA192" s="193"/>
      <c r="AT192" s="194" t="s">
        <v>164</v>
      </c>
      <c r="AU192" s="194" t="s">
        <v>113</v>
      </c>
      <c r="AV192" s="12" t="s">
        <v>167</v>
      </c>
      <c r="AW192" s="12" t="s">
        <v>33</v>
      </c>
      <c r="AX192" s="12" t="s">
        <v>76</v>
      </c>
      <c r="AY192" s="194" t="s">
        <v>157</v>
      </c>
    </row>
    <row r="193" spans="2:65" s="11" customFormat="1" ht="16.5" customHeight="1">
      <c r="B193" s="179"/>
      <c r="C193" s="180"/>
      <c r="D193" s="180"/>
      <c r="E193" s="181" t="s">
        <v>5</v>
      </c>
      <c r="F193" s="261" t="s">
        <v>553</v>
      </c>
      <c r="G193" s="262"/>
      <c r="H193" s="262"/>
      <c r="I193" s="262"/>
      <c r="J193" s="180"/>
      <c r="K193" s="182">
        <v>41.4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164</v>
      </c>
      <c r="AU193" s="186" t="s">
        <v>113</v>
      </c>
      <c r="AV193" s="11" t="s">
        <v>113</v>
      </c>
      <c r="AW193" s="11" t="s">
        <v>33</v>
      </c>
      <c r="AX193" s="11" t="s">
        <v>76</v>
      </c>
      <c r="AY193" s="186" t="s">
        <v>157</v>
      </c>
    </row>
    <row r="194" spans="2:65" s="12" customFormat="1" ht="16.5" customHeight="1">
      <c r="B194" s="187"/>
      <c r="C194" s="188"/>
      <c r="D194" s="188"/>
      <c r="E194" s="189" t="s">
        <v>5</v>
      </c>
      <c r="F194" s="263" t="s">
        <v>554</v>
      </c>
      <c r="G194" s="264"/>
      <c r="H194" s="264"/>
      <c r="I194" s="264"/>
      <c r="J194" s="188"/>
      <c r="K194" s="190">
        <v>41.4</v>
      </c>
      <c r="L194" s="188"/>
      <c r="M194" s="188"/>
      <c r="N194" s="188"/>
      <c r="O194" s="188"/>
      <c r="P194" s="188"/>
      <c r="Q194" s="188"/>
      <c r="R194" s="191"/>
      <c r="T194" s="192"/>
      <c r="U194" s="188"/>
      <c r="V194" s="188"/>
      <c r="W194" s="188"/>
      <c r="X194" s="188"/>
      <c r="Y194" s="188"/>
      <c r="Z194" s="188"/>
      <c r="AA194" s="193"/>
      <c r="AT194" s="194" t="s">
        <v>164</v>
      </c>
      <c r="AU194" s="194" t="s">
        <v>113</v>
      </c>
      <c r="AV194" s="12" t="s">
        <v>167</v>
      </c>
      <c r="AW194" s="12" t="s">
        <v>33</v>
      </c>
      <c r="AX194" s="12" t="s">
        <v>76</v>
      </c>
      <c r="AY194" s="194" t="s">
        <v>157</v>
      </c>
    </row>
    <row r="195" spans="2:65" s="13" customFormat="1" ht="16.5" customHeight="1">
      <c r="B195" s="195"/>
      <c r="C195" s="196"/>
      <c r="D195" s="196"/>
      <c r="E195" s="197" t="s">
        <v>5</v>
      </c>
      <c r="F195" s="265" t="s">
        <v>176</v>
      </c>
      <c r="G195" s="266"/>
      <c r="H195" s="266"/>
      <c r="I195" s="266"/>
      <c r="J195" s="196"/>
      <c r="K195" s="198">
        <v>144.9</v>
      </c>
      <c r="L195" s="196"/>
      <c r="M195" s="196"/>
      <c r="N195" s="196"/>
      <c r="O195" s="196"/>
      <c r="P195" s="196"/>
      <c r="Q195" s="196"/>
      <c r="R195" s="199"/>
      <c r="T195" s="200"/>
      <c r="U195" s="196"/>
      <c r="V195" s="196"/>
      <c r="W195" s="196"/>
      <c r="X195" s="196"/>
      <c r="Y195" s="196"/>
      <c r="Z195" s="196"/>
      <c r="AA195" s="201"/>
      <c r="AT195" s="202" t="s">
        <v>164</v>
      </c>
      <c r="AU195" s="202" t="s">
        <v>113</v>
      </c>
      <c r="AV195" s="13" t="s">
        <v>161</v>
      </c>
      <c r="AW195" s="13" t="s">
        <v>33</v>
      </c>
      <c r="AX195" s="13" t="s">
        <v>84</v>
      </c>
      <c r="AY195" s="202" t="s">
        <v>157</v>
      </c>
    </row>
    <row r="196" spans="2:65" s="9" customFormat="1" ht="29.85" customHeight="1">
      <c r="B196" s="154"/>
      <c r="C196" s="155"/>
      <c r="D196" s="164" t="s">
        <v>125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269">
        <f>BK196</f>
        <v>0</v>
      </c>
      <c r="O196" s="270"/>
      <c r="P196" s="270"/>
      <c r="Q196" s="270"/>
      <c r="R196" s="157"/>
      <c r="T196" s="158"/>
      <c r="U196" s="155"/>
      <c r="V196" s="155"/>
      <c r="W196" s="159">
        <f>SUM(W197:W230)</f>
        <v>0</v>
      </c>
      <c r="X196" s="155"/>
      <c r="Y196" s="159">
        <f>SUM(Y197:Y230)</f>
        <v>3.8143865200000002</v>
      </c>
      <c r="Z196" s="155"/>
      <c r="AA196" s="160">
        <f>SUM(AA197:AA230)</f>
        <v>0</v>
      </c>
      <c r="AR196" s="161" t="s">
        <v>84</v>
      </c>
      <c r="AT196" s="162" t="s">
        <v>75</v>
      </c>
      <c r="AU196" s="162" t="s">
        <v>84</v>
      </c>
      <c r="AY196" s="161" t="s">
        <v>157</v>
      </c>
      <c r="BK196" s="163">
        <f>SUM(BK197:BK230)</f>
        <v>0</v>
      </c>
    </row>
    <row r="197" spans="2:65" s="1" customFormat="1" ht="25.5" customHeight="1">
      <c r="B197" s="136"/>
      <c r="C197" s="165" t="s">
        <v>204</v>
      </c>
      <c r="D197" s="165" t="s">
        <v>158</v>
      </c>
      <c r="E197" s="166" t="s">
        <v>177</v>
      </c>
      <c r="F197" s="276" t="s">
        <v>178</v>
      </c>
      <c r="G197" s="276"/>
      <c r="H197" s="276"/>
      <c r="I197" s="276"/>
      <c r="J197" s="167" t="s">
        <v>111</v>
      </c>
      <c r="K197" s="168">
        <v>19.992000000000001</v>
      </c>
      <c r="L197" s="277">
        <v>0</v>
      </c>
      <c r="M197" s="277"/>
      <c r="N197" s="278">
        <f>ROUND(L197*K197,2)</f>
        <v>0</v>
      </c>
      <c r="O197" s="278"/>
      <c r="P197" s="278"/>
      <c r="Q197" s="278"/>
      <c r="R197" s="139"/>
      <c r="T197" s="169" t="s">
        <v>5</v>
      </c>
      <c r="U197" s="47" t="s">
        <v>43</v>
      </c>
      <c r="V197" s="39"/>
      <c r="W197" s="170">
        <f>V197*K197</f>
        <v>0</v>
      </c>
      <c r="X197" s="170">
        <v>5.0860000000000002E-2</v>
      </c>
      <c r="Y197" s="170">
        <f>X197*K197</f>
        <v>1.01679312</v>
      </c>
      <c r="Z197" s="170">
        <v>0</v>
      </c>
      <c r="AA197" s="171">
        <f>Z197*K197</f>
        <v>0</v>
      </c>
      <c r="AR197" s="22" t="s">
        <v>161</v>
      </c>
      <c r="AT197" s="22" t="s">
        <v>158</v>
      </c>
      <c r="AU197" s="22" t="s">
        <v>113</v>
      </c>
      <c r="AY197" s="22" t="s">
        <v>157</v>
      </c>
      <c r="BE197" s="109">
        <f>IF(U197="základná",N197,0)</f>
        <v>0</v>
      </c>
      <c r="BF197" s="109">
        <f>IF(U197="znížená",N197,0)</f>
        <v>0</v>
      </c>
      <c r="BG197" s="109">
        <f>IF(U197="zákl. prenesená",N197,0)</f>
        <v>0</v>
      </c>
      <c r="BH197" s="109">
        <f>IF(U197="zníž. prenesená",N197,0)</f>
        <v>0</v>
      </c>
      <c r="BI197" s="109">
        <f>IF(U197="nulová",N197,0)</f>
        <v>0</v>
      </c>
      <c r="BJ197" s="22" t="s">
        <v>113</v>
      </c>
      <c r="BK197" s="109">
        <f>ROUND(L197*K197,2)</f>
        <v>0</v>
      </c>
      <c r="BL197" s="22" t="s">
        <v>161</v>
      </c>
      <c r="BM197" s="22" t="s">
        <v>555</v>
      </c>
    </row>
    <row r="198" spans="2:65" s="10" customFormat="1" ht="16.5" customHeight="1">
      <c r="B198" s="172"/>
      <c r="C198" s="173"/>
      <c r="D198" s="173"/>
      <c r="E198" s="174" t="s">
        <v>5</v>
      </c>
      <c r="F198" s="279" t="s">
        <v>556</v>
      </c>
      <c r="G198" s="280"/>
      <c r="H198" s="280"/>
      <c r="I198" s="280"/>
      <c r="J198" s="173"/>
      <c r="K198" s="174" t="s">
        <v>5</v>
      </c>
      <c r="L198" s="173"/>
      <c r="M198" s="173"/>
      <c r="N198" s="173"/>
      <c r="O198" s="173"/>
      <c r="P198" s="173"/>
      <c r="Q198" s="173"/>
      <c r="R198" s="175"/>
      <c r="T198" s="176"/>
      <c r="U198" s="173"/>
      <c r="V198" s="173"/>
      <c r="W198" s="173"/>
      <c r="X198" s="173"/>
      <c r="Y198" s="173"/>
      <c r="Z198" s="173"/>
      <c r="AA198" s="177"/>
      <c r="AT198" s="178" t="s">
        <v>164</v>
      </c>
      <c r="AU198" s="178" t="s">
        <v>113</v>
      </c>
      <c r="AV198" s="10" t="s">
        <v>84</v>
      </c>
      <c r="AW198" s="10" t="s">
        <v>33</v>
      </c>
      <c r="AX198" s="10" t="s">
        <v>76</v>
      </c>
      <c r="AY198" s="178" t="s">
        <v>157</v>
      </c>
    </row>
    <row r="199" spans="2:65" s="11" customFormat="1" ht="16.5" customHeight="1">
      <c r="B199" s="179"/>
      <c r="C199" s="180"/>
      <c r="D199" s="180"/>
      <c r="E199" s="181" t="s">
        <v>5</v>
      </c>
      <c r="F199" s="261" t="s">
        <v>557</v>
      </c>
      <c r="G199" s="262"/>
      <c r="H199" s="262"/>
      <c r="I199" s="262"/>
      <c r="J199" s="180"/>
      <c r="K199" s="182">
        <v>2.8559999999999999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164</v>
      </c>
      <c r="AU199" s="186" t="s">
        <v>113</v>
      </c>
      <c r="AV199" s="11" t="s">
        <v>113</v>
      </c>
      <c r="AW199" s="11" t="s">
        <v>33</v>
      </c>
      <c r="AX199" s="11" t="s">
        <v>76</v>
      </c>
      <c r="AY199" s="186" t="s">
        <v>157</v>
      </c>
    </row>
    <row r="200" spans="2:65" s="12" customFormat="1" ht="16.5" customHeight="1">
      <c r="B200" s="187"/>
      <c r="C200" s="188"/>
      <c r="D200" s="188"/>
      <c r="E200" s="189" t="s">
        <v>5</v>
      </c>
      <c r="F200" s="263" t="s">
        <v>181</v>
      </c>
      <c r="G200" s="264"/>
      <c r="H200" s="264"/>
      <c r="I200" s="264"/>
      <c r="J200" s="188"/>
      <c r="K200" s="190">
        <v>2.8559999999999999</v>
      </c>
      <c r="L200" s="188"/>
      <c r="M200" s="188"/>
      <c r="N200" s="188"/>
      <c r="O200" s="188"/>
      <c r="P200" s="188"/>
      <c r="Q200" s="188"/>
      <c r="R200" s="191"/>
      <c r="T200" s="192"/>
      <c r="U200" s="188"/>
      <c r="V200" s="188"/>
      <c r="W200" s="188"/>
      <c r="X200" s="188"/>
      <c r="Y200" s="188"/>
      <c r="Z200" s="188"/>
      <c r="AA200" s="193"/>
      <c r="AT200" s="194" t="s">
        <v>164</v>
      </c>
      <c r="AU200" s="194" t="s">
        <v>113</v>
      </c>
      <c r="AV200" s="12" t="s">
        <v>167</v>
      </c>
      <c r="AW200" s="12" t="s">
        <v>33</v>
      </c>
      <c r="AX200" s="12" t="s">
        <v>76</v>
      </c>
      <c r="AY200" s="194" t="s">
        <v>157</v>
      </c>
    </row>
    <row r="201" spans="2:65" s="11" customFormat="1" ht="16.5" customHeight="1">
      <c r="B201" s="179"/>
      <c r="C201" s="180"/>
      <c r="D201" s="180"/>
      <c r="E201" s="181" t="s">
        <v>5</v>
      </c>
      <c r="F201" s="261" t="s">
        <v>182</v>
      </c>
      <c r="G201" s="262"/>
      <c r="H201" s="262"/>
      <c r="I201" s="262"/>
      <c r="J201" s="180"/>
      <c r="K201" s="182">
        <v>8.5679999999999996</v>
      </c>
      <c r="L201" s="180"/>
      <c r="M201" s="180"/>
      <c r="N201" s="180"/>
      <c r="O201" s="180"/>
      <c r="P201" s="180"/>
      <c r="Q201" s="180"/>
      <c r="R201" s="183"/>
      <c r="T201" s="184"/>
      <c r="U201" s="180"/>
      <c r="V201" s="180"/>
      <c r="W201" s="180"/>
      <c r="X201" s="180"/>
      <c r="Y201" s="180"/>
      <c r="Z201" s="180"/>
      <c r="AA201" s="185"/>
      <c r="AT201" s="186" t="s">
        <v>164</v>
      </c>
      <c r="AU201" s="186" t="s">
        <v>113</v>
      </c>
      <c r="AV201" s="11" t="s">
        <v>113</v>
      </c>
      <c r="AW201" s="11" t="s">
        <v>33</v>
      </c>
      <c r="AX201" s="11" t="s">
        <v>76</v>
      </c>
      <c r="AY201" s="186" t="s">
        <v>157</v>
      </c>
    </row>
    <row r="202" spans="2:65" s="12" customFormat="1" ht="16.5" customHeight="1">
      <c r="B202" s="187"/>
      <c r="C202" s="188"/>
      <c r="D202" s="188"/>
      <c r="E202" s="189" t="s">
        <v>5</v>
      </c>
      <c r="F202" s="263" t="s">
        <v>183</v>
      </c>
      <c r="G202" s="264"/>
      <c r="H202" s="264"/>
      <c r="I202" s="264"/>
      <c r="J202" s="188"/>
      <c r="K202" s="190">
        <v>8.5679999999999996</v>
      </c>
      <c r="L202" s="188"/>
      <c r="M202" s="188"/>
      <c r="N202" s="188"/>
      <c r="O202" s="188"/>
      <c r="P202" s="188"/>
      <c r="Q202" s="188"/>
      <c r="R202" s="191"/>
      <c r="T202" s="192"/>
      <c r="U202" s="188"/>
      <c r="V202" s="188"/>
      <c r="W202" s="188"/>
      <c r="X202" s="188"/>
      <c r="Y202" s="188"/>
      <c r="Z202" s="188"/>
      <c r="AA202" s="193"/>
      <c r="AT202" s="194" t="s">
        <v>164</v>
      </c>
      <c r="AU202" s="194" t="s">
        <v>113</v>
      </c>
      <c r="AV202" s="12" t="s">
        <v>167</v>
      </c>
      <c r="AW202" s="12" t="s">
        <v>33</v>
      </c>
      <c r="AX202" s="12" t="s">
        <v>76</v>
      </c>
      <c r="AY202" s="194" t="s">
        <v>157</v>
      </c>
    </row>
    <row r="203" spans="2:65" s="10" customFormat="1" ht="16.5" customHeight="1">
      <c r="B203" s="172"/>
      <c r="C203" s="173"/>
      <c r="D203" s="173"/>
      <c r="E203" s="174" t="s">
        <v>5</v>
      </c>
      <c r="F203" s="283" t="s">
        <v>556</v>
      </c>
      <c r="G203" s="284"/>
      <c r="H203" s="284"/>
      <c r="I203" s="284"/>
      <c r="J203" s="173"/>
      <c r="K203" s="174" t="s">
        <v>5</v>
      </c>
      <c r="L203" s="173"/>
      <c r="M203" s="173"/>
      <c r="N203" s="173"/>
      <c r="O203" s="173"/>
      <c r="P203" s="173"/>
      <c r="Q203" s="173"/>
      <c r="R203" s="175"/>
      <c r="T203" s="176"/>
      <c r="U203" s="173"/>
      <c r="V203" s="173"/>
      <c r="W203" s="173"/>
      <c r="X203" s="173"/>
      <c r="Y203" s="173"/>
      <c r="Z203" s="173"/>
      <c r="AA203" s="177"/>
      <c r="AT203" s="178" t="s">
        <v>164</v>
      </c>
      <c r="AU203" s="178" t="s">
        <v>113</v>
      </c>
      <c r="AV203" s="10" t="s">
        <v>84</v>
      </c>
      <c r="AW203" s="10" t="s">
        <v>33</v>
      </c>
      <c r="AX203" s="10" t="s">
        <v>76</v>
      </c>
      <c r="AY203" s="178" t="s">
        <v>157</v>
      </c>
    </row>
    <row r="204" spans="2:65" s="11" customFormat="1" ht="16.5" customHeight="1">
      <c r="B204" s="179"/>
      <c r="C204" s="180"/>
      <c r="D204" s="180"/>
      <c r="E204" s="181" t="s">
        <v>5</v>
      </c>
      <c r="F204" s="261" t="s">
        <v>558</v>
      </c>
      <c r="G204" s="262"/>
      <c r="H204" s="262"/>
      <c r="I204" s="262"/>
      <c r="J204" s="180"/>
      <c r="K204" s="182">
        <v>2.8559999999999999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164</v>
      </c>
      <c r="AU204" s="186" t="s">
        <v>113</v>
      </c>
      <c r="AV204" s="11" t="s">
        <v>113</v>
      </c>
      <c r="AW204" s="11" t="s">
        <v>33</v>
      </c>
      <c r="AX204" s="11" t="s">
        <v>76</v>
      </c>
      <c r="AY204" s="186" t="s">
        <v>157</v>
      </c>
    </row>
    <row r="205" spans="2:65" s="12" customFormat="1" ht="16.5" customHeight="1">
      <c r="B205" s="187"/>
      <c r="C205" s="188"/>
      <c r="D205" s="188"/>
      <c r="E205" s="189" t="s">
        <v>5</v>
      </c>
      <c r="F205" s="263" t="s">
        <v>181</v>
      </c>
      <c r="G205" s="264"/>
      <c r="H205" s="264"/>
      <c r="I205" s="264"/>
      <c r="J205" s="188"/>
      <c r="K205" s="190">
        <v>2.8559999999999999</v>
      </c>
      <c r="L205" s="188"/>
      <c r="M205" s="188"/>
      <c r="N205" s="188"/>
      <c r="O205" s="188"/>
      <c r="P205" s="188"/>
      <c r="Q205" s="188"/>
      <c r="R205" s="191"/>
      <c r="T205" s="192"/>
      <c r="U205" s="188"/>
      <c r="V205" s="188"/>
      <c r="W205" s="188"/>
      <c r="X205" s="188"/>
      <c r="Y205" s="188"/>
      <c r="Z205" s="188"/>
      <c r="AA205" s="193"/>
      <c r="AT205" s="194" t="s">
        <v>164</v>
      </c>
      <c r="AU205" s="194" t="s">
        <v>113</v>
      </c>
      <c r="AV205" s="12" t="s">
        <v>167</v>
      </c>
      <c r="AW205" s="12" t="s">
        <v>33</v>
      </c>
      <c r="AX205" s="12" t="s">
        <v>76</v>
      </c>
      <c r="AY205" s="194" t="s">
        <v>157</v>
      </c>
    </row>
    <row r="206" spans="2:65" s="11" customFormat="1" ht="16.5" customHeight="1">
      <c r="B206" s="179"/>
      <c r="C206" s="180"/>
      <c r="D206" s="180"/>
      <c r="E206" s="181" t="s">
        <v>5</v>
      </c>
      <c r="F206" s="261" t="s">
        <v>185</v>
      </c>
      <c r="G206" s="262"/>
      <c r="H206" s="262"/>
      <c r="I206" s="262"/>
      <c r="J206" s="180"/>
      <c r="K206" s="182">
        <v>5.7119999999999997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164</v>
      </c>
      <c r="AU206" s="186" t="s">
        <v>113</v>
      </c>
      <c r="AV206" s="11" t="s">
        <v>113</v>
      </c>
      <c r="AW206" s="11" t="s">
        <v>33</v>
      </c>
      <c r="AX206" s="11" t="s">
        <v>76</v>
      </c>
      <c r="AY206" s="186" t="s">
        <v>157</v>
      </c>
    </row>
    <row r="207" spans="2:65" s="12" customFormat="1" ht="25.5" customHeight="1">
      <c r="B207" s="187"/>
      <c r="C207" s="188"/>
      <c r="D207" s="188"/>
      <c r="E207" s="189" t="s">
        <v>5</v>
      </c>
      <c r="F207" s="263" t="s">
        <v>559</v>
      </c>
      <c r="G207" s="264"/>
      <c r="H207" s="264"/>
      <c r="I207" s="264"/>
      <c r="J207" s="188"/>
      <c r="K207" s="190">
        <v>5.7119999999999997</v>
      </c>
      <c r="L207" s="188"/>
      <c r="M207" s="188"/>
      <c r="N207" s="188"/>
      <c r="O207" s="188"/>
      <c r="P207" s="188"/>
      <c r="Q207" s="188"/>
      <c r="R207" s="191"/>
      <c r="T207" s="192"/>
      <c r="U207" s="188"/>
      <c r="V207" s="188"/>
      <c r="W207" s="188"/>
      <c r="X207" s="188"/>
      <c r="Y207" s="188"/>
      <c r="Z207" s="188"/>
      <c r="AA207" s="193"/>
      <c r="AT207" s="194" t="s">
        <v>164</v>
      </c>
      <c r="AU207" s="194" t="s">
        <v>113</v>
      </c>
      <c r="AV207" s="12" t="s">
        <v>167</v>
      </c>
      <c r="AW207" s="12" t="s">
        <v>33</v>
      </c>
      <c r="AX207" s="12" t="s">
        <v>76</v>
      </c>
      <c r="AY207" s="194" t="s">
        <v>157</v>
      </c>
    </row>
    <row r="208" spans="2:65" s="13" customFormat="1" ht="16.5" customHeight="1">
      <c r="B208" s="195"/>
      <c r="C208" s="196"/>
      <c r="D208" s="196"/>
      <c r="E208" s="197" t="s">
        <v>485</v>
      </c>
      <c r="F208" s="265" t="s">
        <v>176</v>
      </c>
      <c r="G208" s="266"/>
      <c r="H208" s="266"/>
      <c r="I208" s="266"/>
      <c r="J208" s="196"/>
      <c r="K208" s="198">
        <v>19.992000000000001</v>
      </c>
      <c r="L208" s="196"/>
      <c r="M208" s="196"/>
      <c r="N208" s="196"/>
      <c r="O208" s="196"/>
      <c r="P208" s="196"/>
      <c r="Q208" s="196"/>
      <c r="R208" s="199"/>
      <c r="T208" s="200"/>
      <c r="U208" s="196"/>
      <c r="V208" s="196"/>
      <c r="W208" s="196"/>
      <c r="X208" s="196"/>
      <c r="Y208" s="196"/>
      <c r="Z208" s="196"/>
      <c r="AA208" s="201"/>
      <c r="AT208" s="202" t="s">
        <v>164</v>
      </c>
      <c r="AU208" s="202" t="s">
        <v>113</v>
      </c>
      <c r="AV208" s="13" t="s">
        <v>161</v>
      </c>
      <c r="AW208" s="13" t="s">
        <v>33</v>
      </c>
      <c r="AX208" s="13" t="s">
        <v>84</v>
      </c>
      <c r="AY208" s="202" t="s">
        <v>157</v>
      </c>
    </row>
    <row r="209" spans="2:65" s="1" customFormat="1" ht="38.25" customHeight="1">
      <c r="B209" s="136"/>
      <c r="C209" s="165" t="s">
        <v>212</v>
      </c>
      <c r="D209" s="165" t="s">
        <v>158</v>
      </c>
      <c r="E209" s="166" t="s">
        <v>560</v>
      </c>
      <c r="F209" s="276" t="s">
        <v>561</v>
      </c>
      <c r="G209" s="276"/>
      <c r="H209" s="276"/>
      <c r="I209" s="276"/>
      <c r="J209" s="167" t="s">
        <v>111</v>
      </c>
      <c r="K209" s="168">
        <v>43.316000000000003</v>
      </c>
      <c r="L209" s="277">
        <v>0</v>
      </c>
      <c r="M209" s="277"/>
      <c r="N209" s="278">
        <f>ROUND(L209*K209,2)</f>
        <v>0</v>
      </c>
      <c r="O209" s="278"/>
      <c r="P209" s="278"/>
      <c r="Q209" s="278"/>
      <c r="R209" s="139"/>
      <c r="T209" s="169" t="s">
        <v>5</v>
      </c>
      <c r="U209" s="47" t="s">
        <v>43</v>
      </c>
      <c r="V209" s="39"/>
      <c r="W209" s="170">
        <f>V209*K209</f>
        <v>0</v>
      </c>
      <c r="X209" s="170">
        <v>5.8340000000000003E-2</v>
      </c>
      <c r="Y209" s="170">
        <f>X209*K209</f>
        <v>2.5270554400000003</v>
      </c>
      <c r="Z209" s="170">
        <v>0</v>
      </c>
      <c r="AA209" s="171">
        <f>Z209*K209</f>
        <v>0</v>
      </c>
      <c r="AR209" s="22" t="s">
        <v>161</v>
      </c>
      <c r="AT209" s="22" t="s">
        <v>158</v>
      </c>
      <c r="AU209" s="22" t="s">
        <v>113</v>
      </c>
      <c r="AY209" s="22" t="s">
        <v>157</v>
      </c>
      <c r="BE209" s="109">
        <f>IF(U209="základná",N209,0)</f>
        <v>0</v>
      </c>
      <c r="BF209" s="109">
        <f>IF(U209="znížená",N209,0)</f>
        <v>0</v>
      </c>
      <c r="BG209" s="109">
        <f>IF(U209="zákl. prenesená",N209,0)</f>
        <v>0</v>
      </c>
      <c r="BH209" s="109">
        <f>IF(U209="zníž. prenesená",N209,0)</f>
        <v>0</v>
      </c>
      <c r="BI209" s="109">
        <f>IF(U209="nulová",N209,0)</f>
        <v>0</v>
      </c>
      <c r="BJ209" s="22" t="s">
        <v>113</v>
      </c>
      <c r="BK209" s="109">
        <f>ROUND(L209*K209,2)</f>
        <v>0</v>
      </c>
      <c r="BL209" s="22" t="s">
        <v>161</v>
      </c>
      <c r="BM209" s="22" t="s">
        <v>562</v>
      </c>
    </row>
    <row r="210" spans="2:65" s="10" customFormat="1" ht="16.5" customHeight="1">
      <c r="B210" s="172"/>
      <c r="C210" s="173"/>
      <c r="D210" s="173"/>
      <c r="E210" s="174" t="s">
        <v>5</v>
      </c>
      <c r="F210" s="279" t="s">
        <v>563</v>
      </c>
      <c r="G210" s="280"/>
      <c r="H210" s="280"/>
      <c r="I210" s="280"/>
      <c r="J210" s="173"/>
      <c r="K210" s="174" t="s">
        <v>5</v>
      </c>
      <c r="L210" s="173"/>
      <c r="M210" s="173"/>
      <c r="N210" s="173"/>
      <c r="O210" s="173"/>
      <c r="P210" s="173"/>
      <c r="Q210" s="173"/>
      <c r="R210" s="175"/>
      <c r="T210" s="176"/>
      <c r="U210" s="173"/>
      <c r="V210" s="173"/>
      <c r="W210" s="173"/>
      <c r="X210" s="173"/>
      <c r="Y210" s="173"/>
      <c r="Z210" s="173"/>
      <c r="AA210" s="177"/>
      <c r="AT210" s="178" t="s">
        <v>164</v>
      </c>
      <c r="AU210" s="178" t="s">
        <v>113</v>
      </c>
      <c r="AV210" s="10" t="s">
        <v>84</v>
      </c>
      <c r="AW210" s="10" t="s">
        <v>33</v>
      </c>
      <c r="AX210" s="10" t="s">
        <v>76</v>
      </c>
      <c r="AY210" s="178" t="s">
        <v>157</v>
      </c>
    </row>
    <row r="211" spans="2:65" s="11" customFormat="1" ht="25.5" customHeight="1">
      <c r="B211" s="179"/>
      <c r="C211" s="180"/>
      <c r="D211" s="180"/>
      <c r="E211" s="181" t="s">
        <v>5</v>
      </c>
      <c r="F211" s="261" t="s">
        <v>564</v>
      </c>
      <c r="G211" s="262"/>
      <c r="H211" s="262"/>
      <c r="I211" s="262"/>
      <c r="J211" s="180"/>
      <c r="K211" s="182">
        <v>6.1879999999999997</v>
      </c>
      <c r="L211" s="180"/>
      <c r="M211" s="180"/>
      <c r="N211" s="180"/>
      <c r="O211" s="180"/>
      <c r="P211" s="180"/>
      <c r="Q211" s="180"/>
      <c r="R211" s="183"/>
      <c r="T211" s="184"/>
      <c r="U211" s="180"/>
      <c r="V211" s="180"/>
      <c r="W211" s="180"/>
      <c r="X211" s="180"/>
      <c r="Y211" s="180"/>
      <c r="Z211" s="180"/>
      <c r="AA211" s="185"/>
      <c r="AT211" s="186" t="s">
        <v>164</v>
      </c>
      <c r="AU211" s="186" t="s">
        <v>113</v>
      </c>
      <c r="AV211" s="11" t="s">
        <v>113</v>
      </c>
      <c r="AW211" s="11" t="s">
        <v>33</v>
      </c>
      <c r="AX211" s="11" t="s">
        <v>76</v>
      </c>
      <c r="AY211" s="186" t="s">
        <v>157</v>
      </c>
    </row>
    <row r="212" spans="2:65" s="12" customFormat="1" ht="16.5" customHeight="1">
      <c r="B212" s="187"/>
      <c r="C212" s="188"/>
      <c r="D212" s="188"/>
      <c r="E212" s="189" t="s">
        <v>5</v>
      </c>
      <c r="F212" s="263" t="s">
        <v>181</v>
      </c>
      <c r="G212" s="264"/>
      <c r="H212" s="264"/>
      <c r="I212" s="264"/>
      <c r="J212" s="188"/>
      <c r="K212" s="190">
        <v>6.1879999999999997</v>
      </c>
      <c r="L212" s="188"/>
      <c r="M212" s="188"/>
      <c r="N212" s="188"/>
      <c r="O212" s="188"/>
      <c r="P212" s="188"/>
      <c r="Q212" s="188"/>
      <c r="R212" s="191"/>
      <c r="T212" s="192"/>
      <c r="U212" s="188"/>
      <c r="V212" s="188"/>
      <c r="W212" s="188"/>
      <c r="X212" s="188"/>
      <c r="Y212" s="188"/>
      <c r="Z212" s="188"/>
      <c r="AA212" s="193"/>
      <c r="AT212" s="194" t="s">
        <v>164</v>
      </c>
      <c r="AU212" s="194" t="s">
        <v>113</v>
      </c>
      <c r="AV212" s="12" t="s">
        <v>167</v>
      </c>
      <c r="AW212" s="12" t="s">
        <v>33</v>
      </c>
      <c r="AX212" s="12" t="s">
        <v>76</v>
      </c>
      <c r="AY212" s="194" t="s">
        <v>157</v>
      </c>
    </row>
    <row r="213" spans="2:65" s="11" customFormat="1" ht="16.5" customHeight="1">
      <c r="B213" s="179"/>
      <c r="C213" s="180"/>
      <c r="D213" s="180"/>
      <c r="E213" s="181" t="s">
        <v>5</v>
      </c>
      <c r="F213" s="261" t="s">
        <v>565</v>
      </c>
      <c r="G213" s="262"/>
      <c r="H213" s="262"/>
      <c r="I213" s="262"/>
      <c r="J213" s="180"/>
      <c r="K213" s="182">
        <v>18.564</v>
      </c>
      <c r="L213" s="180"/>
      <c r="M213" s="180"/>
      <c r="N213" s="180"/>
      <c r="O213" s="180"/>
      <c r="P213" s="180"/>
      <c r="Q213" s="180"/>
      <c r="R213" s="183"/>
      <c r="T213" s="184"/>
      <c r="U213" s="180"/>
      <c r="V213" s="180"/>
      <c r="W213" s="180"/>
      <c r="X213" s="180"/>
      <c r="Y213" s="180"/>
      <c r="Z213" s="180"/>
      <c r="AA213" s="185"/>
      <c r="AT213" s="186" t="s">
        <v>164</v>
      </c>
      <c r="AU213" s="186" t="s">
        <v>113</v>
      </c>
      <c r="AV213" s="11" t="s">
        <v>113</v>
      </c>
      <c r="AW213" s="11" t="s">
        <v>33</v>
      </c>
      <c r="AX213" s="11" t="s">
        <v>76</v>
      </c>
      <c r="AY213" s="186" t="s">
        <v>157</v>
      </c>
    </row>
    <row r="214" spans="2:65" s="12" customFormat="1" ht="16.5" customHeight="1">
      <c r="B214" s="187"/>
      <c r="C214" s="188"/>
      <c r="D214" s="188"/>
      <c r="E214" s="189" t="s">
        <v>5</v>
      </c>
      <c r="F214" s="263" t="s">
        <v>183</v>
      </c>
      <c r="G214" s="264"/>
      <c r="H214" s="264"/>
      <c r="I214" s="264"/>
      <c r="J214" s="188"/>
      <c r="K214" s="190">
        <v>18.564</v>
      </c>
      <c r="L214" s="188"/>
      <c r="M214" s="188"/>
      <c r="N214" s="188"/>
      <c r="O214" s="188"/>
      <c r="P214" s="188"/>
      <c r="Q214" s="188"/>
      <c r="R214" s="191"/>
      <c r="T214" s="192"/>
      <c r="U214" s="188"/>
      <c r="V214" s="188"/>
      <c r="W214" s="188"/>
      <c r="X214" s="188"/>
      <c r="Y214" s="188"/>
      <c r="Z214" s="188"/>
      <c r="AA214" s="193"/>
      <c r="AT214" s="194" t="s">
        <v>164</v>
      </c>
      <c r="AU214" s="194" t="s">
        <v>113</v>
      </c>
      <c r="AV214" s="12" t="s">
        <v>167</v>
      </c>
      <c r="AW214" s="12" t="s">
        <v>33</v>
      </c>
      <c r="AX214" s="12" t="s">
        <v>76</v>
      </c>
      <c r="AY214" s="194" t="s">
        <v>157</v>
      </c>
    </row>
    <row r="215" spans="2:65" s="10" customFormat="1" ht="16.5" customHeight="1">
      <c r="B215" s="172"/>
      <c r="C215" s="173"/>
      <c r="D215" s="173"/>
      <c r="E215" s="174" t="s">
        <v>5</v>
      </c>
      <c r="F215" s="283" t="s">
        <v>563</v>
      </c>
      <c r="G215" s="284"/>
      <c r="H215" s="284"/>
      <c r="I215" s="284"/>
      <c r="J215" s="173"/>
      <c r="K215" s="174" t="s">
        <v>5</v>
      </c>
      <c r="L215" s="173"/>
      <c r="M215" s="173"/>
      <c r="N215" s="173"/>
      <c r="O215" s="173"/>
      <c r="P215" s="173"/>
      <c r="Q215" s="173"/>
      <c r="R215" s="175"/>
      <c r="T215" s="176"/>
      <c r="U215" s="173"/>
      <c r="V215" s="173"/>
      <c r="W215" s="173"/>
      <c r="X215" s="173"/>
      <c r="Y215" s="173"/>
      <c r="Z215" s="173"/>
      <c r="AA215" s="177"/>
      <c r="AT215" s="178" t="s">
        <v>164</v>
      </c>
      <c r="AU215" s="178" t="s">
        <v>113</v>
      </c>
      <c r="AV215" s="10" t="s">
        <v>84</v>
      </c>
      <c r="AW215" s="10" t="s">
        <v>33</v>
      </c>
      <c r="AX215" s="10" t="s">
        <v>76</v>
      </c>
      <c r="AY215" s="178" t="s">
        <v>157</v>
      </c>
    </row>
    <row r="216" spans="2:65" s="11" customFormat="1" ht="25.5" customHeight="1">
      <c r="B216" s="179"/>
      <c r="C216" s="180"/>
      <c r="D216" s="180"/>
      <c r="E216" s="181" t="s">
        <v>5</v>
      </c>
      <c r="F216" s="261" t="s">
        <v>566</v>
      </c>
      <c r="G216" s="262"/>
      <c r="H216" s="262"/>
      <c r="I216" s="262"/>
      <c r="J216" s="180"/>
      <c r="K216" s="182">
        <v>6.1879999999999997</v>
      </c>
      <c r="L216" s="180"/>
      <c r="M216" s="180"/>
      <c r="N216" s="180"/>
      <c r="O216" s="180"/>
      <c r="P216" s="180"/>
      <c r="Q216" s="180"/>
      <c r="R216" s="183"/>
      <c r="T216" s="184"/>
      <c r="U216" s="180"/>
      <c r="V216" s="180"/>
      <c r="W216" s="180"/>
      <c r="X216" s="180"/>
      <c r="Y216" s="180"/>
      <c r="Z216" s="180"/>
      <c r="AA216" s="185"/>
      <c r="AT216" s="186" t="s">
        <v>164</v>
      </c>
      <c r="AU216" s="186" t="s">
        <v>113</v>
      </c>
      <c r="AV216" s="11" t="s">
        <v>113</v>
      </c>
      <c r="AW216" s="11" t="s">
        <v>33</v>
      </c>
      <c r="AX216" s="11" t="s">
        <v>76</v>
      </c>
      <c r="AY216" s="186" t="s">
        <v>157</v>
      </c>
    </row>
    <row r="217" spans="2:65" s="12" customFormat="1" ht="16.5" customHeight="1">
      <c r="B217" s="187"/>
      <c r="C217" s="188"/>
      <c r="D217" s="188"/>
      <c r="E217" s="189" t="s">
        <v>5</v>
      </c>
      <c r="F217" s="263" t="s">
        <v>181</v>
      </c>
      <c r="G217" s="264"/>
      <c r="H217" s="264"/>
      <c r="I217" s="264"/>
      <c r="J217" s="188"/>
      <c r="K217" s="190">
        <v>6.1879999999999997</v>
      </c>
      <c r="L217" s="188"/>
      <c r="M217" s="188"/>
      <c r="N217" s="188"/>
      <c r="O217" s="188"/>
      <c r="P217" s="188"/>
      <c r="Q217" s="188"/>
      <c r="R217" s="191"/>
      <c r="T217" s="192"/>
      <c r="U217" s="188"/>
      <c r="V217" s="188"/>
      <c r="W217" s="188"/>
      <c r="X217" s="188"/>
      <c r="Y217" s="188"/>
      <c r="Z217" s="188"/>
      <c r="AA217" s="193"/>
      <c r="AT217" s="194" t="s">
        <v>164</v>
      </c>
      <c r="AU217" s="194" t="s">
        <v>113</v>
      </c>
      <c r="AV217" s="12" t="s">
        <v>167</v>
      </c>
      <c r="AW217" s="12" t="s">
        <v>33</v>
      </c>
      <c r="AX217" s="12" t="s">
        <v>76</v>
      </c>
      <c r="AY217" s="194" t="s">
        <v>157</v>
      </c>
    </row>
    <row r="218" spans="2:65" s="11" customFormat="1" ht="16.5" customHeight="1">
      <c r="B218" s="179"/>
      <c r="C218" s="180"/>
      <c r="D218" s="180"/>
      <c r="E218" s="181" t="s">
        <v>5</v>
      </c>
      <c r="F218" s="261" t="s">
        <v>567</v>
      </c>
      <c r="G218" s="262"/>
      <c r="H218" s="262"/>
      <c r="I218" s="262"/>
      <c r="J218" s="180"/>
      <c r="K218" s="182">
        <v>12.375999999999999</v>
      </c>
      <c r="L218" s="180"/>
      <c r="M218" s="180"/>
      <c r="N218" s="180"/>
      <c r="O218" s="180"/>
      <c r="P218" s="180"/>
      <c r="Q218" s="180"/>
      <c r="R218" s="183"/>
      <c r="T218" s="184"/>
      <c r="U218" s="180"/>
      <c r="V218" s="180"/>
      <c r="W218" s="180"/>
      <c r="X218" s="180"/>
      <c r="Y218" s="180"/>
      <c r="Z218" s="180"/>
      <c r="AA218" s="185"/>
      <c r="AT218" s="186" t="s">
        <v>164</v>
      </c>
      <c r="AU218" s="186" t="s">
        <v>113</v>
      </c>
      <c r="AV218" s="11" t="s">
        <v>113</v>
      </c>
      <c r="AW218" s="11" t="s">
        <v>33</v>
      </c>
      <c r="AX218" s="11" t="s">
        <v>76</v>
      </c>
      <c r="AY218" s="186" t="s">
        <v>157</v>
      </c>
    </row>
    <row r="219" spans="2:65" s="12" customFormat="1" ht="25.5" customHeight="1">
      <c r="B219" s="187"/>
      <c r="C219" s="188"/>
      <c r="D219" s="188"/>
      <c r="E219" s="189" t="s">
        <v>5</v>
      </c>
      <c r="F219" s="263" t="s">
        <v>559</v>
      </c>
      <c r="G219" s="264"/>
      <c r="H219" s="264"/>
      <c r="I219" s="264"/>
      <c r="J219" s="188"/>
      <c r="K219" s="190">
        <v>12.375999999999999</v>
      </c>
      <c r="L219" s="188"/>
      <c r="M219" s="188"/>
      <c r="N219" s="188"/>
      <c r="O219" s="188"/>
      <c r="P219" s="188"/>
      <c r="Q219" s="188"/>
      <c r="R219" s="191"/>
      <c r="T219" s="192"/>
      <c r="U219" s="188"/>
      <c r="V219" s="188"/>
      <c r="W219" s="188"/>
      <c r="X219" s="188"/>
      <c r="Y219" s="188"/>
      <c r="Z219" s="188"/>
      <c r="AA219" s="193"/>
      <c r="AT219" s="194" t="s">
        <v>164</v>
      </c>
      <c r="AU219" s="194" t="s">
        <v>113</v>
      </c>
      <c r="AV219" s="12" t="s">
        <v>167</v>
      </c>
      <c r="AW219" s="12" t="s">
        <v>33</v>
      </c>
      <c r="AX219" s="12" t="s">
        <v>76</v>
      </c>
      <c r="AY219" s="194" t="s">
        <v>157</v>
      </c>
    </row>
    <row r="220" spans="2:65" s="13" customFormat="1" ht="16.5" customHeight="1">
      <c r="B220" s="195"/>
      <c r="C220" s="196"/>
      <c r="D220" s="196"/>
      <c r="E220" s="197" t="s">
        <v>5</v>
      </c>
      <c r="F220" s="265" t="s">
        <v>176</v>
      </c>
      <c r="G220" s="266"/>
      <c r="H220" s="266"/>
      <c r="I220" s="266"/>
      <c r="J220" s="196"/>
      <c r="K220" s="198">
        <v>43.316000000000003</v>
      </c>
      <c r="L220" s="196"/>
      <c r="M220" s="196"/>
      <c r="N220" s="196"/>
      <c r="O220" s="196"/>
      <c r="P220" s="196"/>
      <c r="Q220" s="196"/>
      <c r="R220" s="199"/>
      <c r="T220" s="200"/>
      <c r="U220" s="196"/>
      <c r="V220" s="196"/>
      <c r="W220" s="196"/>
      <c r="X220" s="196"/>
      <c r="Y220" s="196"/>
      <c r="Z220" s="196"/>
      <c r="AA220" s="201"/>
      <c r="AT220" s="202" t="s">
        <v>164</v>
      </c>
      <c r="AU220" s="202" t="s">
        <v>113</v>
      </c>
      <c r="AV220" s="13" t="s">
        <v>161</v>
      </c>
      <c r="AW220" s="13" t="s">
        <v>33</v>
      </c>
      <c r="AX220" s="13" t="s">
        <v>84</v>
      </c>
      <c r="AY220" s="202" t="s">
        <v>157</v>
      </c>
    </row>
    <row r="221" spans="2:65" s="1" customFormat="1" ht="25.5" customHeight="1">
      <c r="B221" s="136"/>
      <c r="C221" s="165" t="s">
        <v>233</v>
      </c>
      <c r="D221" s="165" t="s">
        <v>158</v>
      </c>
      <c r="E221" s="166" t="s">
        <v>186</v>
      </c>
      <c r="F221" s="276" t="s">
        <v>187</v>
      </c>
      <c r="G221" s="276"/>
      <c r="H221" s="276"/>
      <c r="I221" s="276"/>
      <c r="J221" s="167" t="s">
        <v>111</v>
      </c>
      <c r="K221" s="168">
        <v>5.8520000000000003</v>
      </c>
      <c r="L221" s="277">
        <v>0</v>
      </c>
      <c r="M221" s="277"/>
      <c r="N221" s="278">
        <f>ROUND(L221*K221,2)</f>
        <v>0</v>
      </c>
      <c r="O221" s="278"/>
      <c r="P221" s="278"/>
      <c r="Q221" s="278"/>
      <c r="R221" s="139"/>
      <c r="T221" s="169" t="s">
        <v>5</v>
      </c>
      <c r="U221" s="47" t="s">
        <v>43</v>
      </c>
      <c r="V221" s="39"/>
      <c r="W221" s="170">
        <f>V221*K221</f>
        <v>0</v>
      </c>
      <c r="X221" s="170">
        <v>4.623E-2</v>
      </c>
      <c r="Y221" s="170">
        <f>X221*K221</f>
        <v>0.27053796000000002</v>
      </c>
      <c r="Z221" s="170">
        <v>0</v>
      </c>
      <c r="AA221" s="171">
        <f>Z221*K221</f>
        <v>0</v>
      </c>
      <c r="AR221" s="22" t="s">
        <v>161</v>
      </c>
      <c r="AT221" s="22" t="s">
        <v>158</v>
      </c>
      <c r="AU221" s="22" t="s">
        <v>113</v>
      </c>
      <c r="AY221" s="22" t="s">
        <v>157</v>
      </c>
      <c r="BE221" s="109">
        <f>IF(U221="základná",N221,0)</f>
        <v>0</v>
      </c>
      <c r="BF221" s="109">
        <f>IF(U221="znížená",N221,0)</f>
        <v>0</v>
      </c>
      <c r="BG221" s="109">
        <f>IF(U221="zákl. prenesená",N221,0)</f>
        <v>0</v>
      </c>
      <c r="BH221" s="109">
        <f>IF(U221="zníž. prenesená",N221,0)</f>
        <v>0</v>
      </c>
      <c r="BI221" s="109">
        <f>IF(U221="nulová",N221,0)</f>
        <v>0</v>
      </c>
      <c r="BJ221" s="22" t="s">
        <v>113</v>
      </c>
      <c r="BK221" s="109">
        <f>ROUND(L221*K221,2)</f>
        <v>0</v>
      </c>
      <c r="BL221" s="22" t="s">
        <v>161</v>
      </c>
      <c r="BM221" s="22" t="s">
        <v>568</v>
      </c>
    </row>
    <row r="222" spans="2:65" s="11" customFormat="1" ht="16.5" customHeight="1">
      <c r="B222" s="179"/>
      <c r="C222" s="180"/>
      <c r="D222" s="180"/>
      <c r="E222" s="181" t="s">
        <v>5</v>
      </c>
      <c r="F222" s="281" t="s">
        <v>189</v>
      </c>
      <c r="G222" s="282"/>
      <c r="H222" s="282"/>
      <c r="I222" s="282"/>
      <c r="J222" s="180"/>
      <c r="K222" s="182">
        <v>0.83599999999999997</v>
      </c>
      <c r="L222" s="180"/>
      <c r="M222" s="180"/>
      <c r="N222" s="180"/>
      <c r="O222" s="180"/>
      <c r="P222" s="180"/>
      <c r="Q222" s="180"/>
      <c r="R222" s="183"/>
      <c r="T222" s="184"/>
      <c r="U222" s="180"/>
      <c r="V222" s="180"/>
      <c r="W222" s="180"/>
      <c r="X222" s="180"/>
      <c r="Y222" s="180"/>
      <c r="Z222" s="180"/>
      <c r="AA222" s="185"/>
      <c r="AT222" s="186" t="s">
        <v>164</v>
      </c>
      <c r="AU222" s="186" t="s">
        <v>113</v>
      </c>
      <c r="AV222" s="11" t="s">
        <v>113</v>
      </c>
      <c r="AW222" s="11" t="s">
        <v>33</v>
      </c>
      <c r="AX222" s="11" t="s">
        <v>76</v>
      </c>
      <c r="AY222" s="186" t="s">
        <v>157</v>
      </c>
    </row>
    <row r="223" spans="2:65" s="12" customFormat="1" ht="16.5" customHeight="1">
      <c r="B223" s="187"/>
      <c r="C223" s="188"/>
      <c r="D223" s="188"/>
      <c r="E223" s="189" t="s">
        <v>5</v>
      </c>
      <c r="F223" s="263" t="s">
        <v>190</v>
      </c>
      <c r="G223" s="264"/>
      <c r="H223" s="264"/>
      <c r="I223" s="264"/>
      <c r="J223" s="188"/>
      <c r="K223" s="190">
        <v>0.83599999999999997</v>
      </c>
      <c r="L223" s="188"/>
      <c r="M223" s="188"/>
      <c r="N223" s="188"/>
      <c r="O223" s="188"/>
      <c r="P223" s="188"/>
      <c r="Q223" s="188"/>
      <c r="R223" s="191"/>
      <c r="T223" s="192"/>
      <c r="U223" s="188"/>
      <c r="V223" s="188"/>
      <c r="W223" s="188"/>
      <c r="X223" s="188"/>
      <c r="Y223" s="188"/>
      <c r="Z223" s="188"/>
      <c r="AA223" s="193"/>
      <c r="AT223" s="194" t="s">
        <v>164</v>
      </c>
      <c r="AU223" s="194" t="s">
        <v>113</v>
      </c>
      <c r="AV223" s="12" t="s">
        <v>167</v>
      </c>
      <c r="AW223" s="12" t="s">
        <v>33</v>
      </c>
      <c r="AX223" s="12" t="s">
        <v>76</v>
      </c>
      <c r="AY223" s="194" t="s">
        <v>157</v>
      </c>
    </row>
    <row r="224" spans="2:65" s="11" customFormat="1" ht="16.5" customHeight="1">
      <c r="B224" s="179"/>
      <c r="C224" s="180"/>
      <c r="D224" s="180"/>
      <c r="E224" s="181" t="s">
        <v>5</v>
      </c>
      <c r="F224" s="261" t="s">
        <v>191</v>
      </c>
      <c r="G224" s="262"/>
      <c r="H224" s="262"/>
      <c r="I224" s="262"/>
      <c r="J224" s="180"/>
      <c r="K224" s="182">
        <v>2.508</v>
      </c>
      <c r="L224" s="180"/>
      <c r="M224" s="180"/>
      <c r="N224" s="180"/>
      <c r="O224" s="180"/>
      <c r="P224" s="180"/>
      <c r="Q224" s="180"/>
      <c r="R224" s="183"/>
      <c r="T224" s="184"/>
      <c r="U224" s="180"/>
      <c r="V224" s="180"/>
      <c r="W224" s="180"/>
      <c r="X224" s="180"/>
      <c r="Y224" s="180"/>
      <c r="Z224" s="180"/>
      <c r="AA224" s="185"/>
      <c r="AT224" s="186" t="s">
        <v>164</v>
      </c>
      <c r="AU224" s="186" t="s">
        <v>113</v>
      </c>
      <c r="AV224" s="11" t="s">
        <v>113</v>
      </c>
      <c r="AW224" s="11" t="s">
        <v>33</v>
      </c>
      <c r="AX224" s="11" t="s">
        <v>76</v>
      </c>
      <c r="AY224" s="186" t="s">
        <v>157</v>
      </c>
    </row>
    <row r="225" spans="2:65" s="12" customFormat="1" ht="16.5" customHeight="1">
      <c r="B225" s="187"/>
      <c r="C225" s="188"/>
      <c r="D225" s="188"/>
      <c r="E225" s="189" t="s">
        <v>5</v>
      </c>
      <c r="F225" s="263" t="s">
        <v>192</v>
      </c>
      <c r="G225" s="264"/>
      <c r="H225" s="264"/>
      <c r="I225" s="264"/>
      <c r="J225" s="188"/>
      <c r="K225" s="190">
        <v>2.508</v>
      </c>
      <c r="L225" s="188"/>
      <c r="M225" s="188"/>
      <c r="N225" s="188"/>
      <c r="O225" s="188"/>
      <c r="P225" s="188"/>
      <c r="Q225" s="188"/>
      <c r="R225" s="191"/>
      <c r="T225" s="192"/>
      <c r="U225" s="188"/>
      <c r="V225" s="188"/>
      <c r="W225" s="188"/>
      <c r="X225" s="188"/>
      <c r="Y225" s="188"/>
      <c r="Z225" s="188"/>
      <c r="AA225" s="193"/>
      <c r="AT225" s="194" t="s">
        <v>164</v>
      </c>
      <c r="AU225" s="194" t="s">
        <v>113</v>
      </c>
      <c r="AV225" s="12" t="s">
        <v>167</v>
      </c>
      <c r="AW225" s="12" t="s">
        <v>33</v>
      </c>
      <c r="AX225" s="12" t="s">
        <v>76</v>
      </c>
      <c r="AY225" s="194" t="s">
        <v>157</v>
      </c>
    </row>
    <row r="226" spans="2:65" s="11" customFormat="1" ht="16.5" customHeight="1">
      <c r="B226" s="179"/>
      <c r="C226" s="180"/>
      <c r="D226" s="180"/>
      <c r="E226" s="181" t="s">
        <v>5</v>
      </c>
      <c r="F226" s="261" t="s">
        <v>193</v>
      </c>
      <c r="G226" s="262"/>
      <c r="H226" s="262"/>
      <c r="I226" s="262"/>
      <c r="J226" s="180"/>
      <c r="K226" s="182">
        <v>0.83599999999999997</v>
      </c>
      <c r="L226" s="180"/>
      <c r="M226" s="180"/>
      <c r="N226" s="180"/>
      <c r="O226" s="180"/>
      <c r="P226" s="180"/>
      <c r="Q226" s="180"/>
      <c r="R226" s="183"/>
      <c r="T226" s="184"/>
      <c r="U226" s="180"/>
      <c r="V226" s="180"/>
      <c r="W226" s="180"/>
      <c r="X226" s="180"/>
      <c r="Y226" s="180"/>
      <c r="Z226" s="180"/>
      <c r="AA226" s="185"/>
      <c r="AT226" s="186" t="s">
        <v>164</v>
      </c>
      <c r="AU226" s="186" t="s">
        <v>113</v>
      </c>
      <c r="AV226" s="11" t="s">
        <v>113</v>
      </c>
      <c r="AW226" s="11" t="s">
        <v>33</v>
      </c>
      <c r="AX226" s="11" t="s">
        <v>76</v>
      </c>
      <c r="AY226" s="186" t="s">
        <v>157</v>
      </c>
    </row>
    <row r="227" spans="2:65" s="12" customFormat="1" ht="16.5" customHeight="1">
      <c r="B227" s="187"/>
      <c r="C227" s="188"/>
      <c r="D227" s="188"/>
      <c r="E227" s="189" t="s">
        <v>5</v>
      </c>
      <c r="F227" s="263" t="s">
        <v>190</v>
      </c>
      <c r="G227" s="264"/>
      <c r="H227" s="264"/>
      <c r="I227" s="264"/>
      <c r="J227" s="188"/>
      <c r="K227" s="190">
        <v>0.83599999999999997</v>
      </c>
      <c r="L227" s="188"/>
      <c r="M227" s="188"/>
      <c r="N227" s="188"/>
      <c r="O227" s="188"/>
      <c r="P227" s="188"/>
      <c r="Q227" s="188"/>
      <c r="R227" s="191"/>
      <c r="T227" s="192"/>
      <c r="U227" s="188"/>
      <c r="V227" s="188"/>
      <c r="W227" s="188"/>
      <c r="X227" s="188"/>
      <c r="Y227" s="188"/>
      <c r="Z227" s="188"/>
      <c r="AA227" s="193"/>
      <c r="AT227" s="194" t="s">
        <v>164</v>
      </c>
      <c r="AU227" s="194" t="s">
        <v>113</v>
      </c>
      <c r="AV227" s="12" t="s">
        <v>167</v>
      </c>
      <c r="AW227" s="12" t="s">
        <v>33</v>
      </c>
      <c r="AX227" s="12" t="s">
        <v>76</v>
      </c>
      <c r="AY227" s="194" t="s">
        <v>157</v>
      </c>
    </row>
    <row r="228" spans="2:65" s="11" customFormat="1" ht="16.5" customHeight="1">
      <c r="B228" s="179"/>
      <c r="C228" s="180"/>
      <c r="D228" s="180"/>
      <c r="E228" s="181" t="s">
        <v>5</v>
      </c>
      <c r="F228" s="261" t="s">
        <v>194</v>
      </c>
      <c r="G228" s="262"/>
      <c r="H228" s="262"/>
      <c r="I228" s="262"/>
      <c r="J228" s="180"/>
      <c r="K228" s="182">
        <v>1.6719999999999999</v>
      </c>
      <c r="L228" s="180"/>
      <c r="M228" s="180"/>
      <c r="N228" s="180"/>
      <c r="O228" s="180"/>
      <c r="P228" s="180"/>
      <c r="Q228" s="180"/>
      <c r="R228" s="183"/>
      <c r="T228" s="184"/>
      <c r="U228" s="180"/>
      <c r="V228" s="180"/>
      <c r="W228" s="180"/>
      <c r="X228" s="180"/>
      <c r="Y228" s="180"/>
      <c r="Z228" s="180"/>
      <c r="AA228" s="185"/>
      <c r="AT228" s="186" t="s">
        <v>164</v>
      </c>
      <c r="AU228" s="186" t="s">
        <v>113</v>
      </c>
      <c r="AV228" s="11" t="s">
        <v>113</v>
      </c>
      <c r="AW228" s="11" t="s">
        <v>33</v>
      </c>
      <c r="AX228" s="11" t="s">
        <v>76</v>
      </c>
      <c r="AY228" s="186" t="s">
        <v>157</v>
      </c>
    </row>
    <row r="229" spans="2:65" s="12" customFormat="1" ht="16.5" customHeight="1">
      <c r="B229" s="187"/>
      <c r="C229" s="188"/>
      <c r="D229" s="188"/>
      <c r="E229" s="189" t="s">
        <v>5</v>
      </c>
      <c r="F229" s="263" t="s">
        <v>329</v>
      </c>
      <c r="G229" s="264"/>
      <c r="H229" s="264"/>
      <c r="I229" s="264"/>
      <c r="J229" s="188"/>
      <c r="K229" s="190">
        <v>1.6719999999999999</v>
      </c>
      <c r="L229" s="188"/>
      <c r="M229" s="188"/>
      <c r="N229" s="188"/>
      <c r="O229" s="188"/>
      <c r="P229" s="188"/>
      <c r="Q229" s="188"/>
      <c r="R229" s="191"/>
      <c r="T229" s="192"/>
      <c r="U229" s="188"/>
      <c r="V229" s="188"/>
      <c r="W229" s="188"/>
      <c r="X229" s="188"/>
      <c r="Y229" s="188"/>
      <c r="Z229" s="188"/>
      <c r="AA229" s="193"/>
      <c r="AT229" s="194" t="s">
        <v>164</v>
      </c>
      <c r="AU229" s="194" t="s">
        <v>113</v>
      </c>
      <c r="AV229" s="12" t="s">
        <v>167</v>
      </c>
      <c r="AW229" s="12" t="s">
        <v>33</v>
      </c>
      <c r="AX229" s="12" t="s">
        <v>76</v>
      </c>
      <c r="AY229" s="194" t="s">
        <v>157</v>
      </c>
    </row>
    <row r="230" spans="2:65" s="13" customFormat="1" ht="16.5" customHeight="1">
      <c r="B230" s="195"/>
      <c r="C230" s="196"/>
      <c r="D230" s="196"/>
      <c r="E230" s="197" t="s">
        <v>5</v>
      </c>
      <c r="F230" s="265" t="s">
        <v>176</v>
      </c>
      <c r="G230" s="266"/>
      <c r="H230" s="266"/>
      <c r="I230" s="266"/>
      <c r="J230" s="196"/>
      <c r="K230" s="198">
        <v>5.8520000000000003</v>
      </c>
      <c r="L230" s="196"/>
      <c r="M230" s="196"/>
      <c r="N230" s="196"/>
      <c r="O230" s="196"/>
      <c r="P230" s="196"/>
      <c r="Q230" s="196"/>
      <c r="R230" s="199"/>
      <c r="T230" s="200"/>
      <c r="U230" s="196"/>
      <c r="V230" s="196"/>
      <c r="W230" s="196"/>
      <c r="X230" s="196"/>
      <c r="Y230" s="196"/>
      <c r="Z230" s="196"/>
      <c r="AA230" s="201"/>
      <c r="AT230" s="202" t="s">
        <v>164</v>
      </c>
      <c r="AU230" s="202" t="s">
        <v>113</v>
      </c>
      <c r="AV230" s="13" t="s">
        <v>161</v>
      </c>
      <c r="AW230" s="13" t="s">
        <v>33</v>
      </c>
      <c r="AX230" s="13" t="s">
        <v>84</v>
      </c>
      <c r="AY230" s="202" t="s">
        <v>157</v>
      </c>
    </row>
    <row r="231" spans="2:65" s="9" customFormat="1" ht="29.85" customHeight="1">
      <c r="B231" s="154"/>
      <c r="C231" s="155"/>
      <c r="D231" s="164" t="s">
        <v>501</v>
      </c>
      <c r="E231" s="164"/>
      <c r="F231" s="164"/>
      <c r="G231" s="164"/>
      <c r="H231" s="164"/>
      <c r="I231" s="164"/>
      <c r="J231" s="164"/>
      <c r="K231" s="164"/>
      <c r="L231" s="164"/>
      <c r="M231" s="164"/>
      <c r="N231" s="269">
        <f>BK231</f>
        <v>0</v>
      </c>
      <c r="O231" s="270"/>
      <c r="P231" s="270"/>
      <c r="Q231" s="270"/>
      <c r="R231" s="157"/>
      <c r="T231" s="158"/>
      <c r="U231" s="155"/>
      <c r="V231" s="155"/>
      <c r="W231" s="159">
        <f>SUM(W232:W261)</f>
        <v>0</v>
      </c>
      <c r="X231" s="155"/>
      <c r="Y231" s="159">
        <f>SUM(Y232:Y261)</f>
        <v>10.64576029</v>
      </c>
      <c r="Z231" s="155"/>
      <c r="AA231" s="160">
        <f>SUM(AA232:AA261)</f>
        <v>0</v>
      </c>
      <c r="AR231" s="161" t="s">
        <v>84</v>
      </c>
      <c r="AT231" s="162" t="s">
        <v>75</v>
      </c>
      <c r="AU231" s="162" t="s">
        <v>84</v>
      </c>
      <c r="AY231" s="161" t="s">
        <v>157</v>
      </c>
      <c r="BK231" s="163">
        <f>SUM(BK232:BK261)</f>
        <v>0</v>
      </c>
    </row>
    <row r="232" spans="2:65" s="1" customFormat="1" ht="25.5" customHeight="1">
      <c r="B232" s="136"/>
      <c r="C232" s="165" t="s">
        <v>253</v>
      </c>
      <c r="D232" s="165" t="s">
        <v>158</v>
      </c>
      <c r="E232" s="166" t="s">
        <v>569</v>
      </c>
      <c r="F232" s="276" t="s">
        <v>570</v>
      </c>
      <c r="G232" s="276"/>
      <c r="H232" s="276"/>
      <c r="I232" s="276"/>
      <c r="J232" s="167" t="s">
        <v>111</v>
      </c>
      <c r="K232" s="168">
        <v>795.98099999999999</v>
      </c>
      <c r="L232" s="277">
        <v>0</v>
      </c>
      <c r="M232" s="277"/>
      <c r="N232" s="278">
        <f>ROUND(L232*K232,2)</f>
        <v>0</v>
      </c>
      <c r="O232" s="278"/>
      <c r="P232" s="278"/>
      <c r="Q232" s="278"/>
      <c r="R232" s="139"/>
      <c r="T232" s="169" t="s">
        <v>5</v>
      </c>
      <c r="U232" s="47" t="s">
        <v>43</v>
      </c>
      <c r="V232" s="39"/>
      <c r="W232" s="170">
        <f>V232*K232</f>
        <v>0</v>
      </c>
      <c r="X232" s="170">
        <v>5.2900000000000004E-3</v>
      </c>
      <c r="Y232" s="170">
        <f>X232*K232</f>
        <v>4.2107394899999999</v>
      </c>
      <c r="Z232" s="170">
        <v>0</v>
      </c>
      <c r="AA232" s="171">
        <f>Z232*K232</f>
        <v>0</v>
      </c>
      <c r="AR232" s="22" t="s">
        <v>161</v>
      </c>
      <c r="AT232" s="22" t="s">
        <v>158</v>
      </c>
      <c r="AU232" s="22" t="s">
        <v>113</v>
      </c>
      <c r="AY232" s="22" t="s">
        <v>157</v>
      </c>
      <c r="BE232" s="109">
        <f>IF(U232="základná",N232,0)</f>
        <v>0</v>
      </c>
      <c r="BF232" s="109">
        <f>IF(U232="znížená",N232,0)</f>
        <v>0</v>
      </c>
      <c r="BG232" s="109">
        <f>IF(U232="zákl. prenesená",N232,0)</f>
        <v>0</v>
      </c>
      <c r="BH232" s="109">
        <f>IF(U232="zníž. prenesená",N232,0)</f>
        <v>0</v>
      </c>
      <c r="BI232" s="109">
        <f>IF(U232="nulová",N232,0)</f>
        <v>0</v>
      </c>
      <c r="BJ232" s="22" t="s">
        <v>113</v>
      </c>
      <c r="BK232" s="109">
        <f>ROUND(L232*K232,2)</f>
        <v>0</v>
      </c>
      <c r="BL232" s="22" t="s">
        <v>161</v>
      </c>
      <c r="BM232" s="22" t="s">
        <v>571</v>
      </c>
    </row>
    <row r="233" spans="2:65" s="11" customFormat="1" ht="16.5" customHeight="1">
      <c r="B233" s="179"/>
      <c r="C233" s="180"/>
      <c r="D233" s="180"/>
      <c r="E233" s="181" t="s">
        <v>5</v>
      </c>
      <c r="F233" s="281" t="s">
        <v>482</v>
      </c>
      <c r="G233" s="282"/>
      <c r="H233" s="282"/>
      <c r="I233" s="282"/>
      <c r="J233" s="180"/>
      <c r="K233" s="182">
        <v>795.98099999999999</v>
      </c>
      <c r="L233" s="180"/>
      <c r="M233" s="180"/>
      <c r="N233" s="180"/>
      <c r="O233" s="180"/>
      <c r="P233" s="180"/>
      <c r="Q233" s="180"/>
      <c r="R233" s="183"/>
      <c r="T233" s="184"/>
      <c r="U233" s="180"/>
      <c r="V233" s="180"/>
      <c r="W233" s="180"/>
      <c r="X233" s="180"/>
      <c r="Y233" s="180"/>
      <c r="Z233" s="180"/>
      <c r="AA233" s="185"/>
      <c r="AT233" s="186" t="s">
        <v>164</v>
      </c>
      <c r="AU233" s="186" t="s">
        <v>113</v>
      </c>
      <c r="AV233" s="11" t="s">
        <v>113</v>
      </c>
      <c r="AW233" s="11" t="s">
        <v>33</v>
      </c>
      <c r="AX233" s="11" t="s">
        <v>76</v>
      </c>
      <c r="AY233" s="186" t="s">
        <v>157</v>
      </c>
    </row>
    <row r="234" spans="2:65" s="13" customFormat="1" ht="16.5" customHeight="1">
      <c r="B234" s="195"/>
      <c r="C234" s="196"/>
      <c r="D234" s="196"/>
      <c r="E234" s="197" t="s">
        <v>5</v>
      </c>
      <c r="F234" s="265" t="s">
        <v>176</v>
      </c>
      <c r="G234" s="266"/>
      <c r="H234" s="266"/>
      <c r="I234" s="266"/>
      <c r="J234" s="196"/>
      <c r="K234" s="198">
        <v>795.98099999999999</v>
      </c>
      <c r="L234" s="196"/>
      <c r="M234" s="196"/>
      <c r="N234" s="196"/>
      <c r="O234" s="196"/>
      <c r="P234" s="196"/>
      <c r="Q234" s="196"/>
      <c r="R234" s="199"/>
      <c r="T234" s="200"/>
      <c r="U234" s="196"/>
      <c r="V234" s="196"/>
      <c r="W234" s="196"/>
      <c r="X234" s="196"/>
      <c r="Y234" s="196"/>
      <c r="Z234" s="196"/>
      <c r="AA234" s="201"/>
      <c r="AT234" s="202" t="s">
        <v>164</v>
      </c>
      <c r="AU234" s="202" t="s">
        <v>113</v>
      </c>
      <c r="AV234" s="13" t="s">
        <v>161</v>
      </c>
      <c r="AW234" s="13" t="s">
        <v>33</v>
      </c>
      <c r="AX234" s="13" t="s">
        <v>84</v>
      </c>
      <c r="AY234" s="202" t="s">
        <v>157</v>
      </c>
    </row>
    <row r="235" spans="2:65" s="1" customFormat="1" ht="25.5" customHeight="1">
      <c r="B235" s="136"/>
      <c r="C235" s="165" t="s">
        <v>280</v>
      </c>
      <c r="D235" s="165" t="s">
        <v>158</v>
      </c>
      <c r="E235" s="166" t="s">
        <v>572</v>
      </c>
      <c r="F235" s="276" t="s">
        <v>573</v>
      </c>
      <c r="G235" s="276"/>
      <c r="H235" s="276"/>
      <c r="I235" s="276"/>
      <c r="J235" s="167" t="s">
        <v>111</v>
      </c>
      <c r="K235" s="168">
        <v>628.41999999999996</v>
      </c>
      <c r="L235" s="277">
        <v>0</v>
      </c>
      <c r="M235" s="277"/>
      <c r="N235" s="278">
        <f>ROUND(L235*K235,2)</f>
        <v>0</v>
      </c>
      <c r="O235" s="278"/>
      <c r="P235" s="278"/>
      <c r="Q235" s="278"/>
      <c r="R235" s="139"/>
      <c r="T235" s="169" t="s">
        <v>5</v>
      </c>
      <c r="U235" s="47" t="s">
        <v>43</v>
      </c>
      <c r="V235" s="39"/>
      <c r="W235" s="170">
        <f>V235*K235</f>
        <v>0</v>
      </c>
      <c r="X235" s="170">
        <v>1.0240000000000001E-2</v>
      </c>
      <c r="Y235" s="170">
        <f>X235*K235</f>
        <v>6.4350208000000002</v>
      </c>
      <c r="Z235" s="170">
        <v>0</v>
      </c>
      <c r="AA235" s="171">
        <f>Z235*K235</f>
        <v>0</v>
      </c>
      <c r="AR235" s="22" t="s">
        <v>161</v>
      </c>
      <c r="AT235" s="22" t="s">
        <v>158</v>
      </c>
      <c r="AU235" s="22" t="s">
        <v>113</v>
      </c>
      <c r="AY235" s="22" t="s">
        <v>157</v>
      </c>
      <c r="BE235" s="109">
        <f>IF(U235="základná",N235,0)</f>
        <v>0</v>
      </c>
      <c r="BF235" s="109">
        <f>IF(U235="znížená",N235,0)</f>
        <v>0</v>
      </c>
      <c r="BG235" s="109">
        <f>IF(U235="zákl. prenesená",N235,0)</f>
        <v>0</v>
      </c>
      <c r="BH235" s="109">
        <f>IF(U235="zníž. prenesená",N235,0)</f>
        <v>0</v>
      </c>
      <c r="BI235" s="109">
        <f>IF(U235="nulová",N235,0)</f>
        <v>0</v>
      </c>
      <c r="BJ235" s="22" t="s">
        <v>113</v>
      </c>
      <c r="BK235" s="109">
        <f>ROUND(L235*K235,2)</f>
        <v>0</v>
      </c>
      <c r="BL235" s="22" t="s">
        <v>161</v>
      </c>
      <c r="BM235" s="22" t="s">
        <v>574</v>
      </c>
    </row>
    <row r="236" spans="2:65" s="10" customFormat="1" ht="16.5" customHeight="1">
      <c r="B236" s="172"/>
      <c r="C236" s="173"/>
      <c r="D236" s="173"/>
      <c r="E236" s="174" t="s">
        <v>5</v>
      </c>
      <c r="F236" s="279" t="s">
        <v>575</v>
      </c>
      <c r="G236" s="280"/>
      <c r="H236" s="280"/>
      <c r="I236" s="280"/>
      <c r="J236" s="173"/>
      <c r="K236" s="174" t="s">
        <v>5</v>
      </c>
      <c r="L236" s="173"/>
      <c r="M236" s="173"/>
      <c r="N236" s="173"/>
      <c r="O236" s="173"/>
      <c r="P236" s="173"/>
      <c r="Q236" s="173"/>
      <c r="R236" s="175"/>
      <c r="T236" s="176"/>
      <c r="U236" s="173"/>
      <c r="V236" s="173"/>
      <c r="W236" s="173"/>
      <c r="X236" s="173"/>
      <c r="Y236" s="173"/>
      <c r="Z236" s="173"/>
      <c r="AA236" s="177"/>
      <c r="AT236" s="178" t="s">
        <v>164</v>
      </c>
      <c r="AU236" s="178" t="s">
        <v>113</v>
      </c>
      <c r="AV236" s="10" t="s">
        <v>84</v>
      </c>
      <c r="AW236" s="10" t="s">
        <v>33</v>
      </c>
      <c r="AX236" s="10" t="s">
        <v>76</v>
      </c>
      <c r="AY236" s="178" t="s">
        <v>157</v>
      </c>
    </row>
    <row r="237" spans="2:65" s="11" customFormat="1" ht="16.5" customHeight="1">
      <c r="B237" s="179"/>
      <c r="C237" s="180"/>
      <c r="D237" s="180"/>
      <c r="E237" s="181" t="s">
        <v>5</v>
      </c>
      <c r="F237" s="261" t="s">
        <v>576</v>
      </c>
      <c r="G237" s="262"/>
      <c r="H237" s="262"/>
      <c r="I237" s="262"/>
      <c r="J237" s="180"/>
      <c r="K237" s="182">
        <v>39.18</v>
      </c>
      <c r="L237" s="180"/>
      <c r="M237" s="180"/>
      <c r="N237" s="180"/>
      <c r="O237" s="180"/>
      <c r="P237" s="180"/>
      <c r="Q237" s="180"/>
      <c r="R237" s="183"/>
      <c r="T237" s="184"/>
      <c r="U237" s="180"/>
      <c r="V237" s="180"/>
      <c r="W237" s="180"/>
      <c r="X237" s="180"/>
      <c r="Y237" s="180"/>
      <c r="Z237" s="180"/>
      <c r="AA237" s="185"/>
      <c r="AT237" s="186" t="s">
        <v>164</v>
      </c>
      <c r="AU237" s="186" t="s">
        <v>113</v>
      </c>
      <c r="AV237" s="11" t="s">
        <v>113</v>
      </c>
      <c r="AW237" s="11" t="s">
        <v>33</v>
      </c>
      <c r="AX237" s="11" t="s">
        <v>76</v>
      </c>
      <c r="AY237" s="186" t="s">
        <v>157</v>
      </c>
    </row>
    <row r="238" spans="2:65" s="11" customFormat="1" ht="16.5" customHeight="1">
      <c r="B238" s="179"/>
      <c r="C238" s="180"/>
      <c r="D238" s="180"/>
      <c r="E238" s="181" t="s">
        <v>5</v>
      </c>
      <c r="F238" s="261" t="s">
        <v>577</v>
      </c>
      <c r="G238" s="262"/>
      <c r="H238" s="262"/>
      <c r="I238" s="262"/>
      <c r="J238" s="180"/>
      <c r="K238" s="182">
        <v>-1.8</v>
      </c>
      <c r="L238" s="180"/>
      <c r="M238" s="180"/>
      <c r="N238" s="180"/>
      <c r="O238" s="180"/>
      <c r="P238" s="180"/>
      <c r="Q238" s="180"/>
      <c r="R238" s="183"/>
      <c r="T238" s="184"/>
      <c r="U238" s="180"/>
      <c r="V238" s="180"/>
      <c r="W238" s="180"/>
      <c r="X238" s="180"/>
      <c r="Y238" s="180"/>
      <c r="Z238" s="180"/>
      <c r="AA238" s="185"/>
      <c r="AT238" s="186" t="s">
        <v>164</v>
      </c>
      <c r="AU238" s="186" t="s">
        <v>113</v>
      </c>
      <c r="AV238" s="11" t="s">
        <v>113</v>
      </c>
      <c r="AW238" s="11" t="s">
        <v>33</v>
      </c>
      <c r="AX238" s="11" t="s">
        <v>76</v>
      </c>
      <c r="AY238" s="186" t="s">
        <v>157</v>
      </c>
    </row>
    <row r="239" spans="2:65" s="11" customFormat="1" ht="16.5" customHeight="1">
      <c r="B239" s="179"/>
      <c r="C239" s="180"/>
      <c r="D239" s="180"/>
      <c r="E239" s="181" t="s">
        <v>5</v>
      </c>
      <c r="F239" s="261" t="s">
        <v>351</v>
      </c>
      <c r="G239" s="262"/>
      <c r="H239" s="262"/>
      <c r="I239" s="262"/>
      <c r="J239" s="180"/>
      <c r="K239" s="182">
        <v>-1.32</v>
      </c>
      <c r="L239" s="180"/>
      <c r="M239" s="180"/>
      <c r="N239" s="180"/>
      <c r="O239" s="180"/>
      <c r="P239" s="180"/>
      <c r="Q239" s="180"/>
      <c r="R239" s="183"/>
      <c r="T239" s="184"/>
      <c r="U239" s="180"/>
      <c r="V239" s="180"/>
      <c r="W239" s="180"/>
      <c r="X239" s="180"/>
      <c r="Y239" s="180"/>
      <c r="Z239" s="180"/>
      <c r="AA239" s="185"/>
      <c r="AT239" s="186" t="s">
        <v>164</v>
      </c>
      <c r="AU239" s="186" t="s">
        <v>113</v>
      </c>
      <c r="AV239" s="11" t="s">
        <v>113</v>
      </c>
      <c r="AW239" s="11" t="s">
        <v>33</v>
      </c>
      <c r="AX239" s="11" t="s">
        <v>76</v>
      </c>
      <c r="AY239" s="186" t="s">
        <v>157</v>
      </c>
    </row>
    <row r="240" spans="2:65" s="11" customFormat="1" ht="16.5" customHeight="1">
      <c r="B240" s="179"/>
      <c r="C240" s="180"/>
      <c r="D240" s="180"/>
      <c r="E240" s="181" t="s">
        <v>5</v>
      </c>
      <c r="F240" s="261" t="s">
        <v>578</v>
      </c>
      <c r="G240" s="262"/>
      <c r="H240" s="262"/>
      <c r="I240" s="262"/>
      <c r="J240" s="180"/>
      <c r="K240" s="182">
        <v>18.14</v>
      </c>
      <c r="L240" s="180"/>
      <c r="M240" s="180"/>
      <c r="N240" s="180"/>
      <c r="O240" s="180"/>
      <c r="P240" s="180"/>
      <c r="Q240" s="180"/>
      <c r="R240" s="183"/>
      <c r="T240" s="184"/>
      <c r="U240" s="180"/>
      <c r="V240" s="180"/>
      <c r="W240" s="180"/>
      <c r="X240" s="180"/>
      <c r="Y240" s="180"/>
      <c r="Z240" s="180"/>
      <c r="AA240" s="185"/>
      <c r="AT240" s="186" t="s">
        <v>164</v>
      </c>
      <c r="AU240" s="186" t="s">
        <v>113</v>
      </c>
      <c r="AV240" s="11" t="s">
        <v>113</v>
      </c>
      <c r="AW240" s="11" t="s">
        <v>33</v>
      </c>
      <c r="AX240" s="11" t="s">
        <v>76</v>
      </c>
      <c r="AY240" s="186" t="s">
        <v>157</v>
      </c>
    </row>
    <row r="241" spans="2:51" s="11" customFormat="1" ht="16.5" customHeight="1">
      <c r="B241" s="179"/>
      <c r="C241" s="180"/>
      <c r="D241" s="180"/>
      <c r="E241" s="181" t="s">
        <v>5</v>
      </c>
      <c r="F241" s="261" t="s">
        <v>579</v>
      </c>
      <c r="G241" s="262"/>
      <c r="H241" s="262"/>
      <c r="I241" s="262"/>
      <c r="J241" s="180"/>
      <c r="K241" s="182">
        <v>4.75</v>
      </c>
      <c r="L241" s="180"/>
      <c r="M241" s="180"/>
      <c r="N241" s="180"/>
      <c r="O241" s="180"/>
      <c r="P241" s="180"/>
      <c r="Q241" s="180"/>
      <c r="R241" s="183"/>
      <c r="T241" s="184"/>
      <c r="U241" s="180"/>
      <c r="V241" s="180"/>
      <c r="W241" s="180"/>
      <c r="X241" s="180"/>
      <c r="Y241" s="180"/>
      <c r="Z241" s="180"/>
      <c r="AA241" s="185"/>
      <c r="AT241" s="186" t="s">
        <v>164</v>
      </c>
      <c r="AU241" s="186" t="s">
        <v>113</v>
      </c>
      <c r="AV241" s="11" t="s">
        <v>113</v>
      </c>
      <c r="AW241" s="11" t="s">
        <v>33</v>
      </c>
      <c r="AX241" s="11" t="s">
        <v>76</v>
      </c>
      <c r="AY241" s="186" t="s">
        <v>157</v>
      </c>
    </row>
    <row r="242" spans="2:51" s="11" customFormat="1" ht="16.5" customHeight="1">
      <c r="B242" s="179"/>
      <c r="C242" s="180"/>
      <c r="D242" s="180"/>
      <c r="E242" s="181" t="s">
        <v>5</v>
      </c>
      <c r="F242" s="261" t="s">
        <v>580</v>
      </c>
      <c r="G242" s="262"/>
      <c r="H242" s="262"/>
      <c r="I242" s="262"/>
      <c r="J242" s="180"/>
      <c r="K242" s="182">
        <v>4.75</v>
      </c>
      <c r="L242" s="180"/>
      <c r="M242" s="180"/>
      <c r="N242" s="180"/>
      <c r="O242" s="180"/>
      <c r="P242" s="180"/>
      <c r="Q242" s="180"/>
      <c r="R242" s="183"/>
      <c r="T242" s="184"/>
      <c r="U242" s="180"/>
      <c r="V242" s="180"/>
      <c r="W242" s="180"/>
      <c r="X242" s="180"/>
      <c r="Y242" s="180"/>
      <c r="Z242" s="180"/>
      <c r="AA242" s="185"/>
      <c r="AT242" s="186" t="s">
        <v>164</v>
      </c>
      <c r="AU242" s="186" t="s">
        <v>113</v>
      </c>
      <c r="AV242" s="11" t="s">
        <v>113</v>
      </c>
      <c r="AW242" s="11" t="s">
        <v>33</v>
      </c>
      <c r="AX242" s="11" t="s">
        <v>76</v>
      </c>
      <c r="AY242" s="186" t="s">
        <v>157</v>
      </c>
    </row>
    <row r="243" spans="2:51" s="11" customFormat="1" ht="16.5" customHeight="1">
      <c r="B243" s="179"/>
      <c r="C243" s="180"/>
      <c r="D243" s="180"/>
      <c r="E243" s="181" t="s">
        <v>5</v>
      </c>
      <c r="F243" s="261" t="s">
        <v>581</v>
      </c>
      <c r="G243" s="262"/>
      <c r="H243" s="262"/>
      <c r="I243" s="262"/>
      <c r="J243" s="180"/>
      <c r="K243" s="182">
        <v>13.9</v>
      </c>
      <c r="L243" s="180"/>
      <c r="M243" s="180"/>
      <c r="N243" s="180"/>
      <c r="O243" s="180"/>
      <c r="P243" s="180"/>
      <c r="Q243" s="180"/>
      <c r="R243" s="183"/>
      <c r="T243" s="184"/>
      <c r="U243" s="180"/>
      <c r="V243" s="180"/>
      <c r="W243" s="180"/>
      <c r="X243" s="180"/>
      <c r="Y243" s="180"/>
      <c r="Z243" s="180"/>
      <c r="AA243" s="185"/>
      <c r="AT243" s="186" t="s">
        <v>164</v>
      </c>
      <c r="AU243" s="186" t="s">
        <v>113</v>
      </c>
      <c r="AV243" s="11" t="s">
        <v>113</v>
      </c>
      <c r="AW243" s="11" t="s">
        <v>33</v>
      </c>
      <c r="AX243" s="11" t="s">
        <v>76</v>
      </c>
      <c r="AY243" s="186" t="s">
        <v>157</v>
      </c>
    </row>
    <row r="244" spans="2:51" s="11" customFormat="1" ht="16.5" customHeight="1">
      <c r="B244" s="179"/>
      <c r="C244" s="180"/>
      <c r="D244" s="180"/>
      <c r="E244" s="181" t="s">
        <v>5</v>
      </c>
      <c r="F244" s="261" t="s">
        <v>582</v>
      </c>
      <c r="G244" s="262"/>
      <c r="H244" s="262"/>
      <c r="I244" s="262"/>
      <c r="J244" s="180"/>
      <c r="K244" s="182">
        <v>4.75</v>
      </c>
      <c r="L244" s="180"/>
      <c r="M244" s="180"/>
      <c r="N244" s="180"/>
      <c r="O244" s="180"/>
      <c r="P244" s="180"/>
      <c r="Q244" s="180"/>
      <c r="R244" s="183"/>
      <c r="T244" s="184"/>
      <c r="U244" s="180"/>
      <c r="V244" s="180"/>
      <c r="W244" s="180"/>
      <c r="X244" s="180"/>
      <c r="Y244" s="180"/>
      <c r="Z244" s="180"/>
      <c r="AA244" s="185"/>
      <c r="AT244" s="186" t="s">
        <v>164</v>
      </c>
      <c r="AU244" s="186" t="s">
        <v>113</v>
      </c>
      <c r="AV244" s="11" t="s">
        <v>113</v>
      </c>
      <c r="AW244" s="11" t="s">
        <v>33</v>
      </c>
      <c r="AX244" s="11" t="s">
        <v>76</v>
      </c>
      <c r="AY244" s="186" t="s">
        <v>157</v>
      </c>
    </row>
    <row r="245" spans="2:51" s="11" customFormat="1" ht="16.5" customHeight="1">
      <c r="B245" s="179"/>
      <c r="C245" s="180"/>
      <c r="D245" s="180"/>
      <c r="E245" s="181" t="s">
        <v>5</v>
      </c>
      <c r="F245" s="261" t="s">
        <v>583</v>
      </c>
      <c r="G245" s="262"/>
      <c r="H245" s="262"/>
      <c r="I245" s="262"/>
      <c r="J245" s="180"/>
      <c r="K245" s="182">
        <v>22.82</v>
      </c>
      <c r="L245" s="180"/>
      <c r="M245" s="180"/>
      <c r="N245" s="180"/>
      <c r="O245" s="180"/>
      <c r="P245" s="180"/>
      <c r="Q245" s="180"/>
      <c r="R245" s="183"/>
      <c r="T245" s="184"/>
      <c r="U245" s="180"/>
      <c r="V245" s="180"/>
      <c r="W245" s="180"/>
      <c r="X245" s="180"/>
      <c r="Y245" s="180"/>
      <c r="Z245" s="180"/>
      <c r="AA245" s="185"/>
      <c r="AT245" s="186" t="s">
        <v>164</v>
      </c>
      <c r="AU245" s="186" t="s">
        <v>113</v>
      </c>
      <c r="AV245" s="11" t="s">
        <v>113</v>
      </c>
      <c r="AW245" s="11" t="s">
        <v>33</v>
      </c>
      <c r="AX245" s="11" t="s">
        <v>76</v>
      </c>
      <c r="AY245" s="186" t="s">
        <v>157</v>
      </c>
    </row>
    <row r="246" spans="2:51" s="12" customFormat="1" ht="16.5" customHeight="1">
      <c r="B246" s="187"/>
      <c r="C246" s="188"/>
      <c r="D246" s="188"/>
      <c r="E246" s="189" t="s">
        <v>5</v>
      </c>
      <c r="F246" s="263" t="s">
        <v>584</v>
      </c>
      <c r="G246" s="264"/>
      <c r="H246" s="264"/>
      <c r="I246" s="264"/>
      <c r="J246" s="188"/>
      <c r="K246" s="190">
        <v>105.17</v>
      </c>
      <c r="L246" s="188"/>
      <c r="M246" s="188"/>
      <c r="N246" s="188"/>
      <c r="O246" s="188"/>
      <c r="P246" s="188"/>
      <c r="Q246" s="188"/>
      <c r="R246" s="191"/>
      <c r="T246" s="192"/>
      <c r="U246" s="188"/>
      <c r="V246" s="188"/>
      <c r="W246" s="188"/>
      <c r="X246" s="188"/>
      <c r="Y246" s="188"/>
      <c r="Z246" s="188"/>
      <c r="AA246" s="193"/>
      <c r="AT246" s="194" t="s">
        <v>164</v>
      </c>
      <c r="AU246" s="194" t="s">
        <v>113</v>
      </c>
      <c r="AV246" s="12" t="s">
        <v>167</v>
      </c>
      <c r="AW246" s="12" t="s">
        <v>33</v>
      </c>
      <c r="AX246" s="12" t="s">
        <v>76</v>
      </c>
      <c r="AY246" s="194" t="s">
        <v>157</v>
      </c>
    </row>
    <row r="247" spans="2:51" s="11" customFormat="1" ht="16.5" customHeight="1">
      <c r="B247" s="179"/>
      <c r="C247" s="180"/>
      <c r="D247" s="180"/>
      <c r="E247" s="181" t="s">
        <v>5</v>
      </c>
      <c r="F247" s="261" t="s">
        <v>585</v>
      </c>
      <c r="G247" s="262"/>
      <c r="H247" s="262"/>
      <c r="I247" s="262"/>
      <c r="J247" s="180"/>
      <c r="K247" s="182">
        <v>315.51</v>
      </c>
      <c r="L247" s="180"/>
      <c r="M247" s="180"/>
      <c r="N247" s="180"/>
      <c r="O247" s="180"/>
      <c r="P247" s="180"/>
      <c r="Q247" s="180"/>
      <c r="R247" s="183"/>
      <c r="T247" s="184"/>
      <c r="U247" s="180"/>
      <c r="V247" s="180"/>
      <c r="W247" s="180"/>
      <c r="X247" s="180"/>
      <c r="Y247" s="180"/>
      <c r="Z247" s="180"/>
      <c r="AA247" s="185"/>
      <c r="AT247" s="186" t="s">
        <v>164</v>
      </c>
      <c r="AU247" s="186" t="s">
        <v>113</v>
      </c>
      <c r="AV247" s="11" t="s">
        <v>113</v>
      </c>
      <c r="AW247" s="11" t="s">
        <v>33</v>
      </c>
      <c r="AX247" s="11" t="s">
        <v>76</v>
      </c>
      <c r="AY247" s="186" t="s">
        <v>157</v>
      </c>
    </row>
    <row r="248" spans="2:51" s="12" customFormat="1" ht="16.5" customHeight="1">
      <c r="B248" s="187"/>
      <c r="C248" s="188"/>
      <c r="D248" s="188"/>
      <c r="E248" s="189" t="s">
        <v>5</v>
      </c>
      <c r="F248" s="263" t="s">
        <v>192</v>
      </c>
      <c r="G248" s="264"/>
      <c r="H248" s="264"/>
      <c r="I248" s="264"/>
      <c r="J248" s="188"/>
      <c r="K248" s="190">
        <v>315.51</v>
      </c>
      <c r="L248" s="188"/>
      <c r="M248" s="188"/>
      <c r="N248" s="188"/>
      <c r="O248" s="188"/>
      <c r="P248" s="188"/>
      <c r="Q248" s="188"/>
      <c r="R248" s="191"/>
      <c r="T248" s="192"/>
      <c r="U248" s="188"/>
      <c r="V248" s="188"/>
      <c r="W248" s="188"/>
      <c r="X248" s="188"/>
      <c r="Y248" s="188"/>
      <c r="Z248" s="188"/>
      <c r="AA248" s="193"/>
      <c r="AT248" s="194" t="s">
        <v>164</v>
      </c>
      <c r="AU248" s="194" t="s">
        <v>113</v>
      </c>
      <c r="AV248" s="12" t="s">
        <v>167</v>
      </c>
      <c r="AW248" s="12" t="s">
        <v>33</v>
      </c>
      <c r="AX248" s="12" t="s">
        <v>76</v>
      </c>
      <c r="AY248" s="194" t="s">
        <v>157</v>
      </c>
    </row>
    <row r="249" spans="2:51" s="11" customFormat="1" ht="16.5" customHeight="1">
      <c r="B249" s="179"/>
      <c r="C249" s="180"/>
      <c r="D249" s="180"/>
      <c r="E249" s="181" t="s">
        <v>5</v>
      </c>
      <c r="F249" s="261" t="s">
        <v>586</v>
      </c>
      <c r="G249" s="262"/>
      <c r="H249" s="262"/>
      <c r="I249" s="262"/>
      <c r="J249" s="180"/>
      <c r="K249" s="182">
        <v>13.9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164</v>
      </c>
      <c r="AU249" s="186" t="s">
        <v>113</v>
      </c>
      <c r="AV249" s="11" t="s">
        <v>113</v>
      </c>
      <c r="AW249" s="11" t="s">
        <v>33</v>
      </c>
      <c r="AX249" s="11" t="s">
        <v>76</v>
      </c>
      <c r="AY249" s="186" t="s">
        <v>157</v>
      </c>
    </row>
    <row r="250" spans="2:51" s="11" customFormat="1" ht="16.5" customHeight="1">
      <c r="B250" s="179"/>
      <c r="C250" s="180"/>
      <c r="D250" s="180"/>
      <c r="E250" s="181" t="s">
        <v>5</v>
      </c>
      <c r="F250" s="261" t="s">
        <v>587</v>
      </c>
      <c r="G250" s="262"/>
      <c r="H250" s="262"/>
      <c r="I250" s="262"/>
      <c r="J250" s="180"/>
      <c r="K250" s="182">
        <v>4.95</v>
      </c>
      <c r="L250" s="180"/>
      <c r="M250" s="180"/>
      <c r="N250" s="180"/>
      <c r="O250" s="180"/>
      <c r="P250" s="180"/>
      <c r="Q250" s="180"/>
      <c r="R250" s="183"/>
      <c r="T250" s="184"/>
      <c r="U250" s="180"/>
      <c r="V250" s="180"/>
      <c r="W250" s="180"/>
      <c r="X250" s="180"/>
      <c r="Y250" s="180"/>
      <c r="Z250" s="180"/>
      <c r="AA250" s="185"/>
      <c r="AT250" s="186" t="s">
        <v>164</v>
      </c>
      <c r="AU250" s="186" t="s">
        <v>113</v>
      </c>
      <c r="AV250" s="11" t="s">
        <v>113</v>
      </c>
      <c r="AW250" s="11" t="s">
        <v>33</v>
      </c>
      <c r="AX250" s="11" t="s">
        <v>76</v>
      </c>
      <c r="AY250" s="186" t="s">
        <v>157</v>
      </c>
    </row>
    <row r="251" spans="2:51" s="11" customFormat="1" ht="16.5" customHeight="1">
      <c r="B251" s="179"/>
      <c r="C251" s="180"/>
      <c r="D251" s="180"/>
      <c r="E251" s="181" t="s">
        <v>5</v>
      </c>
      <c r="F251" s="261" t="s">
        <v>588</v>
      </c>
      <c r="G251" s="262"/>
      <c r="H251" s="262"/>
      <c r="I251" s="262"/>
      <c r="J251" s="180"/>
      <c r="K251" s="182">
        <v>16.239999999999998</v>
      </c>
      <c r="L251" s="180"/>
      <c r="M251" s="180"/>
      <c r="N251" s="180"/>
      <c r="O251" s="180"/>
      <c r="P251" s="180"/>
      <c r="Q251" s="180"/>
      <c r="R251" s="183"/>
      <c r="T251" s="184"/>
      <c r="U251" s="180"/>
      <c r="V251" s="180"/>
      <c r="W251" s="180"/>
      <c r="X251" s="180"/>
      <c r="Y251" s="180"/>
      <c r="Z251" s="180"/>
      <c r="AA251" s="185"/>
      <c r="AT251" s="186" t="s">
        <v>164</v>
      </c>
      <c r="AU251" s="186" t="s">
        <v>113</v>
      </c>
      <c r="AV251" s="11" t="s">
        <v>113</v>
      </c>
      <c r="AW251" s="11" t="s">
        <v>33</v>
      </c>
      <c r="AX251" s="11" t="s">
        <v>76</v>
      </c>
      <c r="AY251" s="186" t="s">
        <v>157</v>
      </c>
    </row>
    <row r="252" spans="2:51" s="11" customFormat="1" ht="16.5" customHeight="1">
      <c r="B252" s="179"/>
      <c r="C252" s="180"/>
      <c r="D252" s="180"/>
      <c r="E252" s="181" t="s">
        <v>5</v>
      </c>
      <c r="F252" s="261" t="s">
        <v>589</v>
      </c>
      <c r="G252" s="262"/>
      <c r="H252" s="262"/>
      <c r="I252" s="262"/>
      <c r="J252" s="180"/>
      <c r="K252" s="182">
        <v>4.95</v>
      </c>
      <c r="L252" s="180"/>
      <c r="M252" s="180"/>
      <c r="N252" s="180"/>
      <c r="O252" s="180"/>
      <c r="P252" s="180"/>
      <c r="Q252" s="180"/>
      <c r="R252" s="183"/>
      <c r="T252" s="184"/>
      <c r="U252" s="180"/>
      <c r="V252" s="180"/>
      <c r="W252" s="180"/>
      <c r="X252" s="180"/>
      <c r="Y252" s="180"/>
      <c r="Z252" s="180"/>
      <c r="AA252" s="185"/>
      <c r="AT252" s="186" t="s">
        <v>164</v>
      </c>
      <c r="AU252" s="186" t="s">
        <v>113</v>
      </c>
      <c r="AV252" s="11" t="s">
        <v>113</v>
      </c>
      <c r="AW252" s="11" t="s">
        <v>33</v>
      </c>
      <c r="AX252" s="11" t="s">
        <v>76</v>
      </c>
      <c r="AY252" s="186" t="s">
        <v>157</v>
      </c>
    </row>
    <row r="253" spans="2:51" s="11" customFormat="1" ht="16.5" customHeight="1">
      <c r="B253" s="179"/>
      <c r="C253" s="180"/>
      <c r="D253" s="180"/>
      <c r="E253" s="181" t="s">
        <v>5</v>
      </c>
      <c r="F253" s="261" t="s">
        <v>590</v>
      </c>
      <c r="G253" s="262"/>
      <c r="H253" s="262"/>
      <c r="I253" s="262"/>
      <c r="J253" s="180"/>
      <c r="K253" s="182">
        <v>4.95</v>
      </c>
      <c r="L253" s="180"/>
      <c r="M253" s="180"/>
      <c r="N253" s="180"/>
      <c r="O253" s="180"/>
      <c r="P253" s="180"/>
      <c r="Q253" s="180"/>
      <c r="R253" s="183"/>
      <c r="T253" s="184"/>
      <c r="U253" s="180"/>
      <c r="V253" s="180"/>
      <c r="W253" s="180"/>
      <c r="X253" s="180"/>
      <c r="Y253" s="180"/>
      <c r="Z253" s="180"/>
      <c r="AA253" s="185"/>
      <c r="AT253" s="186" t="s">
        <v>164</v>
      </c>
      <c r="AU253" s="186" t="s">
        <v>113</v>
      </c>
      <c r="AV253" s="11" t="s">
        <v>113</v>
      </c>
      <c r="AW253" s="11" t="s">
        <v>33</v>
      </c>
      <c r="AX253" s="11" t="s">
        <v>76</v>
      </c>
      <c r="AY253" s="186" t="s">
        <v>157</v>
      </c>
    </row>
    <row r="254" spans="2:51" s="11" customFormat="1" ht="16.5" customHeight="1">
      <c r="B254" s="179"/>
      <c r="C254" s="180"/>
      <c r="D254" s="180"/>
      <c r="E254" s="181" t="s">
        <v>5</v>
      </c>
      <c r="F254" s="261" t="s">
        <v>591</v>
      </c>
      <c r="G254" s="262"/>
      <c r="H254" s="262"/>
      <c r="I254" s="262"/>
      <c r="J254" s="180"/>
      <c r="K254" s="182">
        <v>39.18</v>
      </c>
      <c r="L254" s="180"/>
      <c r="M254" s="180"/>
      <c r="N254" s="180"/>
      <c r="O254" s="180"/>
      <c r="P254" s="180"/>
      <c r="Q254" s="180"/>
      <c r="R254" s="183"/>
      <c r="T254" s="184"/>
      <c r="U254" s="180"/>
      <c r="V254" s="180"/>
      <c r="W254" s="180"/>
      <c r="X254" s="180"/>
      <c r="Y254" s="180"/>
      <c r="Z254" s="180"/>
      <c r="AA254" s="185"/>
      <c r="AT254" s="186" t="s">
        <v>164</v>
      </c>
      <c r="AU254" s="186" t="s">
        <v>113</v>
      </c>
      <c r="AV254" s="11" t="s">
        <v>113</v>
      </c>
      <c r="AW254" s="11" t="s">
        <v>33</v>
      </c>
      <c r="AX254" s="11" t="s">
        <v>76</v>
      </c>
      <c r="AY254" s="186" t="s">
        <v>157</v>
      </c>
    </row>
    <row r="255" spans="2:51" s="11" customFormat="1" ht="16.5" customHeight="1">
      <c r="B255" s="179"/>
      <c r="C255" s="180"/>
      <c r="D255" s="180"/>
      <c r="E255" s="181" t="s">
        <v>5</v>
      </c>
      <c r="F255" s="261" t="s">
        <v>592</v>
      </c>
      <c r="G255" s="262"/>
      <c r="H255" s="262"/>
      <c r="I255" s="262"/>
      <c r="J255" s="180"/>
      <c r="K255" s="182">
        <v>-1.8</v>
      </c>
      <c r="L255" s="180"/>
      <c r="M255" s="180"/>
      <c r="N255" s="180"/>
      <c r="O255" s="180"/>
      <c r="P255" s="180"/>
      <c r="Q255" s="180"/>
      <c r="R255" s="183"/>
      <c r="T255" s="184"/>
      <c r="U255" s="180"/>
      <c r="V255" s="180"/>
      <c r="W255" s="180"/>
      <c r="X255" s="180"/>
      <c r="Y255" s="180"/>
      <c r="Z255" s="180"/>
      <c r="AA255" s="185"/>
      <c r="AT255" s="186" t="s">
        <v>164</v>
      </c>
      <c r="AU255" s="186" t="s">
        <v>113</v>
      </c>
      <c r="AV255" s="11" t="s">
        <v>113</v>
      </c>
      <c r="AW255" s="11" t="s">
        <v>33</v>
      </c>
      <c r="AX255" s="11" t="s">
        <v>76</v>
      </c>
      <c r="AY255" s="186" t="s">
        <v>157</v>
      </c>
    </row>
    <row r="256" spans="2:51" s="11" customFormat="1" ht="16.5" customHeight="1">
      <c r="B256" s="179"/>
      <c r="C256" s="180"/>
      <c r="D256" s="180"/>
      <c r="E256" s="181" t="s">
        <v>5</v>
      </c>
      <c r="F256" s="261" t="s">
        <v>351</v>
      </c>
      <c r="G256" s="262"/>
      <c r="H256" s="262"/>
      <c r="I256" s="262"/>
      <c r="J256" s="180"/>
      <c r="K256" s="182">
        <v>-1.32</v>
      </c>
      <c r="L256" s="180"/>
      <c r="M256" s="180"/>
      <c r="N256" s="180"/>
      <c r="O256" s="180"/>
      <c r="P256" s="180"/>
      <c r="Q256" s="180"/>
      <c r="R256" s="183"/>
      <c r="T256" s="184"/>
      <c r="U256" s="180"/>
      <c r="V256" s="180"/>
      <c r="W256" s="180"/>
      <c r="X256" s="180"/>
      <c r="Y256" s="180"/>
      <c r="Z256" s="180"/>
      <c r="AA256" s="185"/>
      <c r="AT256" s="186" t="s">
        <v>164</v>
      </c>
      <c r="AU256" s="186" t="s">
        <v>113</v>
      </c>
      <c r="AV256" s="11" t="s">
        <v>113</v>
      </c>
      <c r="AW256" s="11" t="s">
        <v>33</v>
      </c>
      <c r="AX256" s="11" t="s">
        <v>76</v>
      </c>
      <c r="AY256" s="186" t="s">
        <v>157</v>
      </c>
    </row>
    <row r="257" spans="2:65" s="11" customFormat="1" ht="16.5" customHeight="1">
      <c r="B257" s="179"/>
      <c r="C257" s="180"/>
      <c r="D257" s="180"/>
      <c r="E257" s="181" t="s">
        <v>5</v>
      </c>
      <c r="F257" s="261" t="s">
        <v>583</v>
      </c>
      <c r="G257" s="262"/>
      <c r="H257" s="262"/>
      <c r="I257" s="262"/>
      <c r="J257" s="180"/>
      <c r="K257" s="182">
        <v>22.82</v>
      </c>
      <c r="L257" s="180"/>
      <c r="M257" s="180"/>
      <c r="N257" s="180"/>
      <c r="O257" s="180"/>
      <c r="P257" s="180"/>
      <c r="Q257" s="180"/>
      <c r="R257" s="183"/>
      <c r="T257" s="184"/>
      <c r="U257" s="180"/>
      <c r="V257" s="180"/>
      <c r="W257" s="180"/>
      <c r="X257" s="180"/>
      <c r="Y257" s="180"/>
      <c r="Z257" s="180"/>
      <c r="AA257" s="185"/>
      <c r="AT257" s="186" t="s">
        <v>164</v>
      </c>
      <c r="AU257" s="186" t="s">
        <v>113</v>
      </c>
      <c r="AV257" s="11" t="s">
        <v>113</v>
      </c>
      <c r="AW257" s="11" t="s">
        <v>33</v>
      </c>
      <c r="AX257" s="11" t="s">
        <v>76</v>
      </c>
      <c r="AY257" s="186" t="s">
        <v>157</v>
      </c>
    </row>
    <row r="258" spans="2:65" s="12" customFormat="1" ht="16.5" customHeight="1">
      <c r="B258" s="187"/>
      <c r="C258" s="188"/>
      <c r="D258" s="188"/>
      <c r="E258" s="189" t="s">
        <v>5</v>
      </c>
      <c r="F258" s="263" t="s">
        <v>593</v>
      </c>
      <c r="G258" s="264"/>
      <c r="H258" s="264"/>
      <c r="I258" s="264"/>
      <c r="J258" s="188"/>
      <c r="K258" s="190">
        <v>103.87</v>
      </c>
      <c r="L258" s="188"/>
      <c r="M258" s="188"/>
      <c r="N258" s="188"/>
      <c r="O258" s="188"/>
      <c r="P258" s="188"/>
      <c r="Q258" s="188"/>
      <c r="R258" s="191"/>
      <c r="T258" s="192"/>
      <c r="U258" s="188"/>
      <c r="V258" s="188"/>
      <c r="W258" s="188"/>
      <c r="X258" s="188"/>
      <c r="Y258" s="188"/>
      <c r="Z258" s="188"/>
      <c r="AA258" s="193"/>
      <c r="AT258" s="194" t="s">
        <v>164</v>
      </c>
      <c r="AU258" s="194" t="s">
        <v>113</v>
      </c>
      <c r="AV258" s="12" t="s">
        <v>167</v>
      </c>
      <c r="AW258" s="12" t="s">
        <v>33</v>
      </c>
      <c r="AX258" s="12" t="s">
        <v>76</v>
      </c>
      <c r="AY258" s="194" t="s">
        <v>157</v>
      </c>
    </row>
    <row r="259" spans="2:65" s="11" customFormat="1" ht="16.5" customHeight="1">
      <c r="B259" s="179"/>
      <c r="C259" s="180"/>
      <c r="D259" s="180"/>
      <c r="E259" s="181" t="s">
        <v>5</v>
      </c>
      <c r="F259" s="261" t="s">
        <v>594</v>
      </c>
      <c r="G259" s="262"/>
      <c r="H259" s="262"/>
      <c r="I259" s="262"/>
      <c r="J259" s="180"/>
      <c r="K259" s="182">
        <v>103.87</v>
      </c>
      <c r="L259" s="180"/>
      <c r="M259" s="180"/>
      <c r="N259" s="180"/>
      <c r="O259" s="180"/>
      <c r="P259" s="180"/>
      <c r="Q259" s="180"/>
      <c r="R259" s="183"/>
      <c r="T259" s="184"/>
      <c r="U259" s="180"/>
      <c r="V259" s="180"/>
      <c r="W259" s="180"/>
      <c r="X259" s="180"/>
      <c r="Y259" s="180"/>
      <c r="Z259" s="180"/>
      <c r="AA259" s="185"/>
      <c r="AT259" s="186" t="s">
        <v>164</v>
      </c>
      <c r="AU259" s="186" t="s">
        <v>113</v>
      </c>
      <c r="AV259" s="11" t="s">
        <v>113</v>
      </c>
      <c r="AW259" s="11" t="s">
        <v>33</v>
      </c>
      <c r="AX259" s="11" t="s">
        <v>76</v>
      </c>
      <c r="AY259" s="186" t="s">
        <v>157</v>
      </c>
    </row>
    <row r="260" spans="2:65" s="12" customFormat="1" ht="16.5" customHeight="1">
      <c r="B260" s="187"/>
      <c r="C260" s="188"/>
      <c r="D260" s="188"/>
      <c r="E260" s="189" t="s">
        <v>5</v>
      </c>
      <c r="F260" s="263" t="s">
        <v>554</v>
      </c>
      <c r="G260" s="264"/>
      <c r="H260" s="264"/>
      <c r="I260" s="264"/>
      <c r="J260" s="188"/>
      <c r="K260" s="190">
        <v>103.87</v>
      </c>
      <c r="L260" s="188"/>
      <c r="M260" s="188"/>
      <c r="N260" s="188"/>
      <c r="O260" s="188"/>
      <c r="P260" s="188"/>
      <c r="Q260" s="188"/>
      <c r="R260" s="191"/>
      <c r="T260" s="192"/>
      <c r="U260" s="188"/>
      <c r="V260" s="188"/>
      <c r="W260" s="188"/>
      <c r="X260" s="188"/>
      <c r="Y260" s="188"/>
      <c r="Z260" s="188"/>
      <c r="AA260" s="193"/>
      <c r="AT260" s="194" t="s">
        <v>164</v>
      </c>
      <c r="AU260" s="194" t="s">
        <v>113</v>
      </c>
      <c r="AV260" s="12" t="s">
        <v>167</v>
      </c>
      <c r="AW260" s="12" t="s">
        <v>33</v>
      </c>
      <c r="AX260" s="12" t="s">
        <v>76</v>
      </c>
      <c r="AY260" s="194" t="s">
        <v>157</v>
      </c>
    </row>
    <row r="261" spans="2:65" s="13" customFormat="1" ht="16.5" customHeight="1">
      <c r="B261" s="195"/>
      <c r="C261" s="196"/>
      <c r="D261" s="196"/>
      <c r="E261" s="197" t="s">
        <v>489</v>
      </c>
      <c r="F261" s="265" t="s">
        <v>176</v>
      </c>
      <c r="G261" s="266"/>
      <c r="H261" s="266"/>
      <c r="I261" s="266"/>
      <c r="J261" s="196"/>
      <c r="K261" s="198">
        <v>628.41999999999996</v>
      </c>
      <c r="L261" s="196"/>
      <c r="M261" s="196"/>
      <c r="N261" s="196"/>
      <c r="O261" s="196"/>
      <c r="P261" s="196"/>
      <c r="Q261" s="196"/>
      <c r="R261" s="199"/>
      <c r="T261" s="200"/>
      <c r="U261" s="196"/>
      <c r="V261" s="196"/>
      <c r="W261" s="196"/>
      <c r="X261" s="196"/>
      <c r="Y261" s="196"/>
      <c r="Z261" s="196"/>
      <c r="AA261" s="201"/>
      <c r="AT261" s="202" t="s">
        <v>164</v>
      </c>
      <c r="AU261" s="202" t="s">
        <v>113</v>
      </c>
      <c r="AV261" s="13" t="s">
        <v>161</v>
      </c>
      <c r="AW261" s="13" t="s">
        <v>33</v>
      </c>
      <c r="AX261" s="13" t="s">
        <v>84</v>
      </c>
      <c r="AY261" s="202" t="s">
        <v>157</v>
      </c>
    </row>
    <row r="262" spans="2:65" s="9" customFormat="1" ht="29.85" customHeight="1">
      <c r="B262" s="154"/>
      <c r="C262" s="155"/>
      <c r="D262" s="164" t="s">
        <v>502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269">
        <f>BK262</f>
        <v>0</v>
      </c>
      <c r="O262" s="270"/>
      <c r="P262" s="270"/>
      <c r="Q262" s="270"/>
      <c r="R262" s="157"/>
      <c r="T262" s="158"/>
      <c r="U262" s="155"/>
      <c r="V262" s="155"/>
      <c r="W262" s="159">
        <f>SUM(W263:W273)</f>
        <v>0</v>
      </c>
      <c r="X262" s="155"/>
      <c r="Y262" s="159">
        <f>SUM(Y263:Y273)</f>
        <v>0.30788352000000002</v>
      </c>
      <c r="Z262" s="155"/>
      <c r="AA262" s="160">
        <f>SUM(AA263:AA273)</f>
        <v>0</v>
      </c>
      <c r="AR262" s="161" t="s">
        <v>84</v>
      </c>
      <c r="AT262" s="162" t="s">
        <v>75</v>
      </c>
      <c r="AU262" s="162" t="s">
        <v>84</v>
      </c>
      <c r="AY262" s="161" t="s">
        <v>157</v>
      </c>
      <c r="BK262" s="163">
        <f>SUM(BK263:BK273)</f>
        <v>0</v>
      </c>
    </row>
    <row r="263" spans="2:65" s="1" customFormat="1" ht="38.25" customHeight="1">
      <c r="B263" s="136"/>
      <c r="C263" s="165" t="s">
        <v>294</v>
      </c>
      <c r="D263" s="165" t="s">
        <v>158</v>
      </c>
      <c r="E263" s="166" t="s">
        <v>595</v>
      </c>
      <c r="F263" s="276" t="s">
        <v>596</v>
      </c>
      <c r="G263" s="276"/>
      <c r="H263" s="276"/>
      <c r="I263" s="276"/>
      <c r="J263" s="167" t="s">
        <v>111</v>
      </c>
      <c r="K263" s="168">
        <v>160.35599999999999</v>
      </c>
      <c r="L263" s="277">
        <v>0</v>
      </c>
      <c r="M263" s="277"/>
      <c r="N263" s="278">
        <f>ROUND(L263*K263,2)</f>
        <v>0</v>
      </c>
      <c r="O263" s="278"/>
      <c r="P263" s="278"/>
      <c r="Q263" s="278"/>
      <c r="R263" s="139"/>
      <c r="T263" s="169" t="s">
        <v>5</v>
      </c>
      <c r="U263" s="47" t="s">
        <v>43</v>
      </c>
      <c r="V263" s="39"/>
      <c r="W263" s="170">
        <f>V263*K263</f>
        <v>0</v>
      </c>
      <c r="X263" s="170">
        <v>1.92E-3</v>
      </c>
      <c r="Y263" s="170">
        <f>X263*K263</f>
        <v>0.30788352000000002</v>
      </c>
      <c r="Z263" s="170">
        <v>0</v>
      </c>
      <c r="AA263" s="171">
        <f>Z263*K263</f>
        <v>0</v>
      </c>
      <c r="AR263" s="22" t="s">
        <v>161</v>
      </c>
      <c r="AT263" s="22" t="s">
        <v>158</v>
      </c>
      <c r="AU263" s="22" t="s">
        <v>113</v>
      </c>
      <c r="AY263" s="22" t="s">
        <v>157</v>
      </c>
      <c r="BE263" s="109">
        <f>IF(U263="základná",N263,0)</f>
        <v>0</v>
      </c>
      <c r="BF263" s="109">
        <f>IF(U263="znížená",N263,0)</f>
        <v>0</v>
      </c>
      <c r="BG263" s="109">
        <f>IF(U263="zákl. prenesená",N263,0)</f>
        <v>0</v>
      </c>
      <c r="BH263" s="109">
        <f>IF(U263="zníž. prenesená",N263,0)</f>
        <v>0</v>
      </c>
      <c r="BI263" s="109">
        <f>IF(U263="nulová",N263,0)</f>
        <v>0</v>
      </c>
      <c r="BJ263" s="22" t="s">
        <v>113</v>
      </c>
      <c r="BK263" s="109">
        <f>ROUND(L263*K263,2)</f>
        <v>0</v>
      </c>
      <c r="BL263" s="22" t="s">
        <v>161</v>
      </c>
      <c r="BM263" s="22" t="s">
        <v>597</v>
      </c>
    </row>
    <row r="264" spans="2:65" s="10" customFormat="1" ht="16.5" customHeight="1">
      <c r="B264" s="172"/>
      <c r="C264" s="173"/>
      <c r="D264" s="173"/>
      <c r="E264" s="174" t="s">
        <v>5</v>
      </c>
      <c r="F264" s="279" t="s">
        <v>598</v>
      </c>
      <c r="G264" s="280"/>
      <c r="H264" s="280"/>
      <c r="I264" s="280"/>
      <c r="J264" s="173"/>
      <c r="K264" s="174" t="s">
        <v>5</v>
      </c>
      <c r="L264" s="173"/>
      <c r="M264" s="173"/>
      <c r="N264" s="173"/>
      <c r="O264" s="173"/>
      <c r="P264" s="173"/>
      <c r="Q264" s="173"/>
      <c r="R264" s="175"/>
      <c r="T264" s="176"/>
      <c r="U264" s="173"/>
      <c r="V264" s="173"/>
      <c r="W264" s="173"/>
      <c r="X264" s="173"/>
      <c r="Y264" s="173"/>
      <c r="Z264" s="173"/>
      <c r="AA264" s="177"/>
      <c r="AT264" s="178" t="s">
        <v>164</v>
      </c>
      <c r="AU264" s="178" t="s">
        <v>113</v>
      </c>
      <c r="AV264" s="10" t="s">
        <v>84</v>
      </c>
      <c r="AW264" s="10" t="s">
        <v>33</v>
      </c>
      <c r="AX264" s="10" t="s">
        <v>76</v>
      </c>
      <c r="AY264" s="178" t="s">
        <v>157</v>
      </c>
    </row>
    <row r="265" spans="2:65" s="11" customFormat="1" ht="16.5" customHeight="1">
      <c r="B265" s="179"/>
      <c r="C265" s="180"/>
      <c r="D265" s="180"/>
      <c r="E265" s="181" t="s">
        <v>5</v>
      </c>
      <c r="F265" s="261" t="s">
        <v>599</v>
      </c>
      <c r="G265" s="262"/>
      <c r="H265" s="262"/>
      <c r="I265" s="262"/>
      <c r="J265" s="180"/>
      <c r="K265" s="182">
        <v>24.15</v>
      </c>
      <c r="L265" s="180"/>
      <c r="M265" s="180"/>
      <c r="N265" s="180"/>
      <c r="O265" s="180"/>
      <c r="P265" s="180"/>
      <c r="Q265" s="180"/>
      <c r="R265" s="183"/>
      <c r="T265" s="184"/>
      <c r="U265" s="180"/>
      <c r="V265" s="180"/>
      <c r="W265" s="180"/>
      <c r="X265" s="180"/>
      <c r="Y265" s="180"/>
      <c r="Z265" s="180"/>
      <c r="AA265" s="185"/>
      <c r="AT265" s="186" t="s">
        <v>164</v>
      </c>
      <c r="AU265" s="186" t="s">
        <v>113</v>
      </c>
      <c r="AV265" s="11" t="s">
        <v>113</v>
      </c>
      <c r="AW265" s="11" t="s">
        <v>33</v>
      </c>
      <c r="AX265" s="11" t="s">
        <v>76</v>
      </c>
      <c r="AY265" s="186" t="s">
        <v>157</v>
      </c>
    </row>
    <row r="266" spans="2:65" s="12" customFormat="1" ht="16.5" customHeight="1">
      <c r="B266" s="187"/>
      <c r="C266" s="188"/>
      <c r="D266" s="188"/>
      <c r="E266" s="189" t="s">
        <v>5</v>
      </c>
      <c r="F266" s="263" t="s">
        <v>457</v>
      </c>
      <c r="G266" s="264"/>
      <c r="H266" s="264"/>
      <c r="I266" s="264"/>
      <c r="J266" s="188"/>
      <c r="K266" s="190">
        <v>24.15</v>
      </c>
      <c r="L266" s="188"/>
      <c r="M266" s="188"/>
      <c r="N266" s="188"/>
      <c r="O266" s="188"/>
      <c r="P266" s="188"/>
      <c r="Q266" s="188"/>
      <c r="R266" s="191"/>
      <c r="T266" s="192"/>
      <c r="U266" s="188"/>
      <c r="V266" s="188"/>
      <c r="W266" s="188"/>
      <c r="X266" s="188"/>
      <c r="Y266" s="188"/>
      <c r="Z266" s="188"/>
      <c r="AA266" s="193"/>
      <c r="AT266" s="194" t="s">
        <v>164</v>
      </c>
      <c r="AU266" s="194" t="s">
        <v>113</v>
      </c>
      <c r="AV266" s="12" t="s">
        <v>167</v>
      </c>
      <c r="AW266" s="12" t="s">
        <v>33</v>
      </c>
      <c r="AX266" s="12" t="s">
        <v>76</v>
      </c>
      <c r="AY266" s="194" t="s">
        <v>157</v>
      </c>
    </row>
    <row r="267" spans="2:65" s="11" customFormat="1" ht="16.5" customHeight="1">
      <c r="B267" s="179"/>
      <c r="C267" s="180"/>
      <c r="D267" s="180"/>
      <c r="E267" s="181" t="s">
        <v>5</v>
      </c>
      <c r="F267" s="261" t="s">
        <v>600</v>
      </c>
      <c r="G267" s="262"/>
      <c r="H267" s="262"/>
      <c r="I267" s="262"/>
      <c r="J267" s="180"/>
      <c r="K267" s="182">
        <v>72.45</v>
      </c>
      <c r="L267" s="180"/>
      <c r="M267" s="180"/>
      <c r="N267" s="180"/>
      <c r="O267" s="180"/>
      <c r="P267" s="180"/>
      <c r="Q267" s="180"/>
      <c r="R267" s="183"/>
      <c r="T267" s="184"/>
      <c r="U267" s="180"/>
      <c r="V267" s="180"/>
      <c r="W267" s="180"/>
      <c r="X267" s="180"/>
      <c r="Y267" s="180"/>
      <c r="Z267" s="180"/>
      <c r="AA267" s="185"/>
      <c r="AT267" s="186" t="s">
        <v>164</v>
      </c>
      <c r="AU267" s="186" t="s">
        <v>113</v>
      </c>
      <c r="AV267" s="11" t="s">
        <v>113</v>
      </c>
      <c r="AW267" s="11" t="s">
        <v>33</v>
      </c>
      <c r="AX267" s="11" t="s">
        <v>76</v>
      </c>
      <c r="AY267" s="186" t="s">
        <v>157</v>
      </c>
    </row>
    <row r="268" spans="2:65" s="12" customFormat="1" ht="16.5" customHeight="1">
      <c r="B268" s="187"/>
      <c r="C268" s="188"/>
      <c r="D268" s="188"/>
      <c r="E268" s="189" t="s">
        <v>5</v>
      </c>
      <c r="F268" s="263" t="s">
        <v>601</v>
      </c>
      <c r="G268" s="264"/>
      <c r="H268" s="264"/>
      <c r="I268" s="264"/>
      <c r="J268" s="188"/>
      <c r="K268" s="190">
        <v>72.45</v>
      </c>
      <c r="L268" s="188"/>
      <c r="M268" s="188"/>
      <c r="N268" s="188"/>
      <c r="O268" s="188"/>
      <c r="P268" s="188"/>
      <c r="Q268" s="188"/>
      <c r="R268" s="191"/>
      <c r="T268" s="192"/>
      <c r="U268" s="188"/>
      <c r="V268" s="188"/>
      <c r="W268" s="188"/>
      <c r="X268" s="188"/>
      <c r="Y268" s="188"/>
      <c r="Z268" s="188"/>
      <c r="AA268" s="193"/>
      <c r="AT268" s="194" t="s">
        <v>164</v>
      </c>
      <c r="AU268" s="194" t="s">
        <v>113</v>
      </c>
      <c r="AV268" s="12" t="s">
        <v>167</v>
      </c>
      <c r="AW268" s="12" t="s">
        <v>33</v>
      </c>
      <c r="AX268" s="12" t="s">
        <v>76</v>
      </c>
      <c r="AY268" s="194" t="s">
        <v>157</v>
      </c>
    </row>
    <row r="269" spans="2:65" s="11" customFormat="1" ht="16.5" customHeight="1">
      <c r="B269" s="179"/>
      <c r="C269" s="180"/>
      <c r="D269" s="180"/>
      <c r="E269" s="181" t="s">
        <v>5</v>
      </c>
      <c r="F269" s="261" t="s">
        <v>602</v>
      </c>
      <c r="G269" s="262"/>
      <c r="H269" s="262"/>
      <c r="I269" s="262"/>
      <c r="J269" s="180"/>
      <c r="K269" s="182">
        <v>21.251999999999999</v>
      </c>
      <c r="L269" s="180"/>
      <c r="M269" s="180"/>
      <c r="N269" s="180"/>
      <c r="O269" s="180"/>
      <c r="P269" s="180"/>
      <c r="Q269" s="180"/>
      <c r="R269" s="183"/>
      <c r="T269" s="184"/>
      <c r="U269" s="180"/>
      <c r="V269" s="180"/>
      <c r="W269" s="180"/>
      <c r="X269" s="180"/>
      <c r="Y269" s="180"/>
      <c r="Z269" s="180"/>
      <c r="AA269" s="185"/>
      <c r="AT269" s="186" t="s">
        <v>164</v>
      </c>
      <c r="AU269" s="186" t="s">
        <v>113</v>
      </c>
      <c r="AV269" s="11" t="s">
        <v>113</v>
      </c>
      <c r="AW269" s="11" t="s">
        <v>33</v>
      </c>
      <c r="AX269" s="11" t="s">
        <v>76</v>
      </c>
      <c r="AY269" s="186" t="s">
        <v>157</v>
      </c>
    </row>
    <row r="270" spans="2:65" s="12" customFormat="1" ht="16.5" customHeight="1">
      <c r="B270" s="187"/>
      <c r="C270" s="188"/>
      <c r="D270" s="188"/>
      <c r="E270" s="189" t="s">
        <v>5</v>
      </c>
      <c r="F270" s="263" t="s">
        <v>469</v>
      </c>
      <c r="G270" s="264"/>
      <c r="H270" s="264"/>
      <c r="I270" s="264"/>
      <c r="J270" s="188"/>
      <c r="K270" s="190">
        <v>21.251999999999999</v>
      </c>
      <c r="L270" s="188"/>
      <c r="M270" s="188"/>
      <c r="N270" s="188"/>
      <c r="O270" s="188"/>
      <c r="P270" s="188"/>
      <c r="Q270" s="188"/>
      <c r="R270" s="191"/>
      <c r="T270" s="192"/>
      <c r="U270" s="188"/>
      <c r="V270" s="188"/>
      <c r="W270" s="188"/>
      <c r="X270" s="188"/>
      <c r="Y270" s="188"/>
      <c r="Z270" s="188"/>
      <c r="AA270" s="193"/>
      <c r="AT270" s="194" t="s">
        <v>164</v>
      </c>
      <c r="AU270" s="194" t="s">
        <v>113</v>
      </c>
      <c r="AV270" s="12" t="s">
        <v>167</v>
      </c>
      <c r="AW270" s="12" t="s">
        <v>33</v>
      </c>
      <c r="AX270" s="12" t="s">
        <v>76</v>
      </c>
      <c r="AY270" s="194" t="s">
        <v>157</v>
      </c>
    </row>
    <row r="271" spans="2:65" s="11" customFormat="1" ht="16.5" customHeight="1">
      <c r="B271" s="179"/>
      <c r="C271" s="180"/>
      <c r="D271" s="180"/>
      <c r="E271" s="181" t="s">
        <v>5</v>
      </c>
      <c r="F271" s="261" t="s">
        <v>603</v>
      </c>
      <c r="G271" s="262"/>
      <c r="H271" s="262"/>
      <c r="I271" s="262"/>
      <c r="J271" s="180"/>
      <c r="K271" s="182">
        <v>42.503999999999998</v>
      </c>
      <c r="L271" s="180"/>
      <c r="M271" s="180"/>
      <c r="N271" s="180"/>
      <c r="O271" s="180"/>
      <c r="P271" s="180"/>
      <c r="Q271" s="180"/>
      <c r="R271" s="183"/>
      <c r="T271" s="184"/>
      <c r="U271" s="180"/>
      <c r="V271" s="180"/>
      <c r="W271" s="180"/>
      <c r="X271" s="180"/>
      <c r="Y271" s="180"/>
      <c r="Z271" s="180"/>
      <c r="AA271" s="185"/>
      <c r="AT271" s="186" t="s">
        <v>164</v>
      </c>
      <c r="AU271" s="186" t="s">
        <v>113</v>
      </c>
      <c r="AV271" s="11" t="s">
        <v>113</v>
      </c>
      <c r="AW271" s="11" t="s">
        <v>33</v>
      </c>
      <c r="AX271" s="11" t="s">
        <v>76</v>
      </c>
      <c r="AY271" s="186" t="s">
        <v>157</v>
      </c>
    </row>
    <row r="272" spans="2:65" s="12" customFormat="1" ht="16.5" customHeight="1">
      <c r="B272" s="187"/>
      <c r="C272" s="188"/>
      <c r="D272" s="188"/>
      <c r="E272" s="189" t="s">
        <v>5</v>
      </c>
      <c r="F272" s="263" t="s">
        <v>604</v>
      </c>
      <c r="G272" s="264"/>
      <c r="H272" s="264"/>
      <c r="I272" s="264"/>
      <c r="J272" s="188"/>
      <c r="K272" s="190">
        <v>42.503999999999998</v>
      </c>
      <c r="L272" s="188"/>
      <c r="M272" s="188"/>
      <c r="N272" s="188"/>
      <c r="O272" s="188"/>
      <c r="P272" s="188"/>
      <c r="Q272" s="188"/>
      <c r="R272" s="191"/>
      <c r="T272" s="192"/>
      <c r="U272" s="188"/>
      <c r="V272" s="188"/>
      <c r="W272" s="188"/>
      <c r="X272" s="188"/>
      <c r="Y272" s="188"/>
      <c r="Z272" s="188"/>
      <c r="AA272" s="193"/>
      <c r="AT272" s="194" t="s">
        <v>164</v>
      </c>
      <c r="AU272" s="194" t="s">
        <v>113</v>
      </c>
      <c r="AV272" s="12" t="s">
        <v>167</v>
      </c>
      <c r="AW272" s="12" t="s">
        <v>33</v>
      </c>
      <c r="AX272" s="12" t="s">
        <v>76</v>
      </c>
      <c r="AY272" s="194" t="s">
        <v>157</v>
      </c>
    </row>
    <row r="273" spans="2:65" s="13" customFormat="1" ht="16.5" customHeight="1">
      <c r="B273" s="195"/>
      <c r="C273" s="196"/>
      <c r="D273" s="196"/>
      <c r="E273" s="197" t="s">
        <v>5</v>
      </c>
      <c r="F273" s="265" t="s">
        <v>176</v>
      </c>
      <c r="G273" s="266"/>
      <c r="H273" s="266"/>
      <c r="I273" s="266"/>
      <c r="J273" s="196"/>
      <c r="K273" s="198">
        <v>160.35599999999999</v>
      </c>
      <c r="L273" s="196"/>
      <c r="M273" s="196"/>
      <c r="N273" s="196"/>
      <c r="O273" s="196"/>
      <c r="P273" s="196"/>
      <c r="Q273" s="196"/>
      <c r="R273" s="199"/>
      <c r="T273" s="200"/>
      <c r="U273" s="196"/>
      <c r="V273" s="196"/>
      <c r="W273" s="196"/>
      <c r="X273" s="196"/>
      <c r="Y273" s="196"/>
      <c r="Z273" s="196"/>
      <c r="AA273" s="201"/>
      <c r="AT273" s="202" t="s">
        <v>164</v>
      </c>
      <c r="AU273" s="202" t="s">
        <v>113</v>
      </c>
      <c r="AV273" s="13" t="s">
        <v>161</v>
      </c>
      <c r="AW273" s="13" t="s">
        <v>33</v>
      </c>
      <c r="AX273" s="13" t="s">
        <v>84</v>
      </c>
      <c r="AY273" s="202" t="s">
        <v>157</v>
      </c>
    </row>
    <row r="274" spans="2:65" s="9" customFormat="1" ht="29.85" customHeight="1">
      <c r="B274" s="154"/>
      <c r="C274" s="155"/>
      <c r="D274" s="164" t="s">
        <v>126</v>
      </c>
      <c r="E274" s="164"/>
      <c r="F274" s="164"/>
      <c r="G274" s="164"/>
      <c r="H274" s="164"/>
      <c r="I274" s="164"/>
      <c r="J274" s="164"/>
      <c r="K274" s="164"/>
      <c r="L274" s="164"/>
      <c r="M274" s="164"/>
      <c r="N274" s="269">
        <f>BK274</f>
        <v>0</v>
      </c>
      <c r="O274" s="270"/>
      <c r="P274" s="270"/>
      <c r="Q274" s="270"/>
      <c r="R274" s="157"/>
      <c r="T274" s="158"/>
      <c r="U274" s="155"/>
      <c r="V274" s="155"/>
      <c r="W274" s="159">
        <f>SUM(W275:W279)</f>
        <v>0</v>
      </c>
      <c r="X274" s="155"/>
      <c r="Y274" s="159">
        <f>SUM(Y275:Y279)</f>
        <v>0.16896100000000003</v>
      </c>
      <c r="Z274" s="155"/>
      <c r="AA274" s="160">
        <f>SUM(AA275:AA279)</f>
        <v>0</v>
      </c>
      <c r="AR274" s="161" t="s">
        <v>84</v>
      </c>
      <c r="AT274" s="162" t="s">
        <v>75</v>
      </c>
      <c r="AU274" s="162" t="s">
        <v>84</v>
      </c>
      <c r="AY274" s="161" t="s">
        <v>157</v>
      </c>
      <c r="BK274" s="163">
        <f>SUM(BK275:BK279)</f>
        <v>0</v>
      </c>
    </row>
    <row r="275" spans="2:65" s="1" customFormat="1" ht="25.5" customHeight="1">
      <c r="B275" s="136"/>
      <c r="C275" s="165" t="s">
        <v>308</v>
      </c>
      <c r="D275" s="165" t="s">
        <v>158</v>
      </c>
      <c r="E275" s="166" t="s">
        <v>605</v>
      </c>
      <c r="F275" s="276" t="s">
        <v>606</v>
      </c>
      <c r="G275" s="276"/>
      <c r="H275" s="276"/>
      <c r="I275" s="276"/>
      <c r="J275" s="167" t="s">
        <v>111</v>
      </c>
      <c r="K275" s="168">
        <v>82.42</v>
      </c>
      <c r="L275" s="277">
        <v>0</v>
      </c>
      <c r="M275" s="277"/>
      <c r="N275" s="278">
        <f>ROUND(L275*K275,2)</f>
        <v>0</v>
      </c>
      <c r="O275" s="278"/>
      <c r="P275" s="278"/>
      <c r="Q275" s="278"/>
      <c r="R275" s="139"/>
      <c r="T275" s="169" t="s">
        <v>5</v>
      </c>
      <c r="U275" s="47" t="s">
        <v>43</v>
      </c>
      <c r="V275" s="39"/>
      <c r="W275" s="170">
        <f>V275*K275</f>
        <v>0</v>
      </c>
      <c r="X275" s="170">
        <v>2.0500000000000002E-3</v>
      </c>
      <c r="Y275" s="170">
        <f>X275*K275</f>
        <v>0.16896100000000003</v>
      </c>
      <c r="Z275" s="170">
        <v>0</v>
      </c>
      <c r="AA275" s="171">
        <f>Z275*K275</f>
        <v>0</v>
      </c>
      <c r="AR275" s="22" t="s">
        <v>161</v>
      </c>
      <c r="AT275" s="22" t="s">
        <v>158</v>
      </c>
      <c r="AU275" s="22" t="s">
        <v>113</v>
      </c>
      <c r="AY275" s="22" t="s">
        <v>157</v>
      </c>
      <c r="BE275" s="109">
        <f>IF(U275="základná",N275,0)</f>
        <v>0</v>
      </c>
      <c r="BF275" s="109">
        <f>IF(U275="znížená",N275,0)</f>
        <v>0</v>
      </c>
      <c r="BG275" s="109">
        <f>IF(U275="zákl. prenesená",N275,0)</f>
        <v>0</v>
      </c>
      <c r="BH275" s="109">
        <f>IF(U275="zníž. prenesená",N275,0)</f>
        <v>0</v>
      </c>
      <c r="BI275" s="109">
        <f>IF(U275="nulová",N275,0)</f>
        <v>0</v>
      </c>
      <c r="BJ275" s="22" t="s">
        <v>113</v>
      </c>
      <c r="BK275" s="109">
        <f>ROUND(L275*K275,2)</f>
        <v>0</v>
      </c>
      <c r="BL275" s="22" t="s">
        <v>161</v>
      </c>
      <c r="BM275" s="22" t="s">
        <v>607</v>
      </c>
    </row>
    <row r="276" spans="2:65" s="11" customFormat="1" ht="16.5" customHeight="1">
      <c r="B276" s="179"/>
      <c r="C276" s="180"/>
      <c r="D276" s="180"/>
      <c r="E276" s="181" t="s">
        <v>5</v>
      </c>
      <c r="F276" s="281" t="s">
        <v>608</v>
      </c>
      <c r="G276" s="282"/>
      <c r="H276" s="282"/>
      <c r="I276" s="282"/>
      <c r="J276" s="180"/>
      <c r="K276" s="182">
        <v>41.21</v>
      </c>
      <c r="L276" s="180"/>
      <c r="M276" s="180"/>
      <c r="N276" s="180"/>
      <c r="O276" s="180"/>
      <c r="P276" s="180"/>
      <c r="Q276" s="180"/>
      <c r="R276" s="183"/>
      <c r="T276" s="184"/>
      <c r="U276" s="180"/>
      <c r="V276" s="180"/>
      <c r="W276" s="180"/>
      <c r="X276" s="180"/>
      <c r="Y276" s="180"/>
      <c r="Z276" s="180"/>
      <c r="AA276" s="185"/>
      <c r="AT276" s="186" t="s">
        <v>164</v>
      </c>
      <c r="AU276" s="186" t="s">
        <v>113</v>
      </c>
      <c r="AV276" s="11" t="s">
        <v>113</v>
      </c>
      <c r="AW276" s="11" t="s">
        <v>33</v>
      </c>
      <c r="AX276" s="11" t="s">
        <v>76</v>
      </c>
      <c r="AY276" s="186" t="s">
        <v>157</v>
      </c>
    </row>
    <row r="277" spans="2:65" s="11" customFormat="1" ht="16.5" customHeight="1">
      <c r="B277" s="179"/>
      <c r="C277" s="180"/>
      <c r="D277" s="180"/>
      <c r="E277" s="181" t="s">
        <v>5</v>
      </c>
      <c r="F277" s="261" t="s">
        <v>609</v>
      </c>
      <c r="G277" s="262"/>
      <c r="H277" s="262"/>
      <c r="I277" s="262"/>
      <c r="J277" s="180"/>
      <c r="K277" s="182">
        <v>41.21</v>
      </c>
      <c r="L277" s="180"/>
      <c r="M277" s="180"/>
      <c r="N277" s="180"/>
      <c r="O277" s="180"/>
      <c r="P277" s="180"/>
      <c r="Q277" s="180"/>
      <c r="R277" s="183"/>
      <c r="T277" s="184"/>
      <c r="U277" s="180"/>
      <c r="V277" s="180"/>
      <c r="W277" s="180"/>
      <c r="X277" s="180"/>
      <c r="Y277" s="180"/>
      <c r="Z277" s="180"/>
      <c r="AA277" s="185"/>
      <c r="AT277" s="186" t="s">
        <v>164</v>
      </c>
      <c r="AU277" s="186" t="s">
        <v>113</v>
      </c>
      <c r="AV277" s="11" t="s">
        <v>113</v>
      </c>
      <c r="AW277" s="11" t="s">
        <v>33</v>
      </c>
      <c r="AX277" s="11" t="s">
        <v>76</v>
      </c>
      <c r="AY277" s="186" t="s">
        <v>157</v>
      </c>
    </row>
    <row r="278" spans="2:65" s="12" customFormat="1" ht="16.5" customHeight="1">
      <c r="B278" s="187"/>
      <c r="C278" s="188"/>
      <c r="D278" s="188"/>
      <c r="E278" s="189" t="s">
        <v>5</v>
      </c>
      <c r="F278" s="263" t="s">
        <v>190</v>
      </c>
      <c r="G278" s="264"/>
      <c r="H278" s="264"/>
      <c r="I278" s="264"/>
      <c r="J278" s="188"/>
      <c r="K278" s="190">
        <v>82.42</v>
      </c>
      <c r="L278" s="188"/>
      <c r="M278" s="188"/>
      <c r="N278" s="188"/>
      <c r="O278" s="188"/>
      <c r="P278" s="188"/>
      <c r="Q278" s="188"/>
      <c r="R278" s="191"/>
      <c r="T278" s="192"/>
      <c r="U278" s="188"/>
      <c r="V278" s="188"/>
      <c r="W278" s="188"/>
      <c r="X278" s="188"/>
      <c r="Y278" s="188"/>
      <c r="Z278" s="188"/>
      <c r="AA278" s="193"/>
      <c r="AT278" s="194" t="s">
        <v>164</v>
      </c>
      <c r="AU278" s="194" t="s">
        <v>113</v>
      </c>
      <c r="AV278" s="12" t="s">
        <v>167</v>
      </c>
      <c r="AW278" s="12" t="s">
        <v>33</v>
      </c>
      <c r="AX278" s="12" t="s">
        <v>76</v>
      </c>
      <c r="AY278" s="194" t="s">
        <v>157</v>
      </c>
    </row>
    <row r="279" spans="2:65" s="13" customFormat="1" ht="16.5" customHeight="1">
      <c r="B279" s="195"/>
      <c r="C279" s="196"/>
      <c r="D279" s="196"/>
      <c r="E279" s="197" t="s">
        <v>5</v>
      </c>
      <c r="F279" s="265" t="s">
        <v>176</v>
      </c>
      <c r="G279" s="266"/>
      <c r="H279" s="266"/>
      <c r="I279" s="266"/>
      <c r="J279" s="196"/>
      <c r="K279" s="198">
        <v>82.42</v>
      </c>
      <c r="L279" s="196"/>
      <c r="M279" s="196"/>
      <c r="N279" s="196"/>
      <c r="O279" s="196"/>
      <c r="P279" s="196"/>
      <c r="Q279" s="196"/>
      <c r="R279" s="199"/>
      <c r="T279" s="200"/>
      <c r="U279" s="196"/>
      <c r="V279" s="196"/>
      <c r="W279" s="196"/>
      <c r="X279" s="196"/>
      <c r="Y279" s="196"/>
      <c r="Z279" s="196"/>
      <c r="AA279" s="201"/>
      <c r="AT279" s="202" t="s">
        <v>164</v>
      </c>
      <c r="AU279" s="202" t="s">
        <v>113</v>
      </c>
      <c r="AV279" s="13" t="s">
        <v>161</v>
      </c>
      <c r="AW279" s="13" t="s">
        <v>33</v>
      </c>
      <c r="AX279" s="13" t="s">
        <v>84</v>
      </c>
      <c r="AY279" s="202" t="s">
        <v>157</v>
      </c>
    </row>
    <row r="280" spans="2:65" s="9" customFormat="1" ht="29.85" customHeight="1">
      <c r="B280" s="154"/>
      <c r="C280" s="155"/>
      <c r="D280" s="164" t="s">
        <v>129</v>
      </c>
      <c r="E280" s="164"/>
      <c r="F280" s="164"/>
      <c r="G280" s="164"/>
      <c r="H280" s="164"/>
      <c r="I280" s="164"/>
      <c r="J280" s="164"/>
      <c r="K280" s="164"/>
      <c r="L280" s="164"/>
      <c r="M280" s="164"/>
      <c r="N280" s="269">
        <f>BK280</f>
        <v>0</v>
      </c>
      <c r="O280" s="270"/>
      <c r="P280" s="270"/>
      <c r="Q280" s="270"/>
      <c r="R280" s="157"/>
      <c r="T280" s="158"/>
      <c r="U280" s="155"/>
      <c r="V280" s="155"/>
      <c r="W280" s="159">
        <f>W281</f>
        <v>0</v>
      </c>
      <c r="X280" s="155"/>
      <c r="Y280" s="159">
        <f>Y281</f>
        <v>0</v>
      </c>
      <c r="Z280" s="155"/>
      <c r="AA280" s="160">
        <f>AA281</f>
        <v>0</v>
      </c>
      <c r="AR280" s="161" t="s">
        <v>84</v>
      </c>
      <c r="AT280" s="162" t="s">
        <v>75</v>
      </c>
      <c r="AU280" s="162" t="s">
        <v>84</v>
      </c>
      <c r="AY280" s="161" t="s">
        <v>157</v>
      </c>
      <c r="BK280" s="163">
        <f>BK281</f>
        <v>0</v>
      </c>
    </row>
    <row r="281" spans="2:65" s="1" customFormat="1" ht="38.25" customHeight="1">
      <c r="B281" s="136"/>
      <c r="C281" s="165" t="s">
        <v>313</v>
      </c>
      <c r="D281" s="165" t="s">
        <v>158</v>
      </c>
      <c r="E281" s="166" t="s">
        <v>431</v>
      </c>
      <c r="F281" s="276" t="s">
        <v>432</v>
      </c>
      <c r="G281" s="276"/>
      <c r="H281" s="276"/>
      <c r="I281" s="276"/>
      <c r="J281" s="167" t="s">
        <v>401</v>
      </c>
      <c r="K281" s="168">
        <v>50.682000000000002</v>
      </c>
      <c r="L281" s="277">
        <v>0</v>
      </c>
      <c r="M281" s="277"/>
      <c r="N281" s="278">
        <f>ROUND(L281*K281,2)</f>
        <v>0</v>
      </c>
      <c r="O281" s="278"/>
      <c r="P281" s="278"/>
      <c r="Q281" s="278"/>
      <c r="R281" s="139"/>
      <c r="T281" s="169" t="s">
        <v>5</v>
      </c>
      <c r="U281" s="47" t="s">
        <v>43</v>
      </c>
      <c r="V281" s="39"/>
      <c r="W281" s="170">
        <f>V281*K281</f>
        <v>0</v>
      </c>
      <c r="X281" s="170">
        <v>0</v>
      </c>
      <c r="Y281" s="170">
        <f>X281*K281</f>
        <v>0</v>
      </c>
      <c r="Z281" s="170">
        <v>0</v>
      </c>
      <c r="AA281" s="171">
        <f>Z281*K281</f>
        <v>0</v>
      </c>
      <c r="AR281" s="22" t="s">
        <v>161</v>
      </c>
      <c r="AT281" s="22" t="s">
        <v>158</v>
      </c>
      <c r="AU281" s="22" t="s">
        <v>113</v>
      </c>
      <c r="AY281" s="22" t="s">
        <v>157</v>
      </c>
      <c r="BE281" s="109">
        <f>IF(U281="základná",N281,0)</f>
        <v>0</v>
      </c>
      <c r="BF281" s="109">
        <f>IF(U281="znížená",N281,0)</f>
        <v>0</v>
      </c>
      <c r="BG281" s="109">
        <f>IF(U281="zákl. prenesená",N281,0)</f>
        <v>0</v>
      </c>
      <c r="BH281" s="109">
        <f>IF(U281="zníž. prenesená",N281,0)</f>
        <v>0</v>
      </c>
      <c r="BI281" s="109">
        <f>IF(U281="nulová",N281,0)</f>
        <v>0</v>
      </c>
      <c r="BJ281" s="22" t="s">
        <v>113</v>
      </c>
      <c r="BK281" s="109">
        <f>ROUND(L281*K281,2)</f>
        <v>0</v>
      </c>
      <c r="BL281" s="22" t="s">
        <v>161</v>
      </c>
      <c r="BM281" s="22" t="s">
        <v>610</v>
      </c>
    </row>
    <row r="282" spans="2:65" s="9" customFormat="1" ht="37.35" customHeight="1">
      <c r="B282" s="154"/>
      <c r="C282" s="155"/>
      <c r="D282" s="156" t="s">
        <v>503</v>
      </c>
      <c r="E282" s="156"/>
      <c r="F282" s="156"/>
      <c r="G282" s="156"/>
      <c r="H282" s="156"/>
      <c r="I282" s="156"/>
      <c r="J282" s="156"/>
      <c r="K282" s="156"/>
      <c r="L282" s="156"/>
      <c r="M282" s="156"/>
      <c r="N282" s="274">
        <f>BK282</f>
        <v>0</v>
      </c>
      <c r="O282" s="275"/>
      <c r="P282" s="275"/>
      <c r="Q282" s="275"/>
      <c r="R282" s="157"/>
      <c r="T282" s="158"/>
      <c r="U282" s="155"/>
      <c r="V282" s="155"/>
      <c r="W282" s="159">
        <f>W283+W316+W329+W390+W418+W456+W474+W519+W608+W612</f>
        <v>0</v>
      </c>
      <c r="X282" s="155"/>
      <c r="Y282" s="159">
        <f>Y283+Y316+Y329+Y390+Y418+Y456+Y474+Y519+Y608+Y612</f>
        <v>38.676768240000008</v>
      </c>
      <c r="Z282" s="155"/>
      <c r="AA282" s="160">
        <f>AA283+AA316+AA329+AA390+AA418+AA456+AA474+AA519+AA608+AA612</f>
        <v>0</v>
      </c>
      <c r="AR282" s="161" t="s">
        <v>113</v>
      </c>
      <c r="AT282" s="162" t="s">
        <v>75</v>
      </c>
      <c r="AU282" s="162" t="s">
        <v>76</v>
      </c>
      <c r="AY282" s="161" t="s">
        <v>157</v>
      </c>
      <c r="BK282" s="163">
        <f>BK283+BK316+BK329+BK390+BK418+BK456+BK474+BK519+BK608+BK612</f>
        <v>0</v>
      </c>
    </row>
    <row r="283" spans="2:65" s="9" customFormat="1" ht="19.899999999999999" customHeight="1">
      <c r="B283" s="154"/>
      <c r="C283" s="155"/>
      <c r="D283" s="164" t="s">
        <v>504</v>
      </c>
      <c r="E283" s="164"/>
      <c r="F283" s="164"/>
      <c r="G283" s="164"/>
      <c r="H283" s="164"/>
      <c r="I283" s="164"/>
      <c r="J283" s="164"/>
      <c r="K283" s="164"/>
      <c r="L283" s="164"/>
      <c r="M283" s="164"/>
      <c r="N283" s="269">
        <f>BK283</f>
        <v>0</v>
      </c>
      <c r="O283" s="270"/>
      <c r="P283" s="270"/>
      <c r="Q283" s="270"/>
      <c r="R283" s="157"/>
      <c r="T283" s="158"/>
      <c r="U283" s="155"/>
      <c r="V283" s="155"/>
      <c r="W283" s="159">
        <f>SUM(W284:W315)</f>
        <v>0</v>
      </c>
      <c r="X283" s="155"/>
      <c r="Y283" s="159">
        <f>SUM(Y284:Y315)</f>
        <v>6.1186080000000009</v>
      </c>
      <c r="Z283" s="155"/>
      <c r="AA283" s="160">
        <f>SUM(AA284:AA315)</f>
        <v>0</v>
      </c>
      <c r="AR283" s="161" t="s">
        <v>113</v>
      </c>
      <c r="AT283" s="162" t="s">
        <v>75</v>
      </c>
      <c r="AU283" s="162" t="s">
        <v>84</v>
      </c>
      <c r="AY283" s="161" t="s">
        <v>157</v>
      </c>
      <c r="BK283" s="163">
        <f>SUM(BK284:BK315)</f>
        <v>0</v>
      </c>
    </row>
    <row r="284" spans="2:65" s="1" customFormat="1" ht="25.5" customHeight="1">
      <c r="B284" s="136"/>
      <c r="C284" s="165" t="s">
        <v>330</v>
      </c>
      <c r="D284" s="165" t="s">
        <v>158</v>
      </c>
      <c r="E284" s="166" t="s">
        <v>611</v>
      </c>
      <c r="F284" s="276" t="s">
        <v>612</v>
      </c>
      <c r="G284" s="276"/>
      <c r="H284" s="276"/>
      <c r="I284" s="276"/>
      <c r="J284" s="167" t="s">
        <v>111</v>
      </c>
      <c r="K284" s="168">
        <v>96.6</v>
      </c>
      <c r="L284" s="277">
        <v>0</v>
      </c>
      <c r="M284" s="277"/>
      <c r="N284" s="278">
        <f>ROUND(L284*K284,2)</f>
        <v>0</v>
      </c>
      <c r="O284" s="278"/>
      <c r="P284" s="278"/>
      <c r="Q284" s="278"/>
      <c r="R284" s="139"/>
      <c r="T284" s="169" t="s">
        <v>5</v>
      </c>
      <c r="U284" s="47" t="s">
        <v>43</v>
      </c>
      <c r="V284" s="39"/>
      <c r="W284" s="170">
        <f>V284*K284</f>
        <v>0</v>
      </c>
      <c r="X284" s="170">
        <v>4.2520000000000002E-2</v>
      </c>
      <c r="Y284" s="170">
        <f>X284*K284</f>
        <v>4.1074320000000002</v>
      </c>
      <c r="Z284" s="170">
        <v>0</v>
      </c>
      <c r="AA284" s="171">
        <f>Z284*K284</f>
        <v>0</v>
      </c>
      <c r="AR284" s="22" t="s">
        <v>390</v>
      </c>
      <c r="AT284" s="22" t="s">
        <v>158</v>
      </c>
      <c r="AU284" s="22" t="s">
        <v>113</v>
      </c>
      <c r="AY284" s="22" t="s">
        <v>157</v>
      </c>
      <c r="BE284" s="109">
        <f>IF(U284="základná",N284,0)</f>
        <v>0</v>
      </c>
      <c r="BF284" s="109">
        <f>IF(U284="znížená",N284,0)</f>
        <v>0</v>
      </c>
      <c r="BG284" s="109">
        <f>IF(U284="zákl. prenesená",N284,0)</f>
        <v>0</v>
      </c>
      <c r="BH284" s="109">
        <f>IF(U284="zníž. prenesená",N284,0)</f>
        <v>0</v>
      </c>
      <c r="BI284" s="109">
        <f>IF(U284="nulová",N284,0)</f>
        <v>0</v>
      </c>
      <c r="BJ284" s="22" t="s">
        <v>113</v>
      </c>
      <c r="BK284" s="109">
        <f>ROUND(L284*K284,2)</f>
        <v>0</v>
      </c>
      <c r="BL284" s="22" t="s">
        <v>390</v>
      </c>
      <c r="BM284" s="22" t="s">
        <v>613</v>
      </c>
    </row>
    <row r="285" spans="2:65" s="10" customFormat="1" ht="16.5" customHeight="1">
      <c r="B285" s="172"/>
      <c r="C285" s="173"/>
      <c r="D285" s="173"/>
      <c r="E285" s="174" t="s">
        <v>5</v>
      </c>
      <c r="F285" s="279" t="s">
        <v>614</v>
      </c>
      <c r="G285" s="280"/>
      <c r="H285" s="280"/>
      <c r="I285" s="280"/>
      <c r="J285" s="173"/>
      <c r="K285" s="174" t="s">
        <v>5</v>
      </c>
      <c r="L285" s="173"/>
      <c r="M285" s="173"/>
      <c r="N285" s="173"/>
      <c r="O285" s="173"/>
      <c r="P285" s="173"/>
      <c r="Q285" s="173"/>
      <c r="R285" s="175"/>
      <c r="T285" s="176"/>
      <c r="U285" s="173"/>
      <c r="V285" s="173"/>
      <c r="W285" s="173"/>
      <c r="X285" s="173"/>
      <c r="Y285" s="173"/>
      <c r="Z285" s="173"/>
      <c r="AA285" s="177"/>
      <c r="AT285" s="178" t="s">
        <v>164</v>
      </c>
      <c r="AU285" s="178" t="s">
        <v>113</v>
      </c>
      <c r="AV285" s="10" t="s">
        <v>84</v>
      </c>
      <c r="AW285" s="10" t="s">
        <v>33</v>
      </c>
      <c r="AX285" s="10" t="s">
        <v>76</v>
      </c>
      <c r="AY285" s="178" t="s">
        <v>157</v>
      </c>
    </row>
    <row r="286" spans="2:65" s="11" customFormat="1" ht="16.5" customHeight="1">
      <c r="B286" s="179"/>
      <c r="C286" s="180"/>
      <c r="D286" s="180"/>
      <c r="E286" s="181" t="s">
        <v>5</v>
      </c>
      <c r="F286" s="261" t="s">
        <v>615</v>
      </c>
      <c r="G286" s="262"/>
      <c r="H286" s="262"/>
      <c r="I286" s="262"/>
      <c r="J286" s="180"/>
      <c r="K286" s="182">
        <v>6.9</v>
      </c>
      <c r="L286" s="180"/>
      <c r="M286" s="180"/>
      <c r="N286" s="180"/>
      <c r="O286" s="180"/>
      <c r="P286" s="180"/>
      <c r="Q286" s="180"/>
      <c r="R286" s="183"/>
      <c r="T286" s="184"/>
      <c r="U286" s="180"/>
      <c r="V286" s="180"/>
      <c r="W286" s="180"/>
      <c r="X286" s="180"/>
      <c r="Y286" s="180"/>
      <c r="Z286" s="180"/>
      <c r="AA286" s="185"/>
      <c r="AT286" s="186" t="s">
        <v>164</v>
      </c>
      <c r="AU286" s="186" t="s">
        <v>113</v>
      </c>
      <c r="AV286" s="11" t="s">
        <v>113</v>
      </c>
      <c r="AW286" s="11" t="s">
        <v>33</v>
      </c>
      <c r="AX286" s="11" t="s">
        <v>76</v>
      </c>
      <c r="AY286" s="186" t="s">
        <v>157</v>
      </c>
    </row>
    <row r="287" spans="2:65" s="11" customFormat="1" ht="16.5" customHeight="1">
      <c r="B287" s="179"/>
      <c r="C287" s="180"/>
      <c r="D287" s="180"/>
      <c r="E287" s="181" t="s">
        <v>5</v>
      </c>
      <c r="F287" s="261" t="s">
        <v>616</v>
      </c>
      <c r="G287" s="262"/>
      <c r="H287" s="262"/>
      <c r="I287" s="262"/>
      <c r="J287" s="180"/>
      <c r="K287" s="182">
        <v>6.9</v>
      </c>
      <c r="L287" s="180"/>
      <c r="M287" s="180"/>
      <c r="N287" s="180"/>
      <c r="O287" s="180"/>
      <c r="P287" s="180"/>
      <c r="Q287" s="180"/>
      <c r="R287" s="183"/>
      <c r="T287" s="184"/>
      <c r="U287" s="180"/>
      <c r="V287" s="180"/>
      <c r="W287" s="180"/>
      <c r="X287" s="180"/>
      <c r="Y287" s="180"/>
      <c r="Z287" s="180"/>
      <c r="AA287" s="185"/>
      <c r="AT287" s="186" t="s">
        <v>164</v>
      </c>
      <c r="AU287" s="186" t="s">
        <v>113</v>
      </c>
      <c r="AV287" s="11" t="s">
        <v>113</v>
      </c>
      <c r="AW287" s="11" t="s">
        <v>33</v>
      </c>
      <c r="AX287" s="11" t="s">
        <v>76</v>
      </c>
      <c r="AY287" s="186" t="s">
        <v>157</v>
      </c>
    </row>
    <row r="288" spans="2:65" s="12" customFormat="1" ht="16.5" customHeight="1">
      <c r="B288" s="187"/>
      <c r="C288" s="188"/>
      <c r="D288" s="188"/>
      <c r="E288" s="189" t="s">
        <v>5</v>
      </c>
      <c r="F288" s="263" t="s">
        <v>617</v>
      </c>
      <c r="G288" s="264"/>
      <c r="H288" s="264"/>
      <c r="I288" s="264"/>
      <c r="J288" s="188"/>
      <c r="K288" s="190">
        <v>13.8</v>
      </c>
      <c r="L288" s="188"/>
      <c r="M288" s="188"/>
      <c r="N288" s="188"/>
      <c r="O288" s="188"/>
      <c r="P288" s="188"/>
      <c r="Q288" s="188"/>
      <c r="R288" s="191"/>
      <c r="T288" s="192"/>
      <c r="U288" s="188"/>
      <c r="V288" s="188"/>
      <c r="W288" s="188"/>
      <c r="X288" s="188"/>
      <c r="Y288" s="188"/>
      <c r="Z288" s="188"/>
      <c r="AA288" s="193"/>
      <c r="AT288" s="194" t="s">
        <v>164</v>
      </c>
      <c r="AU288" s="194" t="s">
        <v>113</v>
      </c>
      <c r="AV288" s="12" t="s">
        <v>167</v>
      </c>
      <c r="AW288" s="12" t="s">
        <v>33</v>
      </c>
      <c r="AX288" s="12" t="s">
        <v>76</v>
      </c>
      <c r="AY288" s="194" t="s">
        <v>157</v>
      </c>
    </row>
    <row r="289" spans="2:65" s="11" customFormat="1" ht="16.5" customHeight="1">
      <c r="B289" s="179"/>
      <c r="C289" s="180"/>
      <c r="D289" s="180"/>
      <c r="E289" s="181" t="s">
        <v>5</v>
      </c>
      <c r="F289" s="261" t="s">
        <v>618</v>
      </c>
      <c r="G289" s="262"/>
      <c r="H289" s="262"/>
      <c r="I289" s="262"/>
      <c r="J289" s="180"/>
      <c r="K289" s="182">
        <v>41.4</v>
      </c>
      <c r="L289" s="180"/>
      <c r="M289" s="180"/>
      <c r="N289" s="180"/>
      <c r="O289" s="180"/>
      <c r="P289" s="180"/>
      <c r="Q289" s="180"/>
      <c r="R289" s="183"/>
      <c r="T289" s="184"/>
      <c r="U289" s="180"/>
      <c r="V289" s="180"/>
      <c r="W289" s="180"/>
      <c r="X289" s="180"/>
      <c r="Y289" s="180"/>
      <c r="Z289" s="180"/>
      <c r="AA289" s="185"/>
      <c r="AT289" s="186" t="s">
        <v>164</v>
      </c>
      <c r="AU289" s="186" t="s">
        <v>113</v>
      </c>
      <c r="AV289" s="11" t="s">
        <v>113</v>
      </c>
      <c r="AW289" s="11" t="s">
        <v>33</v>
      </c>
      <c r="AX289" s="11" t="s">
        <v>76</v>
      </c>
      <c r="AY289" s="186" t="s">
        <v>157</v>
      </c>
    </row>
    <row r="290" spans="2:65" s="12" customFormat="1" ht="16.5" customHeight="1">
      <c r="B290" s="187"/>
      <c r="C290" s="188"/>
      <c r="D290" s="188"/>
      <c r="E290" s="189" t="s">
        <v>5</v>
      </c>
      <c r="F290" s="263" t="s">
        <v>192</v>
      </c>
      <c r="G290" s="264"/>
      <c r="H290" s="264"/>
      <c r="I290" s="264"/>
      <c r="J290" s="188"/>
      <c r="K290" s="190">
        <v>41.4</v>
      </c>
      <c r="L290" s="188"/>
      <c r="M290" s="188"/>
      <c r="N290" s="188"/>
      <c r="O290" s="188"/>
      <c r="P290" s="188"/>
      <c r="Q290" s="188"/>
      <c r="R290" s="191"/>
      <c r="T290" s="192"/>
      <c r="U290" s="188"/>
      <c r="V290" s="188"/>
      <c r="W290" s="188"/>
      <c r="X290" s="188"/>
      <c r="Y290" s="188"/>
      <c r="Z290" s="188"/>
      <c r="AA290" s="193"/>
      <c r="AT290" s="194" t="s">
        <v>164</v>
      </c>
      <c r="AU290" s="194" t="s">
        <v>113</v>
      </c>
      <c r="AV290" s="12" t="s">
        <v>167</v>
      </c>
      <c r="AW290" s="12" t="s">
        <v>33</v>
      </c>
      <c r="AX290" s="12" t="s">
        <v>76</v>
      </c>
      <c r="AY290" s="194" t="s">
        <v>157</v>
      </c>
    </row>
    <row r="291" spans="2:65" s="11" customFormat="1" ht="16.5" customHeight="1">
      <c r="B291" s="179"/>
      <c r="C291" s="180"/>
      <c r="D291" s="180"/>
      <c r="E291" s="181" t="s">
        <v>5</v>
      </c>
      <c r="F291" s="261" t="s">
        <v>619</v>
      </c>
      <c r="G291" s="262"/>
      <c r="H291" s="262"/>
      <c r="I291" s="262"/>
      <c r="J291" s="180"/>
      <c r="K291" s="182">
        <v>6.9</v>
      </c>
      <c r="L291" s="180"/>
      <c r="M291" s="180"/>
      <c r="N291" s="180"/>
      <c r="O291" s="180"/>
      <c r="P291" s="180"/>
      <c r="Q291" s="180"/>
      <c r="R291" s="183"/>
      <c r="T291" s="184"/>
      <c r="U291" s="180"/>
      <c r="V291" s="180"/>
      <c r="W291" s="180"/>
      <c r="X291" s="180"/>
      <c r="Y291" s="180"/>
      <c r="Z291" s="180"/>
      <c r="AA291" s="185"/>
      <c r="AT291" s="186" t="s">
        <v>164</v>
      </c>
      <c r="AU291" s="186" t="s">
        <v>113</v>
      </c>
      <c r="AV291" s="11" t="s">
        <v>113</v>
      </c>
      <c r="AW291" s="11" t="s">
        <v>33</v>
      </c>
      <c r="AX291" s="11" t="s">
        <v>76</v>
      </c>
      <c r="AY291" s="186" t="s">
        <v>157</v>
      </c>
    </row>
    <row r="292" spans="2:65" s="11" customFormat="1" ht="16.5" customHeight="1">
      <c r="B292" s="179"/>
      <c r="C292" s="180"/>
      <c r="D292" s="180"/>
      <c r="E292" s="181" t="s">
        <v>5</v>
      </c>
      <c r="F292" s="261" t="s">
        <v>620</v>
      </c>
      <c r="G292" s="262"/>
      <c r="H292" s="262"/>
      <c r="I292" s="262"/>
      <c r="J292" s="180"/>
      <c r="K292" s="182">
        <v>6.9</v>
      </c>
      <c r="L292" s="180"/>
      <c r="M292" s="180"/>
      <c r="N292" s="180"/>
      <c r="O292" s="180"/>
      <c r="P292" s="180"/>
      <c r="Q292" s="180"/>
      <c r="R292" s="183"/>
      <c r="T292" s="184"/>
      <c r="U292" s="180"/>
      <c r="V292" s="180"/>
      <c r="W292" s="180"/>
      <c r="X292" s="180"/>
      <c r="Y292" s="180"/>
      <c r="Z292" s="180"/>
      <c r="AA292" s="185"/>
      <c r="AT292" s="186" t="s">
        <v>164</v>
      </c>
      <c r="AU292" s="186" t="s">
        <v>113</v>
      </c>
      <c r="AV292" s="11" t="s">
        <v>113</v>
      </c>
      <c r="AW292" s="11" t="s">
        <v>33</v>
      </c>
      <c r="AX292" s="11" t="s">
        <v>76</v>
      </c>
      <c r="AY292" s="186" t="s">
        <v>157</v>
      </c>
    </row>
    <row r="293" spans="2:65" s="12" customFormat="1" ht="16.5" customHeight="1">
      <c r="B293" s="187"/>
      <c r="C293" s="188"/>
      <c r="D293" s="188"/>
      <c r="E293" s="189" t="s">
        <v>5</v>
      </c>
      <c r="F293" s="263" t="s">
        <v>621</v>
      </c>
      <c r="G293" s="264"/>
      <c r="H293" s="264"/>
      <c r="I293" s="264"/>
      <c r="J293" s="188"/>
      <c r="K293" s="190">
        <v>13.8</v>
      </c>
      <c r="L293" s="188"/>
      <c r="M293" s="188"/>
      <c r="N293" s="188"/>
      <c r="O293" s="188"/>
      <c r="P293" s="188"/>
      <c r="Q293" s="188"/>
      <c r="R293" s="191"/>
      <c r="T293" s="192"/>
      <c r="U293" s="188"/>
      <c r="V293" s="188"/>
      <c r="W293" s="188"/>
      <c r="X293" s="188"/>
      <c r="Y293" s="188"/>
      <c r="Z293" s="188"/>
      <c r="AA293" s="193"/>
      <c r="AT293" s="194" t="s">
        <v>164</v>
      </c>
      <c r="AU293" s="194" t="s">
        <v>113</v>
      </c>
      <c r="AV293" s="12" t="s">
        <v>167</v>
      </c>
      <c r="AW293" s="12" t="s">
        <v>33</v>
      </c>
      <c r="AX293" s="12" t="s">
        <v>76</v>
      </c>
      <c r="AY293" s="194" t="s">
        <v>157</v>
      </c>
    </row>
    <row r="294" spans="2:65" s="11" customFormat="1" ht="16.5" customHeight="1">
      <c r="B294" s="179"/>
      <c r="C294" s="180"/>
      <c r="D294" s="180"/>
      <c r="E294" s="181" t="s">
        <v>5</v>
      </c>
      <c r="F294" s="261" t="s">
        <v>622</v>
      </c>
      <c r="G294" s="262"/>
      <c r="H294" s="262"/>
      <c r="I294" s="262"/>
      <c r="J294" s="180"/>
      <c r="K294" s="182">
        <v>27.6</v>
      </c>
      <c r="L294" s="180"/>
      <c r="M294" s="180"/>
      <c r="N294" s="180"/>
      <c r="O294" s="180"/>
      <c r="P294" s="180"/>
      <c r="Q294" s="180"/>
      <c r="R294" s="183"/>
      <c r="T294" s="184"/>
      <c r="U294" s="180"/>
      <c r="V294" s="180"/>
      <c r="W294" s="180"/>
      <c r="X294" s="180"/>
      <c r="Y294" s="180"/>
      <c r="Z294" s="180"/>
      <c r="AA294" s="185"/>
      <c r="AT294" s="186" t="s">
        <v>164</v>
      </c>
      <c r="AU294" s="186" t="s">
        <v>113</v>
      </c>
      <c r="AV294" s="11" t="s">
        <v>113</v>
      </c>
      <c r="AW294" s="11" t="s">
        <v>33</v>
      </c>
      <c r="AX294" s="11" t="s">
        <v>76</v>
      </c>
      <c r="AY294" s="186" t="s">
        <v>157</v>
      </c>
    </row>
    <row r="295" spans="2:65" s="12" customFormat="1" ht="16.5" customHeight="1">
      <c r="B295" s="187"/>
      <c r="C295" s="188"/>
      <c r="D295" s="188"/>
      <c r="E295" s="189" t="s">
        <v>5</v>
      </c>
      <c r="F295" s="263" t="s">
        <v>623</v>
      </c>
      <c r="G295" s="264"/>
      <c r="H295" s="264"/>
      <c r="I295" s="264"/>
      <c r="J295" s="188"/>
      <c r="K295" s="190">
        <v>27.6</v>
      </c>
      <c r="L295" s="188"/>
      <c r="M295" s="188"/>
      <c r="N295" s="188"/>
      <c r="O295" s="188"/>
      <c r="P295" s="188"/>
      <c r="Q295" s="188"/>
      <c r="R295" s="191"/>
      <c r="T295" s="192"/>
      <c r="U295" s="188"/>
      <c r="V295" s="188"/>
      <c r="W295" s="188"/>
      <c r="X295" s="188"/>
      <c r="Y295" s="188"/>
      <c r="Z295" s="188"/>
      <c r="AA295" s="193"/>
      <c r="AT295" s="194" t="s">
        <v>164</v>
      </c>
      <c r="AU295" s="194" t="s">
        <v>113</v>
      </c>
      <c r="AV295" s="12" t="s">
        <v>167</v>
      </c>
      <c r="AW295" s="12" t="s">
        <v>33</v>
      </c>
      <c r="AX295" s="12" t="s">
        <v>76</v>
      </c>
      <c r="AY295" s="194" t="s">
        <v>157</v>
      </c>
    </row>
    <row r="296" spans="2:65" s="13" customFormat="1" ht="16.5" customHeight="1">
      <c r="B296" s="195"/>
      <c r="C296" s="196"/>
      <c r="D296" s="196"/>
      <c r="E296" s="197" t="s">
        <v>5</v>
      </c>
      <c r="F296" s="265" t="s">
        <v>176</v>
      </c>
      <c r="G296" s="266"/>
      <c r="H296" s="266"/>
      <c r="I296" s="266"/>
      <c r="J296" s="196"/>
      <c r="K296" s="198">
        <v>96.6</v>
      </c>
      <c r="L296" s="196"/>
      <c r="M296" s="196"/>
      <c r="N296" s="196"/>
      <c r="O296" s="196"/>
      <c r="P296" s="196"/>
      <c r="Q296" s="196"/>
      <c r="R296" s="199"/>
      <c r="T296" s="200"/>
      <c r="U296" s="196"/>
      <c r="V296" s="196"/>
      <c r="W296" s="196"/>
      <c r="X296" s="196"/>
      <c r="Y296" s="196"/>
      <c r="Z296" s="196"/>
      <c r="AA296" s="201"/>
      <c r="AT296" s="202" t="s">
        <v>164</v>
      </c>
      <c r="AU296" s="202" t="s">
        <v>113</v>
      </c>
      <c r="AV296" s="13" t="s">
        <v>161</v>
      </c>
      <c r="AW296" s="13" t="s">
        <v>33</v>
      </c>
      <c r="AX296" s="13" t="s">
        <v>84</v>
      </c>
      <c r="AY296" s="202" t="s">
        <v>157</v>
      </c>
    </row>
    <row r="297" spans="2:65" s="1" customFormat="1" ht="38.25" customHeight="1">
      <c r="B297" s="136"/>
      <c r="C297" s="165" t="s">
        <v>344</v>
      </c>
      <c r="D297" s="165" t="s">
        <v>158</v>
      </c>
      <c r="E297" s="166" t="s">
        <v>624</v>
      </c>
      <c r="F297" s="276" t="s">
        <v>625</v>
      </c>
      <c r="G297" s="276"/>
      <c r="H297" s="276"/>
      <c r="I297" s="276"/>
      <c r="J297" s="167" t="s">
        <v>111</v>
      </c>
      <c r="K297" s="168">
        <v>75</v>
      </c>
      <c r="L297" s="277">
        <v>0</v>
      </c>
      <c r="M297" s="277"/>
      <c r="N297" s="278">
        <f>ROUND(L297*K297,2)</f>
        <v>0</v>
      </c>
      <c r="O297" s="278"/>
      <c r="P297" s="278"/>
      <c r="Q297" s="278"/>
      <c r="R297" s="139"/>
      <c r="T297" s="169" t="s">
        <v>5</v>
      </c>
      <c r="U297" s="47" t="s">
        <v>43</v>
      </c>
      <c r="V297" s="39"/>
      <c r="W297" s="170">
        <f>V297*K297</f>
        <v>0</v>
      </c>
      <c r="X297" s="170">
        <v>1.55E-2</v>
      </c>
      <c r="Y297" s="170">
        <f>X297*K297</f>
        <v>1.1625000000000001</v>
      </c>
      <c r="Z297" s="170">
        <v>0</v>
      </c>
      <c r="AA297" s="171">
        <f>Z297*K297</f>
        <v>0</v>
      </c>
      <c r="AR297" s="22" t="s">
        <v>390</v>
      </c>
      <c r="AT297" s="22" t="s">
        <v>158</v>
      </c>
      <c r="AU297" s="22" t="s">
        <v>113</v>
      </c>
      <c r="AY297" s="22" t="s">
        <v>157</v>
      </c>
      <c r="BE297" s="109">
        <f>IF(U297="základná",N297,0)</f>
        <v>0</v>
      </c>
      <c r="BF297" s="109">
        <f>IF(U297="znížená",N297,0)</f>
        <v>0</v>
      </c>
      <c r="BG297" s="109">
        <f>IF(U297="zákl. prenesená",N297,0)</f>
        <v>0</v>
      </c>
      <c r="BH297" s="109">
        <f>IF(U297="zníž. prenesená",N297,0)</f>
        <v>0</v>
      </c>
      <c r="BI297" s="109">
        <f>IF(U297="nulová",N297,0)</f>
        <v>0</v>
      </c>
      <c r="BJ297" s="22" t="s">
        <v>113</v>
      </c>
      <c r="BK297" s="109">
        <f>ROUND(L297*K297,2)</f>
        <v>0</v>
      </c>
      <c r="BL297" s="22" t="s">
        <v>390</v>
      </c>
      <c r="BM297" s="22" t="s">
        <v>626</v>
      </c>
    </row>
    <row r="298" spans="2:65" s="10" customFormat="1" ht="16.5" customHeight="1">
      <c r="B298" s="172"/>
      <c r="C298" s="173"/>
      <c r="D298" s="173"/>
      <c r="E298" s="174" t="s">
        <v>5</v>
      </c>
      <c r="F298" s="279" t="s">
        <v>627</v>
      </c>
      <c r="G298" s="280"/>
      <c r="H298" s="280"/>
      <c r="I298" s="280"/>
      <c r="J298" s="173"/>
      <c r="K298" s="174" t="s">
        <v>5</v>
      </c>
      <c r="L298" s="173"/>
      <c r="M298" s="173"/>
      <c r="N298" s="173"/>
      <c r="O298" s="173"/>
      <c r="P298" s="173"/>
      <c r="Q298" s="173"/>
      <c r="R298" s="175"/>
      <c r="T298" s="176"/>
      <c r="U298" s="173"/>
      <c r="V298" s="173"/>
      <c r="W298" s="173"/>
      <c r="X298" s="173"/>
      <c r="Y298" s="173"/>
      <c r="Z298" s="173"/>
      <c r="AA298" s="177"/>
      <c r="AT298" s="178" t="s">
        <v>164</v>
      </c>
      <c r="AU298" s="178" t="s">
        <v>113</v>
      </c>
      <c r="AV298" s="10" t="s">
        <v>84</v>
      </c>
      <c r="AW298" s="10" t="s">
        <v>33</v>
      </c>
      <c r="AX298" s="10" t="s">
        <v>76</v>
      </c>
      <c r="AY298" s="178" t="s">
        <v>157</v>
      </c>
    </row>
    <row r="299" spans="2:65" s="11" customFormat="1" ht="16.5" customHeight="1">
      <c r="B299" s="179"/>
      <c r="C299" s="180"/>
      <c r="D299" s="180"/>
      <c r="E299" s="181" t="s">
        <v>5</v>
      </c>
      <c r="F299" s="261" t="s">
        <v>628</v>
      </c>
      <c r="G299" s="262"/>
      <c r="H299" s="262"/>
      <c r="I299" s="262"/>
      <c r="J299" s="180"/>
      <c r="K299" s="182">
        <v>10.625999999999999</v>
      </c>
      <c r="L299" s="180"/>
      <c r="M299" s="180"/>
      <c r="N299" s="180"/>
      <c r="O299" s="180"/>
      <c r="P299" s="180"/>
      <c r="Q299" s="180"/>
      <c r="R299" s="183"/>
      <c r="T299" s="184"/>
      <c r="U299" s="180"/>
      <c r="V299" s="180"/>
      <c r="W299" s="180"/>
      <c r="X299" s="180"/>
      <c r="Y299" s="180"/>
      <c r="Z299" s="180"/>
      <c r="AA299" s="185"/>
      <c r="AT299" s="186" t="s">
        <v>164</v>
      </c>
      <c r="AU299" s="186" t="s">
        <v>113</v>
      </c>
      <c r="AV299" s="11" t="s">
        <v>113</v>
      </c>
      <c r="AW299" s="11" t="s">
        <v>33</v>
      </c>
      <c r="AX299" s="11" t="s">
        <v>76</v>
      </c>
      <c r="AY299" s="186" t="s">
        <v>157</v>
      </c>
    </row>
    <row r="300" spans="2:65" s="12" customFormat="1" ht="16.5" customHeight="1">
      <c r="B300" s="187"/>
      <c r="C300" s="188"/>
      <c r="D300" s="188"/>
      <c r="E300" s="189" t="s">
        <v>5</v>
      </c>
      <c r="F300" s="263" t="s">
        <v>629</v>
      </c>
      <c r="G300" s="264"/>
      <c r="H300" s="264"/>
      <c r="I300" s="264"/>
      <c r="J300" s="188"/>
      <c r="K300" s="190">
        <v>10.625999999999999</v>
      </c>
      <c r="L300" s="188"/>
      <c r="M300" s="188"/>
      <c r="N300" s="188"/>
      <c r="O300" s="188"/>
      <c r="P300" s="188"/>
      <c r="Q300" s="188"/>
      <c r="R300" s="191"/>
      <c r="T300" s="192"/>
      <c r="U300" s="188"/>
      <c r="V300" s="188"/>
      <c r="W300" s="188"/>
      <c r="X300" s="188"/>
      <c r="Y300" s="188"/>
      <c r="Z300" s="188"/>
      <c r="AA300" s="193"/>
      <c r="AT300" s="194" t="s">
        <v>164</v>
      </c>
      <c r="AU300" s="194" t="s">
        <v>113</v>
      </c>
      <c r="AV300" s="12" t="s">
        <v>167</v>
      </c>
      <c r="AW300" s="12" t="s">
        <v>33</v>
      </c>
      <c r="AX300" s="12" t="s">
        <v>76</v>
      </c>
      <c r="AY300" s="194" t="s">
        <v>157</v>
      </c>
    </row>
    <row r="301" spans="2:65" s="11" customFormat="1" ht="16.5" customHeight="1">
      <c r="B301" s="179"/>
      <c r="C301" s="180"/>
      <c r="D301" s="180"/>
      <c r="E301" s="181" t="s">
        <v>5</v>
      </c>
      <c r="F301" s="261" t="s">
        <v>630</v>
      </c>
      <c r="G301" s="262"/>
      <c r="H301" s="262"/>
      <c r="I301" s="262"/>
      <c r="J301" s="180"/>
      <c r="K301" s="182">
        <v>31.878</v>
      </c>
      <c r="L301" s="180"/>
      <c r="M301" s="180"/>
      <c r="N301" s="180"/>
      <c r="O301" s="180"/>
      <c r="P301" s="180"/>
      <c r="Q301" s="180"/>
      <c r="R301" s="183"/>
      <c r="T301" s="184"/>
      <c r="U301" s="180"/>
      <c r="V301" s="180"/>
      <c r="W301" s="180"/>
      <c r="X301" s="180"/>
      <c r="Y301" s="180"/>
      <c r="Z301" s="180"/>
      <c r="AA301" s="185"/>
      <c r="AT301" s="186" t="s">
        <v>164</v>
      </c>
      <c r="AU301" s="186" t="s">
        <v>113</v>
      </c>
      <c r="AV301" s="11" t="s">
        <v>113</v>
      </c>
      <c r="AW301" s="11" t="s">
        <v>33</v>
      </c>
      <c r="AX301" s="11" t="s">
        <v>76</v>
      </c>
      <c r="AY301" s="186" t="s">
        <v>157</v>
      </c>
    </row>
    <row r="302" spans="2:65" s="12" customFormat="1" ht="16.5" customHeight="1">
      <c r="B302" s="187"/>
      <c r="C302" s="188"/>
      <c r="D302" s="188"/>
      <c r="E302" s="189" t="s">
        <v>5</v>
      </c>
      <c r="F302" s="263" t="s">
        <v>601</v>
      </c>
      <c r="G302" s="264"/>
      <c r="H302" s="264"/>
      <c r="I302" s="264"/>
      <c r="J302" s="188"/>
      <c r="K302" s="190">
        <v>31.878</v>
      </c>
      <c r="L302" s="188"/>
      <c r="M302" s="188"/>
      <c r="N302" s="188"/>
      <c r="O302" s="188"/>
      <c r="P302" s="188"/>
      <c r="Q302" s="188"/>
      <c r="R302" s="191"/>
      <c r="T302" s="192"/>
      <c r="U302" s="188"/>
      <c r="V302" s="188"/>
      <c r="W302" s="188"/>
      <c r="X302" s="188"/>
      <c r="Y302" s="188"/>
      <c r="Z302" s="188"/>
      <c r="AA302" s="193"/>
      <c r="AT302" s="194" t="s">
        <v>164</v>
      </c>
      <c r="AU302" s="194" t="s">
        <v>113</v>
      </c>
      <c r="AV302" s="12" t="s">
        <v>167</v>
      </c>
      <c r="AW302" s="12" t="s">
        <v>33</v>
      </c>
      <c r="AX302" s="12" t="s">
        <v>76</v>
      </c>
      <c r="AY302" s="194" t="s">
        <v>157</v>
      </c>
    </row>
    <row r="303" spans="2:65" s="11" customFormat="1" ht="16.5" customHeight="1">
      <c r="B303" s="179"/>
      <c r="C303" s="180"/>
      <c r="D303" s="180"/>
      <c r="E303" s="181" t="s">
        <v>5</v>
      </c>
      <c r="F303" s="261" t="s">
        <v>631</v>
      </c>
      <c r="G303" s="262"/>
      <c r="H303" s="262"/>
      <c r="I303" s="262"/>
      <c r="J303" s="180"/>
      <c r="K303" s="182">
        <v>10.62</v>
      </c>
      <c r="L303" s="180"/>
      <c r="M303" s="180"/>
      <c r="N303" s="180"/>
      <c r="O303" s="180"/>
      <c r="P303" s="180"/>
      <c r="Q303" s="180"/>
      <c r="R303" s="183"/>
      <c r="T303" s="184"/>
      <c r="U303" s="180"/>
      <c r="V303" s="180"/>
      <c r="W303" s="180"/>
      <c r="X303" s="180"/>
      <c r="Y303" s="180"/>
      <c r="Z303" s="180"/>
      <c r="AA303" s="185"/>
      <c r="AT303" s="186" t="s">
        <v>164</v>
      </c>
      <c r="AU303" s="186" t="s">
        <v>113</v>
      </c>
      <c r="AV303" s="11" t="s">
        <v>113</v>
      </c>
      <c r="AW303" s="11" t="s">
        <v>33</v>
      </c>
      <c r="AX303" s="11" t="s">
        <v>76</v>
      </c>
      <c r="AY303" s="186" t="s">
        <v>157</v>
      </c>
    </row>
    <row r="304" spans="2:65" s="12" customFormat="1" ht="16.5" customHeight="1">
      <c r="B304" s="187"/>
      <c r="C304" s="188"/>
      <c r="D304" s="188"/>
      <c r="E304" s="189" t="s">
        <v>5</v>
      </c>
      <c r="F304" s="263" t="s">
        <v>632</v>
      </c>
      <c r="G304" s="264"/>
      <c r="H304" s="264"/>
      <c r="I304" s="264"/>
      <c r="J304" s="188"/>
      <c r="K304" s="190">
        <v>10.62</v>
      </c>
      <c r="L304" s="188"/>
      <c r="M304" s="188"/>
      <c r="N304" s="188"/>
      <c r="O304" s="188"/>
      <c r="P304" s="188"/>
      <c r="Q304" s="188"/>
      <c r="R304" s="191"/>
      <c r="T304" s="192"/>
      <c r="U304" s="188"/>
      <c r="V304" s="188"/>
      <c r="W304" s="188"/>
      <c r="X304" s="188"/>
      <c r="Y304" s="188"/>
      <c r="Z304" s="188"/>
      <c r="AA304" s="193"/>
      <c r="AT304" s="194" t="s">
        <v>164</v>
      </c>
      <c r="AU304" s="194" t="s">
        <v>113</v>
      </c>
      <c r="AV304" s="12" t="s">
        <v>167</v>
      </c>
      <c r="AW304" s="12" t="s">
        <v>33</v>
      </c>
      <c r="AX304" s="12" t="s">
        <v>76</v>
      </c>
      <c r="AY304" s="194" t="s">
        <v>157</v>
      </c>
    </row>
    <row r="305" spans="2:65" s="11" customFormat="1" ht="16.5" customHeight="1">
      <c r="B305" s="179"/>
      <c r="C305" s="180"/>
      <c r="D305" s="180"/>
      <c r="E305" s="181" t="s">
        <v>5</v>
      </c>
      <c r="F305" s="261" t="s">
        <v>633</v>
      </c>
      <c r="G305" s="262"/>
      <c r="H305" s="262"/>
      <c r="I305" s="262"/>
      <c r="J305" s="180"/>
      <c r="K305" s="182">
        <v>21.24</v>
      </c>
      <c r="L305" s="180"/>
      <c r="M305" s="180"/>
      <c r="N305" s="180"/>
      <c r="O305" s="180"/>
      <c r="P305" s="180"/>
      <c r="Q305" s="180"/>
      <c r="R305" s="183"/>
      <c r="T305" s="184"/>
      <c r="U305" s="180"/>
      <c r="V305" s="180"/>
      <c r="W305" s="180"/>
      <c r="X305" s="180"/>
      <c r="Y305" s="180"/>
      <c r="Z305" s="180"/>
      <c r="AA305" s="185"/>
      <c r="AT305" s="186" t="s">
        <v>164</v>
      </c>
      <c r="AU305" s="186" t="s">
        <v>113</v>
      </c>
      <c r="AV305" s="11" t="s">
        <v>113</v>
      </c>
      <c r="AW305" s="11" t="s">
        <v>33</v>
      </c>
      <c r="AX305" s="11" t="s">
        <v>76</v>
      </c>
      <c r="AY305" s="186" t="s">
        <v>157</v>
      </c>
    </row>
    <row r="306" spans="2:65" s="12" customFormat="1" ht="16.5" customHeight="1">
      <c r="B306" s="187"/>
      <c r="C306" s="188"/>
      <c r="D306" s="188"/>
      <c r="E306" s="189" t="s">
        <v>5</v>
      </c>
      <c r="F306" s="263" t="s">
        <v>623</v>
      </c>
      <c r="G306" s="264"/>
      <c r="H306" s="264"/>
      <c r="I306" s="264"/>
      <c r="J306" s="188"/>
      <c r="K306" s="190">
        <v>21.24</v>
      </c>
      <c r="L306" s="188"/>
      <c r="M306" s="188"/>
      <c r="N306" s="188"/>
      <c r="O306" s="188"/>
      <c r="P306" s="188"/>
      <c r="Q306" s="188"/>
      <c r="R306" s="191"/>
      <c r="T306" s="192"/>
      <c r="U306" s="188"/>
      <c r="V306" s="188"/>
      <c r="W306" s="188"/>
      <c r="X306" s="188"/>
      <c r="Y306" s="188"/>
      <c r="Z306" s="188"/>
      <c r="AA306" s="193"/>
      <c r="AT306" s="194" t="s">
        <v>164</v>
      </c>
      <c r="AU306" s="194" t="s">
        <v>113</v>
      </c>
      <c r="AV306" s="12" t="s">
        <v>167</v>
      </c>
      <c r="AW306" s="12" t="s">
        <v>33</v>
      </c>
      <c r="AX306" s="12" t="s">
        <v>76</v>
      </c>
      <c r="AY306" s="194" t="s">
        <v>157</v>
      </c>
    </row>
    <row r="307" spans="2:65" s="11" customFormat="1" ht="16.5" customHeight="1">
      <c r="B307" s="179"/>
      <c r="C307" s="180"/>
      <c r="D307" s="180"/>
      <c r="E307" s="181" t="s">
        <v>5</v>
      </c>
      <c r="F307" s="261" t="s">
        <v>634</v>
      </c>
      <c r="G307" s="262"/>
      <c r="H307" s="262"/>
      <c r="I307" s="262"/>
      <c r="J307" s="180"/>
      <c r="K307" s="182">
        <v>0.63600000000000001</v>
      </c>
      <c r="L307" s="180"/>
      <c r="M307" s="180"/>
      <c r="N307" s="180"/>
      <c r="O307" s="180"/>
      <c r="P307" s="180"/>
      <c r="Q307" s="180"/>
      <c r="R307" s="183"/>
      <c r="T307" s="184"/>
      <c r="U307" s="180"/>
      <c r="V307" s="180"/>
      <c r="W307" s="180"/>
      <c r="X307" s="180"/>
      <c r="Y307" s="180"/>
      <c r="Z307" s="180"/>
      <c r="AA307" s="185"/>
      <c r="AT307" s="186" t="s">
        <v>164</v>
      </c>
      <c r="AU307" s="186" t="s">
        <v>113</v>
      </c>
      <c r="AV307" s="11" t="s">
        <v>113</v>
      </c>
      <c r="AW307" s="11" t="s">
        <v>33</v>
      </c>
      <c r="AX307" s="11" t="s">
        <v>76</v>
      </c>
      <c r="AY307" s="186" t="s">
        <v>157</v>
      </c>
    </row>
    <row r="308" spans="2:65" s="13" customFormat="1" ht="16.5" customHeight="1">
      <c r="B308" s="195"/>
      <c r="C308" s="196"/>
      <c r="D308" s="196"/>
      <c r="E308" s="197" t="s">
        <v>495</v>
      </c>
      <c r="F308" s="265" t="s">
        <v>176</v>
      </c>
      <c r="G308" s="266"/>
      <c r="H308" s="266"/>
      <c r="I308" s="266"/>
      <c r="J308" s="196"/>
      <c r="K308" s="198">
        <v>75</v>
      </c>
      <c r="L308" s="196"/>
      <c r="M308" s="196"/>
      <c r="N308" s="196"/>
      <c r="O308" s="196"/>
      <c r="P308" s="196"/>
      <c r="Q308" s="196"/>
      <c r="R308" s="199"/>
      <c r="T308" s="200"/>
      <c r="U308" s="196"/>
      <c r="V308" s="196"/>
      <c r="W308" s="196"/>
      <c r="X308" s="196"/>
      <c r="Y308" s="196"/>
      <c r="Z308" s="196"/>
      <c r="AA308" s="201"/>
      <c r="AT308" s="202" t="s">
        <v>164</v>
      </c>
      <c r="AU308" s="202" t="s">
        <v>113</v>
      </c>
      <c r="AV308" s="13" t="s">
        <v>161</v>
      </c>
      <c r="AW308" s="13" t="s">
        <v>33</v>
      </c>
      <c r="AX308" s="13" t="s">
        <v>84</v>
      </c>
      <c r="AY308" s="202" t="s">
        <v>157</v>
      </c>
    </row>
    <row r="309" spans="2:65" s="1" customFormat="1" ht="38.25" customHeight="1">
      <c r="B309" s="136"/>
      <c r="C309" s="165" t="s">
        <v>370</v>
      </c>
      <c r="D309" s="165" t="s">
        <v>158</v>
      </c>
      <c r="E309" s="166" t="s">
        <v>635</v>
      </c>
      <c r="F309" s="276" t="s">
        <v>636</v>
      </c>
      <c r="G309" s="276"/>
      <c r="H309" s="276"/>
      <c r="I309" s="276"/>
      <c r="J309" s="167" t="s">
        <v>111</v>
      </c>
      <c r="K309" s="168">
        <v>71.8</v>
      </c>
      <c r="L309" s="277">
        <v>0</v>
      </c>
      <c r="M309" s="277"/>
      <c r="N309" s="278">
        <f>ROUND(L309*K309,2)</f>
        <v>0</v>
      </c>
      <c r="O309" s="278"/>
      <c r="P309" s="278"/>
      <c r="Q309" s="278"/>
      <c r="R309" s="139"/>
      <c r="T309" s="169" t="s">
        <v>5</v>
      </c>
      <c r="U309" s="47" t="s">
        <v>43</v>
      </c>
      <c r="V309" s="39"/>
      <c r="W309" s="170">
        <f>V309*K309</f>
        <v>0</v>
      </c>
      <c r="X309" s="170">
        <v>1.1820000000000001E-2</v>
      </c>
      <c r="Y309" s="170">
        <f>X309*K309</f>
        <v>0.84867599999999999</v>
      </c>
      <c r="Z309" s="170">
        <v>0</v>
      </c>
      <c r="AA309" s="171">
        <f>Z309*K309</f>
        <v>0</v>
      </c>
      <c r="AR309" s="22" t="s">
        <v>390</v>
      </c>
      <c r="AT309" s="22" t="s">
        <v>158</v>
      </c>
      <c r="AU309" s="22" t="s">
        <v>113</v>
      </c>
      <c r="AY309" s="22" t="s">
        <v>157</v>
      </c>
      <c r="BE309" s="109">
        <f>IF(U309="základná",N309,0)</f>
        <v>0</v>
      </c>
      <c r="BF309" s="109">
        <f>IF(U309="znížená",N309,0)</f>
        <v>0</v>
      </c>
      <c r="BG309" s="109">
        <f>IF(U309="zákl. prenesená",N309,0)</f>
        <v>0</v>
      </c>
      <c r="BH309" s="109">
        <f>IF(U309="zníž. prenesená",N309,0)</f>
        <v>0</v>
      </c>
      <c r="BI309" s="109">
        <f>IF(U309="nulová",N309,0)</f>
        <v>0</v>
      </c>
      <c r="BJ309" s="22" t="s">
        <v>113</v>
      </c>
      <c r="BK309" s="109">
        <f>ROUND(L309*K309,2)</f>
        <v>0</v>
      </c>
      <c r="BL309" s="22" t="s">
        <v>390</v>
      </c>
      <c r="BM309" s="22" t="s">
        <v>637</v>
      </c>
    </row>
    <row r="310" spans="2:65" s="11" customFormat="1" ht="25.5" customHeight="1">
      <c r="B310" s="179"/>
      <c r="C310" s="180"/>
      <c r="D310" s="180"/>
      <c r="E310" s="181" t="s">
        <v>5</v>
      </c>
      <c r="F310" s="281" t="s">
        <v>638</v>
      </c>
      <c r="G310" s="282"/>
      <c r="H310" s="282"/>
      <c r="I310" s="282"/>
      <c r="J310" s="180"/>
      <c r="K310" s="182">
        <v>30.59</v>
      </c>
      <c r="L310" s="180"/>
      <c r="M310" s="180"/>
      <c r="N310" s="180"/>
      <c r="O310" s="180"/>
      <c r="P310" s="180"/>
      <c r="Q310" s="180"/>
      <c r="R310" s="183"/>
      <c r="T310" s="184"/>
      <c r="U310" s="180"/>
      <c r="V310" s="180"/>
      <c r="W310" s="180"/>
      <c r="X310" s="180"/>
      <c r="Y310" s="180"/>
      <c r="Z310" s="180"/>
      <c r="AA310" s="185"/>
      <c r="AT310" s="186" t="s">
        <v>164</v>
      </c>
      <c r="AU310" s="186" t="s">
        <v>113</v>
      </c>
      <c r="AV310" s="11" t="s">
        <v>113</v>
      </c>
      <c r="AW310" s="11" t="s">
        <v>33</v>
      </c>
      <c r="AX310" s="11" t="s">
        <v>76</v>
      </c>
      <c r="AY310" s="186" t="s">
        <v>157</v>
      </c>
    </row>
    <row r="311" spans="2:65" s="12" customFormat="1" ht="16.5" customHeight="1">
      <c r="B311" s="187"/>
      <c r="C311" s="188"/>
      <c r="D311" s="188"/>
      <c r="E311" s="189" t="s">
        <v>5</v>
      </c>
      <c r="F311" s="263" t="s">
        <v>190</v>
      </c>
      <c r="G311" s="264"/>
      <c r="H311" s="264"/>
      <c r="I311" s="264"/>
      <c r="J311" s="188"/>
      <c r="K311" s="190">
        <v>30.59</v>
      </c>
      <c r="L311" s="188"/>
      <c r="M311" s="188"/>
      <c r="N311" s="188"/>
      <c r="O311" s="188"/>
      <c r="P311" s="188"/>
      <c r="Q311" s="188"/>
      <c r="R311" s="191"/>
      <c r="T311" s="192"/>
      <c r="U311" s="188"/>
      <c r="V311" s="188"/>
      <c r="W311" s="188"/>
      <c r="X311" s="188"/>
      <c r="Y311" s="188"/>
      <c r="Z311" s="188"/>
      <c r="AA311" s="193"/>
      <c r="AT311" s="194" t="s">
        <v>164</v>
      </c>
      <c r="AU311" s="194" t="s">
        <v>113</v>
      </c>
      <c r="AV311" s="12" t="s">
        <v>167</v>
      </c>
      <c r="AW311" s="12" t="s">
        <v>33</v>
      </c>
      <c r="AX311" s="12" t="s">
        <v>76</v>
      </c>
      <c r="AY311" s="194" t="s">
        <v>157</v>
      </c>
    </row>
    <row r="312" spans="2:65" s="11" customFormat="1" ht="25.5" customHeight="1">
      <c r="B312" s="179"/>
      <c r="C312" s="180"/>
      <c r="D312" s="180"/>
      <c r="E312" s="181" t="s">
        <v>5</v>
      </c>
      <c r="F312" s="261" t="s">
        <v>639</v>
      </c>
      <c r="G312" s="262"/>
      <c r="H312" s="262"/>
      <c r="I312" s="262"/>
      <c r="J312" s="180"/>
      <c r="K312" s="182">
        <v>41.21</v>
      </c>
      <c r="L312" s="180"/>
      <c r="M312" s="180"/>
      <c r="N312" s="180"/>
      <c r="O312" s="180"/>
      <c r="P312" s="180"/>
      <c r="Q312" s="180"/>
      <c r="R312" s="183"/>
      <c r="T312" s="184"/>
      <c r="U312" s="180"/>
      <c r="V312" s="180"/>
      <c r="W312" s="180"/>
      <c r="X312" s="180"/>
      <c r="Y312" s="180"/>
      <c r="Z312" s="180"/>
      <c r="AA312" s="185"/>
      <c r="AT312" s="186" t="s">
        <v>164</v>
      </c>
      <c r="AU312" s="186" t="s">
        <v>113</v>
      </c>
      <c r="AV312" s="11" t="s">
        <v>113</v>
      </c>
      <c r="AW312" s="11" t="s">
        <v>33</v>
      </c>
      <c r="AX312" s="11" t="s">
        <v>76</v>
      </c>
      <c r="AY312" s="186" t="s">
        <v>157</v>
      </c>
    </row>
    <row r="313" spans="2:65" s="12" customFormat="1" ht="16.5" customHeight="1">
      <c r="B313" s="187"/>
      <c r="C313" s="188"/>
      <c r="D313" s="188"/>
      <c r="E313" s="189" t="s">
        <v>5</v>
      </c>
      <c r="F313" s="263" t="s">
        <v>190</v>
      </c>
      <c r="G313" s="264"/>
      <c r="H313" s="264"/>
      <c r="I313" s="264"/>
      <c r="J313" s="188"/>
      <c r="K313" s="190">
        <v>41.21</v>
      </c>
      <c r="L313" s="188"/>
      <c r="M313" s="188"/>
      <c r="N313" s="188"/>
      <c r="O313" s="188"/>
      <c r="P313" s="188"/>
      <c r="Q313" s="188"/>
      <c r="R313" s="191"/>
      <c r="T313" s="192"/>
      <c r="U313" s="188"/>
      <c r="V313" s="188"/>
      <c r="W313" s="188"/>
      <c r="X313" s="188"/>
      <c r="Y313" s="188"/>
      <c r="Z313" s="188"/>
      <c r="AA313" s="193"/>
      <c r="AT313" s="194" t="s">
        <v>164</v>
      </c>
      <c r="AU313" s="194" t="s">
        <v>113</v>
      </c>
      <c r="AV313" s="12" t="s">
        <v>167</v>
      </c>
      <c r="AW313" s="12" t="s">
        <v>33</v>
      </c>
      <c r="AX313" s="12" t="s">
        <v>76</v>
      </c>
      <c r="AY313" s="194" t="s">
        <v>157</v>
      </c>
    </row>
    <row r="314" spans="2:65" s="13" customFormat="1" ht="16.5" customHeight="1">
      <c r="B314" s="195"/>
      <c r="C314" s="196"/>
      <c r="D314" s="196"/>
      <c r="E314" s="197" t="s">
        <v>5</v>
      </c>
      <c r="F314" s="265" t="s">
        <v>176</v>
      </c>
      <c r="G314" s="266"/>
      <c r="H314" s="266"/>
      <c r="I314" s="266"/>
      <c r="J314" s="196"/>
      <c r="K314" s="198">
        <v>71.8</v>
      </c>
      <c r="L314" s="196"/>
      <c r="M314" s="196"/>
      <c r="N314" s="196"/>
      <c r="O314" s="196"/>
      <c r="P314" s="196"/>
      <c r="Q314" s="196"/>
      <c r="R314" s="199"/>
      <c r="T314" s="200"/>
      <c r="U314" s="196"/>
      <c r="V314" s="196"/>
      <c r="W314" s="196"/>
      <c r="X314" s="196"/>
      <c r="Y314" s="196"/>
      <c r="Z314" s="196"/>
      <c r="AA314" s="201"/>
      <c r="AT314" s="202" t="s">
        <v>164</v>
      </c>
      <c r="AU314" s="202" t="s">
        <v>113</v>
      </c>
      <c r="AV314" s="13" t="s">
        <v>161</v>
      </c>
      <c r="AW314" s="13" t="s">
        <v>33</v>
      </c>
      <c r="AX314" s="13" t="s">
        <v>84</v>
      </c>
      <c r="AY314" s="202" t="s">
        <v>157</v>
      </c>
    </row>
    <row r="315" spans="2:65" s="1" customFormat="1" ht="38.25" customHeight="1">
      <c r="B315" s="136"/>
      <c r="C315" s="165" t="s">
        <v>390</v>
      </c>
      <c r="D315" s="165" t="s">
        <v>158</v>
      </c>
      <c r="E315" s="166" t="s">
        <v>640</v>
      </c>
      <c r="F315" s="276" t="s">
        <v>641</v>
      </c>
      <c r="G315" s="276"/>
      <c r="H315" s="276"/>
      <c r="I315" s="276"/>
      <c r="J315" s="167" t="s">
        <v>401</v>
      </c>
      <c r="K315" s="168">
        <v>6.1189999999999998</v>
      </c>
      <c r="L315" s="277">
        <v>0</v>
      </c>
      <c r="M315" s="277"/>
      <c r="N315" s="278">
        <f>ROUND(L315*K315,2)</f>
        <v>0</v>
      </c>
      <c r="O315" s="278"/>
      <c r="P315" s="278"/>
      <c r="Q315" s="278"/>
      <c r="R315" s="139"/>
      <c r="T315" s="169" t="s">
        <v>5</v>
      </c>
      <c r="U315" s="47" t="s">
        <v>43</v>
      </c>
      <c r="V315" s="39"/>
      <c r="W315" s="170">
        <f>V315*K315</f>
        <v>0</v>
      </c>
      <c r="X315" s="170">
        <v>0</v>
      </c>
      <c r="Y315" s="170">
        <f>X315*K315</f>
        <v>0</v>
      </c>
      <c r="Z315" s="170">
        <v>0</v>
      </c>
      <c r="AA315" s="171">
        <f>Z315*K315</f>
        <v>0</v>
      </c>
      <c r="AR315" s="22" t="s">
        <v>390</v>
      </c>
      <c r="AT315" s="22" t="s">
        <v>158</v>
      </c>
      <c r="AU315" s="22" t="s">
        <v>113</v>
      </c>
      <c r="AY315" s="22" t="s">
        <v>157</v>
      </c>
      <c r="BE315" s="109">
        <f>IF(U315="základná",N315,0)</f>
        <v>0</v>
      </c>
      <c r="BF315" s="109">
        <f>IF(U315="znížená",N315,0)</f>
        <v>0</v>
      </c>
      <c r="BG315" s="109">
        <f>IF(U315="zákl. prenesená",N315,0)</f>
        <v>0</v>
      </c>
      <c r="BH315" s="109">
        <f>IF(U315="zníž. prenesená",N315,0)</f>
        <v>0</v>
      </c>
      <c r="BI315" s="109">
        <f>IF(U315="nulová",N315,0)</f>
        <v>0</v>
      </c>
      <c r="BJ315" s="22" t="s">
        <v>113</v>
      </c>
      <c r="BK315" s="109">
        <f>ROUND(L315*K315,2)</f>
        <v>0</v>
      </c>
      <c r="BL315" s="22" t="s">
        <v>390</v>
      </c>
      <c r="BM315" s="22" t="s">
        <v>642</v>
      </c>
    </row>
    <row r="316" spans="2:65" s="9" customFormat="1" ht="29.85" customHeight="1">
      <c r="B316" s="154"/>
      <c r="C316" s="155"/>
      <c r="D316" s="164" t="s">
        <v>131</v>
      </c>
      <c r="E316" s="164"/>
      <c r="F316" s="164"/>
      <c r="G316" s="164"/>
      <c r="H316" s="164"/>
      <c r="I316" s="164"/>
      <c r="J316" s="164"/>
      <c r="K316" s="164"/>
      <c r="L316" s="164"/>
      <c r="M316" s="164"/>
      <c r="N316" s="272">
        <f>BK316</f>
        <v>0</v>
      </c>
      <c r="O316" s="273"/>
      <c r="P316" s="273"/>
      <c r="Q316" s="273"/>
      <c r="R316" s="157"/>
      <c r="T316" s="158"/>
      <c r="U316" s="155"/>
      <c r="V316" s="155"/>
      <c r="W316" s="159">
        <f>SUM(W317:W328)</f>
        <v>0</v>
      </c>
      <c r="X316" s="155"/>
      <c r="Y316" s="159">
        <f>SUM(Y317:Y328)</f>
        <v>2.63314E-3</v>
      </c>
      <c r="Z316" s="155"/>
      <c r="AA316" s="160">
        <f>SUM(AA317:AA328)</f>
        <v>0</v>
      </c>
      <c r="AR316" s="161" t="s">
        <v>113</v>
      </c>
      <c r="AT316" s="162" t="s">
        <v>75</v>
      </c>
      <c r="AU316" s="162" t="s">
        <v>84</v>
      </c>
      <c r="AY316" s="161" t="s">
        <v>157</v>
      </c>
      <c r="BK316" s="163">
        <f>SUM(BK317:BK328)</f>
        <v>0</v>
      </c>
    </row>
    <row r="317" spans="2:65" s="1" customFormat="1" ht="38.25" customHeight="1">
      <c r="B317" s="136"/>
      <c r="C317" s="165" t="s">
        <v>398</v>
      </c>
      <c r="D317" s="165" t="s">
        <v>158</v>
      </c>
      <c r="E317" s="166" t="s">
        <v>643</v>
      </c>
      <c r="F317" s="276" t="s">
        <v>644</v>
      </c>
      <c r="G317" s="276"/>
      <c r="H317" s="276"/>
      <c r="I317" s="276"/>
      <c r="J317" s="167" t="s">
        <v>207</v>
      </c>
      <c r="K317" s="168">
        <v>12.32</v>
      </c>
      <c r="L317" s="277">
        <v>0</v>
      </c>
      <c r="M317" s="277"/>
      <c r="N317" s="278">
        <f>ROUND(L317*K317,2)</f>
        <v>0</v>
      </c>
      <c r="O317" s="278"/>
      <c r="P317" s="278"/>
      <c r="Q317" s="278"/>
      <c r="R317" s="139"/>
      <c r="T317" s="169" t="s">
        <v>5</v>
      </c>
      <c r="U317" s="47" t="s">
        <v>43</v>
      </c>
      <c r="V317" s="39"/>
      <c r="W317" s="170">
        <f>V317*K317</f>
        <v>0</v>
      </c>
      <c r="X317" s="170">
        <v>2.1000000000000001E-4</v>
      </c>
      <c r="Y317" s="170">
        <f>X317*K317</f>
        <v>2.5872E-3</v>
      </c>
      <c r="Z317" s="170">
        <v>0</v>
      </c>
      <c r="AA317" s="171">
        <f>Z317*K317</f>
        <v>0</v>
      </c>
      <c r="AR317" s="22" t="s">
        <v>390</v>
      </c>
      <c r="AT317" s="22" t="s">
        <v>158</v>
      </c>
      <c r="AU317" s="22" t="s">
        <v>113</v>
      </c>
      <c r="AY317" s="22" t="s">
        <v>157</v>
      </c>
      <c r="BE317" s="109">
        <f>IF(U317="základná",N317,0)</f>
        <v>0</v>
      </c>
      <c r="BF317" s="109">
        <f>IF(U317="znížená",N317,0)</f>
        <v>0</v>
      </c>
      <c r="BG317" s="109">
        <f>IF(U317="zákl. prenesená",N317,0)</f>
        <v>0</v>
      </c>
      <c r="BH317" s="109">
        <f>IF(U317="zníž. prenesená",N317,0)</f>
        <v>0</v>
      </c>
      <c r="BI317" s="109">
        <f>IF(U317="nulová",N317,0)</f>
        <v>0</v>
      </c>
      <c r="BJ317" s="22" t="s">
        <v>113</v>
      </c>
      <c r="BK317" s="109">
        <f>ROUND(L317*K317,2)</f>
        <v>0</v>
      </c>
      <c r="BL317" s="22" t="s">
        <v>390</v>
      </c>
      <c r="BM317" s="22" t="s">
        <v>645</v>
      </c>
    </row>
    <row r="318" spans="2:65" s="11" customFormat="1" ht="16.5" customHeight="1">
      <c r="B318" s="179"/>
      <c r="C318" s="180"/>
      <c r="D318" s="180"/>
      <c r="E318" s="181" t="s">
        <v>5</v>
      </c>
      <c r="F318" s="281" t="s">
        <v>646</v>
      </c>
      <c r="G318" s="282"/>
      <c r="H318" s="282"/>
      <c r="I318" s="282"/>
      <c r="J318" s="180"/>
      <c r="K318" s="182">
        <v>1.76</v>
      </c>
      <c r="L318" s="180"/>
      <c r="M318" s="180"/>
      <c r="N318" s="180"/>
      <c r="O318" s="180"/>
      <c r="P318" s="180"/>
      <c r="Q318" s="180"/>
      <c r="R318" s="183"/>
      <c r="T318" s="184"/>
      <c r="U318" s="180"/>
      <c r="V318" s="180"/>
      <c r="W318" s="180"/>
      <c r="X318" s="180"/>
      <c r="Y318" s="180"/>
      <c r="Z318" s="180"/>
      <c r="AA318" s="185"/>
      <c r="AT318" s="186" t="s">
        <v>164</v>
      </c>
      <c r="AU318" s="186" t="s">
        <v>113</v>
      </c>
      <c r="AV318" s="11" t="s">
        <v>113</v>
      </c>
      <c r="AW318" s="11" t="s">
        <v>33</v>
      </c>
      <c r="AX318" s="11" t="s">
        <v>76</v>
      </c>
      <c r="AY318" s="186" t="s">
        <v>157</v>
      </c>
    </row>
    <row r="319" spans="2:65" s="12" customFormat="1" ht="16.5" customHeight="1">
      <c r="B319" s="187"/>
      <c r="C319" s="188"/>
      <c r="D319" s="188"/>
      <c r="E319" s="189" t="s">
        <v>5</v>
      </c>
      <c r="F319" s="263" t="s">
        <v>647</v>
      </c>
      <c r="G319" s="264"/>
      <c r="H319" s="264"/>
      <c r="I319" s="264"/>
      <c r="J319" s="188"/>
      <c r="K319" s="190">
        <v>1.76</v>
      </c>
      <c r="L319" s="188"/>
      <c r="M319" s="188"/>
      <c r="N319" s="188"/>
      <c r="O319" s="188"/>
      <c r="P319" s="188"/>
      <c r="Q319" s="188"/>
      <c r="R319" s="191"/>
      <c r="T319" s="192"/>
      <c r="U319" s="188"/>
      <c r="V319" s="188"/>
      <c r="W319" s="188"/>
      <c r="X319" s="188"/>
      <c r="Y319" s="188"/>
      <c r="Z319" s="188"/>
      <c r="AA319" s="193"/>
      <c r="AT319" s="194" t="s">
        <v>164</v>
      </c>
      <c r="AU319" s="194" t="s">
        <v>113</v>
      </c>
      <c r="AV319" s="12" t="s">
        <v>167</v>
      </c>
      <c r="AW319" s="12" t="s">
        <v>33</v>
      </c>
      <c r="AX319" s="12" t="s">
        <v>76</v>
      </c>
      <c r="AY319" s="194" t="s">
        <v>157</v>
      </c>
    </row>
    <row r="320" spans="2:65" s="11" customFormat="1" ht="16.5" customHeight="1">
      <c r="B320" s="179"/>
      <c r="C320" s="180"/>
      <c r="D320" s="180"/>
      <c r="E320" s="181" t="s">
        <v>5</v>
      </c>
      <c r="F320" s="261" t="s">
        <v>648</v>
      </c>
      <c r="G320" s="262"/>
      <c r="H320" s="262"/>
      <c r="I320" s="262"/>
      <c r="J320" s="180"/>
      <c r="K320" s="182">
        <v>5.28</v>
      </c>
      <c r="L320" s="180"/>
      <c r="M320" s="180"/>
      <c r="N320" s="180"/>
      <c r="O320" s="180"/>
      <c r="P320" s="180"/>
      <c r="Q320" s="180"/>
      <c r="R320" s="183"/>
      <c r="T320" s="184"/>
      <c r="U320" s="180"/>
      <c r="V320" s="180"/>
      <c r="W320" s="180"/>
      <c r="X320" s="180"/>
      <c r="Y320" s="180"/>
      <c r="Z320" s="180"/>
      <c r="AA320" s="185"/>
      <c r="AT320" s="186" t="s">
        <v>164</v>
      </c>
      <c r="AU320" s="186" t="s">
        <v>113</v>
      </c>
      <c r="AV320" s="11" t="s">
        <v>113</v>
      </c>
      <c r="AW320" s="11" t="s">
        <v>33</v>
      </c>
      <c r="AX320" s="11" t="s">
        <v>76</v>
      </c>
      <c r="AY320" s="186" t="s">
        <v>157</v>
      </c>
    </row>
    <row r="321" spans="2:65" s="12" customFormat="1" ht="16.5" customHeight="1">
      <c r="B321" s="187"/>
      <c r="C321" s="188"/>
      <c r="D321" s="188"/>
      <c r="E321" s="189" t="s">
        <v>5</v>
      </c>
      <c r="F321" s="263" t="s">
        <v>649</v>
      </c>
      <c r="G321" s="264"/>
      <c r="H321" s="264"/>
      <c r="I321" s="264"/>
      <c r="J321" s="188"/>
      <c r="K321" s="190">
        <v>5.28</v>
      </c>
      <c r="L321" s="188"/>
      <c r="M321" s="188"/>
      <c r="N321" s="188"/>
      <c r="O321" s="188"/>
      <c r="P321" s="188"/>
      <c r="Q321" s="188"/>
      <c r="R321" s="191"/>
      <c r="T321" s="192"/>
      <c r="U321" s="188"/>
      <c r="V321" s="188"/>
      <c r="W321" s="188"/>
      <c r="X321" s="188"/>
      <c r="Y321" s="188"/>
      <c r="Z321" s="188"/>
      <c r="AA321" s="193"/>
      <c r="AT321" s="194" t="s">
        <v>164</v>
      </c>
      <c r="AU321" s="194" t="s">
        <v>113</v>
      </c>
      <c r="AV321" s="12" t="s">
        <v>167</v>
      </c>
      <c r="AW321" s="12" t="s">
        <v>33</v>
      </c>
      <c r="AX321" s="12" t="s">
        <v>76</v>
      </c>
      <c r="AY321" s="194" t="s">
        <v>157</v>
      </c>
    </row>
    <row r="322" spans="2:65" s="11" customFormat="1" ht="16.5" customHeight="1">
      <c r="B322" s="179"/>
      <c r="C322" s="180"/>
      <c r="D322" s="180"/>
      <c r="E322" s="181" t="s">
        <v>5</v>
      </c>
      <c r="F322" s="261" t="s">
        <v>650</v>
      </c>
      <c r="G322" s="262"/>
      <c r="H322" s="262"/>
      <c r="I322" s="262"/>
      <c r="J322" s="180"/>
      <c r="K322" s="182">
        <v>1.76</v>
      </c>
      <c r="L322" s="180"/>
      <c r="M322" s="180"/>
      <c r="N322" s="180"/>
      <c r="O322" s="180"/>
      <c r="P322" s="180"/>
      <c r="Q322" s="180"/>
      <c r="R322" s="183"/>
      <c r="T322" s="184"/>
      <c r="U322" s="180"/>
      <c r="V322" s="180"/>
      <c r="W322" s="180"/>
      <c r="X322" s="180"/>
      <c r="Y322" s="180"/>
      <c r="Z322" s="180"/>
      <c r="AA322" s="185"/>
      <c r="AT322" s="186" t="s">
        <v>164</v>
      </c>
      <c r="AU322" s="186" t="s">
        <v>113</v>
      </c>
      <c r="AV322" s="11" t="s">
        <v>113</v>
      </c>
      <c r="AW322" s="11" t="s">
        <v>33</v>
      </c>
      <c r="AX322" s="11" t="s">
        <v>76</v>
      </c>
      <c r="AY322" s="186" t="s">
        <v>157</v>
      </c>
    </row>
    <row r="323" spans="2:65" s="12" customFormat="1" ht="16.5" customHeight="1">
      <c r="B323" s="187"/>
      <c r="C323" s="188"/>
      <c r="D323" s="188"/>
      <c r="E323" s="189" t="s">
        <v>5</v>
      </c>
      <c r="F323" s="263" t="s">
        <v>647</v>
      </c>
      <c r="G323" s="264"/>
      <c r="H323" s="264"/>
      <c r="I323" s="264"/>
      <c r="J323" s="188"/>
      <c r="K323" s="190">
        <v>1.76</v>
      </c>
      <c r="L323" s="188"/>
      <c r="M323" s="188"/>
      <c r="N323" s="188"/>
      <c r="O323" s="188"/>
      <c r="P323" s="188"/>
      <c r="Q323" s="188"/>
      <c r="R323" s="191"/>
      <c r="T323" s="192"/>
      <c r="U323" s="188"/>
      <c r="V323" s="188"/>
      <c r="W323" s="188"/>
      <c r="X323" s="188"/>
      <c r="Y323" s="188"/>
      <c r="Z323" s="188"/>
      <c r="AA323" s="193"/>
      <c r="AT323" s="194" t="s">
        <v>164</v>
      </c>
      <c r="AU323" s="194" t="s">
        <v>113</v>
      </c>
      <c r="AV323" s="12" t="s">
        <v>167</v>
      </c>
      <c r="AW323" s="12" t="s">
        <v>33</v>
      </c>
      <c r="AX323" s="12" t="s">
        <v>76</v>
      </c>
      <c r="AY323" s="194" t="s">
        <v>157</v>
      </c>
    </row>
    <row r="324" spans="2:65" s="11" customFormat="1" ht="16.5" customHeight="1">
      <c r="B324" s="179"/>
      <c r="C324" s="180"/>
      <c r="D324" s="180"/>
      <c r="E324" s="181" t="s">
        <v>5</v>
      </c>
      <c r="F324" s="261" t="s">
        <v>651</v>
      </c>
      <c r="G324" s="262"/>
      <c r="H324" s="262"/>
      <c r="I324" s="262"/>
      <c r="J324" s="180"/>
      <c r="K324" s="182">
        <v>3.52</v>
      </c>
      <c r="L324" s="180"/>
      <c r="M324" s="180"/>
      <c r="N324" s="180"/>
      <c r="O324" s="180"/>
      <c r="P324" s="180"/>
      <c r="Q324" s="180"/>
      <c r="R324" s="183"/>
      <c r="T324" s="184"/>
      <c r="U324" s="180"/>
      <c r="V324" s="180"/>
      <c r="W324" s="180"/>
      <c r="X324" s="180"/>
      <c r="Y324" s="180"/>
      <c r="Z324" s="180"/>
      <c r="AA324" s="185"/>
      <c r="AT324" s="186" t="s">
        <v>164</v>
      </c>
      <c r="AU324" s="186" t="s">
        <v>113</v>
      </c>
      <c r="AV324" s="11" t="s">
        <v>113</v>
      </c>
      <c r="AW324" s="11" t="s">
        <v>33</v>
      </c>
      <c r="AX324" s="11" t="s">
        <v>76</v>
      </c>
      <c r="AY324" s="186" t="s">
        <v>157</v>
      </c>
    </row>
    <row r="325" spans="2:65" s="12" customFormat="1" ht="16.5" customHeight="1">
      <c r="B325" s="187"/>
      <c r="C325" s="188"/>
      <c r="D325" s="188"/>
      <c r="E325" s="189" t="s">
        <v>5</v>
      </c>
      <c r="F325" s="263" t="s">
        <v>329</v>
      </c>
      <c r="G325" s="264"/>
      <c r="H325" s="264"/>
      <c r="I325" s="264"/>
      <c r="J325" s="188"/>
      <c r="K325" s="190">
        <v>3.52</v>
      </c>
      <c r="L325" s="188"/>
      <c r="M325" s="188"/>
      <c r="N325" s="188"/>
      <c r="O325" s="188"/>
      <c r="P325" s="188"/>
      <c r="Q325" s="188"/>
      <c r="R325" s="191"/>
      <c r="T325" s="192"/>
      <c r="U325" s="188"/>
      <c r="V325" s="188"/>
      <c r="W325" s="188"/>
      <c r="X325" s="188"/>
      <c r="Y325" s="188"/>
      <c r="Z325" s="188"/>
      <c r="AA325" s="193"/>
      <c r="AT325" s="194" t="s">
        <v>164</v>
      </c>
      <c r="AU325" s="194" t="s">
        <v>113</v>
      </c>
      <c r="AV325" s="12" t="s">
        <v>167</v>
      </c>
      <c r="AW325" s="12" t="s">
        <v>33</v>
      </c>
      <c r="AX325" s="12" t="s">
        <v>76</v>
      </c>
      <c r="AY325" s="194" t="s">
        <v>157</v>
      </c>
    </row>
    <row r="326" spans="2:65" s="13" customFormat="1" ht="16.5" customHeight="1">
      <c r="B326" s="195"/>
      <c r="C326" s="196"/>
      <c r="D326" s="196"/>
      <c r="E326" s="197" t="s">
        <v>5</v>
      </c>
      <c r="F326" s="265" t="s">
        <v>176</v>
      </c>
      <c r="G326" s="266"/>
      <c r="H326" s="266"/>
      <c r="I326" s="266"/>
      <c r="J326" s="196"/>
      <c r="K326" s="198">
        <v>12.32</v>
      </c>
      <c r="L326" s="196"/>
      <c r="M326" s="196"/>
      <c r="N326" s="196"/>
      <c r="O326" s="196"/>
      <c r="P326" s="196"/>
      <c r="Q326" s="196"/>
      <c r="R326" s="199"/>
      <c r="T326" s="200"/>
      <c r="U326" s="196"/>
      <c r="V326" s="196"/>
      <c r="W326" s="196"/>
      <c r="X326" s="196"/>
      <c r="Y326" s="196"/>
      <c r="Z326" s="196"/>
      <c r="AA326" s="201"/>
      <c r="AT326" s="202" t="s">
        <v>164</v>
      </c>
      <c r="AU326" s="202" t="s">
        <v>113</v>
      </c>
      <c r="AV326" s="13" t="s">
        <v>161</v>
      </c>
      <c r="AW326" s="13" t="s">
        <v>33</v>
      </c>
      <c r="AX326" s="13" t="s">
        <v>84</v>
      </c>
      <c r="AY326" s="202" t="s">
        <v>157</v>
      </c>
    </row>
    <row r="327" spans="2:65" s="1" customFormat="1" ht="16.5" customHeight="1">
      <c r="B327" s="136"/>
      <c r="C327" s="204" t="s">
        <v>403</v>
      </c>
      <c r="D327" s="204" t="s">
        <v>652</v>
      </c>
      <c r="E327" s="205" t="s">
        <v>653</v>
      </c>
      <c r="F327" s="310" t="s">
        <v>654</v>
      </c>
      <c r="G327" s="310"/>
      <c r="H327" s="310"/>
      <c r="I327" s="310"/>
      <c r="J327" s="206" t="s">
        <v>111</v>
      </c>
      <c r="K327" s="207">
        <v>4.5940000000000003</v>
      </c>
      <c r="L327" s="311">
        <v>0</v>
      </c>
      <c r="M327" s="311"/>
      <c r="N327" s="309">
        <f>ROUND(L327*K327,2)</f>
        <v>0</v>
      </c>
      <c r="O327" s="278"/>
      <c r="P327" s="278"/>
      <c r="Q327" s="278"/>
      <c r="R327" s="139"/>
      <c r="T327" s="169" t="s">
        <v>5</v>
      </c>
      <c r="U327" s="47" t="s">
        <v>43</v>
      </c>
      <c r="V327" s="39"/>
      <c r="W327" s="170">
        <f>V327*K327</f>
        <v>0</v>
      </c>
      <c r="X327" s="170">
        <v>1.0000000000000001E-5</v>
      </c>
      <c r="Y327" s="170">
        <f>X327*K327</f>
        <v>4.5940000000000004E-5</v>
      </c>
      <c r="Z327" s="170">
        <v>0</v>
      </c>
      <c r="AA327" s="171">
        <f>Z327*K327</f>
        <v>0</v>
      </c>
      <c r="AR327" s="22" t="s">
        <v>655</v>
      </c>
      <c r="AT327" s="22" t="s">
        <v>652</v>
      </c>
      <c r="AU327" s="22" t="s">
        <v>113</v>
      </c>
      <c r="AY327" s="22" t="s">
        <v>157</v>
      </c>
      <c r="BE327" s="109">
        <f>IF(U327="základná",N327,0)</f>
        <v>0</v>
      </c>
      <c r="BF327" s="109">
        <f>IF(U327="znížená",N327,0)</f>
        <v>0</v>
      </c>
      <c r="BG327" s="109">
        <f>IF(U327="zákl. prenesená",N327,0)</f>
        <v>0</v>
      </c>
      <c r="BH327" s="109">
        <f>IF(U327="zníž. prenesená",N327,0)</f>
        <v>0</v>
      </c>
      <c r="BI327" s="109">
        <f>IF(U327="nulová",N327,0)</f>
        <v>0</v>
      </c>
      <c r="BJ327" s="22" t="s">
        <v>113</v>
      </c>
      <c r="BK327" s="109">
        <f>ROUND(L327*K327,2)</f>
        <v>0</v>
      </c>
      <c r="BL327" s="22" t="s">
        <v>390</v>
      </c>
      <c r="BM327" s="22" t="s">
        <v>656</v>
      </c>
    </row>
    <row r="328" spans="2:65" s="1" customFormat="1" ht="25.5" customHeight="1">
      <c r="B328" s="136"/>
      <c r="C328" s="165" t="s">
        <v>407</v>
      </c>
      <c r="D328" s="165" t="s">
        <v>158</v>
      </c>
      <c r="E328" s="166" t="s">
        <v>657</v>
      </c>
      <c r="F328" s="276" t="s">
        <v>658</v>
      </c>
      <c r="G328" s="276"/>
      <c r="H328" s="276"/>
      <c r="I328" s="276"/>
      <c r="J328" s="167" t="s">
        <v>401</v>
      </c>
      <c r="K328" s="168">
        <v>3.0000000000000001E-3</v>
      </c>
      <c r="L328" s="277">
        <v>0</v>
      </c>
      <c r="M328" s="277"/>
      <c r="N328" s="278">
        <f>ROUND(L328*K328,2)</f>
        <v>0</v>
      </c>
      <c r="O328" s="278"/>
      <c r="P328" s="278"/>
      <c r="Q328" s="278"/>
      <c r="R328" s="139"/>
      <c r="T328" s="169" t="s">
        <v>5</v>
      </c>
      <c r="U328" s="47" t="s">
        <v>43</v>
      </c>
      <c r="V328" s="39"/>
      <c r="W328" s="170">
        <f>V328*K328</f>
        <v>0</v>
      </c>
      <c r="X328" s="170">
        <v>0</v>
      </c>
      <c r="Y328" s="170">
        <f>X328*K328</f>
        <v>0</v>
      </c>
      <c r="Z328" s="170">
        <v>0</v>
      </c>
      <c r="AA328" s="171">
        <f>Z328*K328</f>
        <v>0</v>
      </c>
      <c r="AR328" s="22" t="s">
        <v>390</v>
      </c>
      <c r="AT328" s="22" t="s">
        <v>158</v>
      </c>
      <c r="AU328" s="22" t="s">
        <v>113</v>
      </c>
      <c r="AY328" s="22" t="s">
        <v>157</v>
      </c>
      <c r="BE328" s="109">
        <f>IF(U328="základná",N328,0)</f>
        <v>0</v>
      </c>
      <c r="BF328" s="109">
        <f>IF(U328="znížená",N328,0)</f>
        <v>0</v>
      </c>
      <c r="BG328" s="109">
        <f>IF(U328="zákl. prenesená",N328,0)</f>
        <v>0</v>
      </c>
      <c r="BH328" s="109">
        <f>IF(U328="zníž. prenesená",N328,0)</f>
        <v>0</v>
      </c>
      <c r="BI328" s="109">
        <f>IF(U328="nulová",N328,0)</f>
        <v>0</v>
      </c>
      <c r="BJ328" s="22" t="s">
        <v>113</v>
      </c>
      <c r="BK328" s="109">
        <f>ROUND(L328*K328,2)</f>
        <v>0</v>
      </c>
      <c r="BL328" s="22" t="s">
        <v>390</v>
      </c>
      <c r="BM328" s="22" t="s">
        <v>659</v>
      </c>
    </row>
    <row r="329" spans="2:65" s="9" customFormat="1" ht="29.85" customHeight="1">
      <c r="B329" s="154"/>
      <c r="C329" s="155"/>
      <c r="D329" s="209" t="s">
        <v>1294</v>
      </c>
      <c r="E329" s="210"/>
      <c r="F329" s="210"/>
      <c r="G329" s="210"/>
      <c r="H329" s="210"/>
      <c r="I329" s="210"/>
      <c r="J329" s="210"/>
      <c r="K329" s="210"/>
      <c r="L329" s="210"/>
      <c r="M329" s="210"/>
      <c r="N329" s="272">
        <f>BK329</f>
        <v>0</v>
      </c>
      <c r="O329" s="273"/>
      <c r="P329" s="273"/>
      <c r="Q329" s="273"/>
      <c r="R329" s="157"/>
      <c r="T329" s="158"/>
      <c r="U329" s="155"/>
      <c r="V329" s="155"/>
      <c r="W329" s="159">
        <f>SUM(W330:W389)</f>
        <v>0</v>
      </c>
      <c r="X329" s="155"/>
      <c r="Y329" s="159">
        <f>SUM(Y330:Y389)</f>
        <v>8.7000000000000011E-4</v>
      </c>
      <c r="Z329" s="155"/>
      <c r="AA329" s="160">
        <f>SUM(AA330:AA389)</f>
        <v>0</v>
      </c>
      <c r="AR329" s="161" t="s">
        <v>113</v>
      </c>
      <c r="AT329" s="162" t="s">
        <v>75</v>
      </c>
      <c r="AU329" s="162" t="s">
        <v>84</v>
      </c>
      <c r="AY329" s="161" t="s">
        <v>157</v>
      </c>
      <c r="BK329" s="163">
        <f>SUM(BK330:BK389)</f>
        <v>0</v>
      </c>
    </row>
    <row r="330" spans="2:65" s="1" customFormat="1" ht="25.5" customHeight="1">
      <c r="B330" s="136"/>
      <c r="C330" s="165" t="s">
        <v>10</v>
      </c>
      <c r="D330" s="165" t="s">
        <v>158</v>
      </c>
      <c r="E330" s="166" t="s">
        <v>660</v>
      </c>
      <c r="F330" s="306" t="s">
        <v>661</v>
      </c>
      <c r="G330" s="306"/>
      <c r="H330" s="306"/>
      <c r="I330" s="306"/>
      <c r="J330" s="167" t="s">
        <v>662</v>
      </c>
      <c r="K330" s="168">
        <v>21.75</v>
      </c>
      <c r="L330" s="277">
        <v>0</v>
      </c>
      <c r="M330" s="277"/>
      <c r="N330" s="278">
        <f>ROUND(L330*K330,2)</f>
        <v>0</v>
      </c>
      <c r="O330" s="278"/>
      <c r="P330" s="278"/>
      <c r="Q330" s="278"/>
      <c r="R330" s="139"/>
      <c r="T330" s="169" t="s">
        <v>5</v>
      </c>
      <c r="U330" s="47" t="s">
        <v>43</v>
      </c>
      <c r="V330" s="39"/>
      <c r="W330" s="170">
        <f>V330*K330</f>
        <v>0</v>
      </c>
      <c r="X330" s="170">
        <v>4.0000000000000003E-5</v>
      </c>
      <c r="Y330" s="170">
        <f>X330*K330</f>
        <v>8.7000000000000011E-4</v>
      </c>
      <c r="Z330" s="170">
        <v>0</v>
      </c>
      <c r="AA330" s="171">
        <f>Z330*K330</f>
        <v>0</v>
      </c>
      <c r="AR330" s="22" t="s">
        <v>390</v>
      </c>
      <c r="AT330" s="22" t="s">
        <v>158</v>
      </c>
      <c r="AU330" s="22" t="s">
        <v>113</v>
      </c>
      <c r="AY330" s="22" t="s">
        <v>157</v>
      </c>
      <c r="BE330" s="109">
        <f>IF(U330="základná",N330,0)</f>
        <v>0</v>
      </c>
      <c r="BF330" s="109">
        <f>IF(U330="znížená",N330,0)</f>
        <v>0</v>
      </c>
      <c r="BG330" s="109">
        <f>IF(U330="zákl. prenesená",N330,0)</f>
        <v>0</v>
      </c>
      <c r="BH330" s="109">
        <f>IF(U330="zníž. prenesená",N330,0)</f>
        <v>0</v>
      </c>
      <c r="BI330" s="109">
        <f>IF(U330="nulová",N330,0)</f>
        <v>0</v>
      </c>
      <c r="BJ330" s="22" t="s">
        <v>113</v>
      </c>
      <c r="BK330" s="109">
        <f>ROUND(L330*K330,2)</f>
        <v>0</v>
      </c>
      <c r="BL330" s="22" t="s">
        <v>390</v>
      </c>
      <c r="BM330" s="22" t="s">
        <v>663</v>
      </c>
    </row>
    <row r="331" spans="2:65" s="10" customFormat="1" ht="16.5" customHeight="1">
      <c r="B331" s="172"/>
      <c r="C331" s="173"/>
      <c r="D331" s="173"/>
      <c r="E331" s="174" t="s">
        <v>5</v>
      </c>
      <c r="F331" s="279" t="s">
        <v>664</v>
      </c>
      <c r="G331" s="280"/>
      <c r="H331" s="280"/>
      <c r="I331" s="280"/>
      <c r="J331" s="173"/>
      <c r="K331" s="174" t="s">
        <v>5</v>
      </c>
      <c r="L331" s="173"/>
      <c r="M331" s="173"/>
      <c r="N331" s="173"/>
      <c r="O331" s="173"/>
      <c r="P331" s="173"/>
      <c r="Q331" s="173"/>
      <c r="R331" s="175"/>
      <c r="T331" s="176"/>
      <c r="U331" s="173"/>
      <c r="V331" s="173"/>
      <c r="W331" s="173"/>
      <c r="X331" s="173"/>
      <c r="Y331" s="173"/>
      <c r="Z331" s="173"/>
      <c r="AA331" s="177"/>
      <c r="AT331" s="178" t="s">
        <v>164</v>
      </c>
      <c r="AU331" s="178" t="s">
        <v>113</v>
      </c>
      <c r="AV331" s="10" t="s">
        <v>84</v>
      </c>
      <c r="AW331" s="10" t="s">
        <v>33</v>
      </c>
      <c r="AX331" s="10" t="s">
        <v>76</v>
      </c>
      <c r="AY331" s="178" t="s">
        <v>157</v>
      </c>
    </row>
    <row r="332" spans="2:65" s="10" customFormat="1" ht="16.5" customHeight="1">
      <c r="B332" s="172"/>
      <c r="C332" s="173"/>
      <c r="D332" s="173"/>
      <c r="E332" s="174" t="s">
        <v>5</v>
      </c>
      <c r="F332" s="283" t="s">
        <v>665</v>
      </c>
      <c r="G332" s="284"/>
      <c r="H332" s="284"/>
      <c r="I332" s="284"/>
      <c r="J332" s="173"/>
      <c r="K332" s="174" t="s">
        <v>5</v>
      </c>
      <c r="L332" s="173"/>
      <c r="M332" s="173"/>
      <c r="N332" s="173"/>
      <c r="O332" s="173"/>
      <c r="P332" s="173"/>
      <c r="Q332" s="173"/>
      <c r="R332" s="175"/>
      <c r="T332" s="176"/>
      <c r="U332" s="173"/>
      <c r="V332" s="173"/>
      <c r="W332" s="173"/>
      <c r="X332" s="173"/>
      <c r="Y332" s="173"/>
      <c r="Z332" s="173"/>
      <c r="AA332" s="177"/>
      <c r="AT332" s="178" t="s">
        <v>164</v>
      </c>
      <c r="AU332" s="178" t="s">
        <v>113</v>
      </c>
      <c r="AV332" s="10" t="s">
        <v>84</v>
      </c>
      <c r="AW332" s="10" t="s">
        <v>33</v>
      </c>
      <c r="AX332" s="10" t="s">
        <v>76</v>
      </c>
      <c r="AY332" s="178" t="s">
        <v>157</v>
      </c>
    </row>
    <row r="333" spans="2:65" s="10" customFormat="1" ht="16.5" customHeight="1">
      <c r="B333" s="172"/>
      <c r="C333" s="173"/>
      <c r="D333" s="173"/>
      <c r="E333" s="174" t="s">
        <v>5</v>
      </c>
      <c r="F333" s="283" t="s">
        <v>666</v>
      </c>
      <c r="G333" s="284"/>
      <c r="H333" s="284"/>
      <c r="I333" s="284"/>
      <c r="J333" s="173"/>
      <c r="K333" s="174" t="s">
        <v>5</v>
      </c>
      <c r="L333" s="173"/>
      <c r="M333" s="173"/>
      <c r="N333" s="173"/>
      <c r="O333" s="173"/>
      <c r="P333" s="173"/>
      <c r="Q333" s="173"/>
      <c r="R333" s="175"/>
      <c r="T333" s="176"/>
      <c r="U333" s="173"/>
      <c r="V333" s="173"/>
      <c r="W333" s="173"/>
      <c r="X333" s="173"/>
      <c r="Y333" s="173"/>
      <c r="Z333" s="173"/>
      <c r="AA333" s="177"/>
      <c r="AT333" s="178" t="s">
        <v>164</v>
      </c>
      <c r="AU333" s="178" t="s">
        <v>113</v>
      </c>
      <c r="AV333" s="10" t="s">
        <v>84</v>
      </c>
      <c r="AW333" s="10" t="s">
        <v>33</v>
      </c>
      <c r="AX333" s="10" t="s">
        <v>76</v>
      </c>
      <c r="AY333" s="178" t="s">
        <v>157</v>
      </c>
    </row>
    <row r="334" spans="2:65" s="10" customFormat="1" ht="16.5" customHeight="1">
      <c r="B334" s="172"/>
      <c r="C334" s="173"/>
      <c r="D334" s="173"/>
      <c r="E334" s="174" t="s">
        <v>5</v>
      </c>
      <c r="F334" s="283" t="s">
        <v>667</v>
      </c>
      <c r="G334" s="284"/>
      <c r="H334" s="284"/>
      <c r="I334" s="284"/>
      <c r="J334" s="173"/>
      <c r="K334" s="174" t="s">
        <v>5</v>
      </c>
      <c r="L334" s="173"/>
      <c r="M334" s="173"/>
      <c r="N334" s="173"/>
      <c r="O334" s="173"/>
      <c r="P334" s="173"/>
      <c r="Q334" s="173"/>
      <c r="R334" s="175"/>
      <c r="T334" s="176"/>
      <c r="U334" s="173"/>
      <c r="V334" s="173"/>
      <c r="W334" s="173"/>
      <c r="X334" s="173"/>
      <c r="Y334" s="173"/>
      <c r="Z334" s="173"/>
      <c r="AA334" s="177"/>
      <c r="AT334" s="178" t="s">
        <v>164</v>
      </c>
      <c r="AU334" s="178" t="s">
        <v>113</v>
      </c>
      <c r="AV334" s="10" t="s">
        <v>84</v>
      </c>
      <c r="AW334" s="10" t="s">
        <v>33</v>
      </c>
      <c r="AX334" s="10" t="s">
        <v>76</v>
      </c>
      <c r="AY334" s="178" t="s">
        <v>157</v>
      </c>
    </row>
    <row r="335" spans="2:65" s="11" customFormat="1" ht="16.5" customHeight="1">
      <c r="B335" s="179"/>
      <c r="C335" s="180"/>
      <c r="D335" s="180"/>
      <c r="E335" s="181" t="s">
        <v>5</v>
      </c>
      <c r="F335" s="261" t="s">
        <v>668</v>
      </c>
      <c r="G335" s="262"/>
      <c r="H335" s="262"/>
      <c r="I335" s="262"/>
      <c r="J335" s="180"/>
      <c r="K335" s="182">
        <v>3.45</v>
      </c>
      <c r="L335" s="180"/>
      <c r="M335" s="180"/>
      <c r="N335" s="180"/>
      <c r="O335" s="180"/>
      <c r="P335" s="180"/>
      <c r="Q335" s="180"/>
      <c r="R335" s="183"/>
      <c r="T335" s="184"/>
      <c r="U335" s="180"/>
      <c r="V335" s="180"/>
      <c r="W335" s="180"/>
      <c r="X335" s="180"/>
      <c r="Y335" s="180"/>
      <c r="Z335" s="180"/>
      <c r="AA335" s="185"/>
      <c r="AT335" s="186" t="s">
        <v>164</v>
      </c>
      <c r="AU335" s="186" t="s">
        <v>113</v>
      </c>
      <c r="AV335" s="11" t="s">
        <v>113</v>
      </c>
      <c r="AW335" s="11" t="s">
        <v>33</v>
      </c>
      <c r="AX335" s="11" t="s">
        <v>76</v>
      </c>
      <c r="AY335" s="186" t="s">
        <v>157</v>
      </c>
    </row>
    <row r="336" spans="2:65" s="12" customFormat="1" ht="16.5" customHeight="1">
      <c r="B336" s="187"/>
      <c r="C336" s="188"/>
      <c r="D336" s="188"/>
      <c r="E336" s="189" t="s">
        <v>5</v>
      </c>
      <c r="F336" s="263" t="s">
        <v>190</v>
      </c>
      <c r="G336" s="264"/>
      <c r="H336" s="264"/>
      <c r="I336" s="264"/>
      <c r="J336" s="188"/>
      <c r="K336" s="190">
        <v>3.45</v>
      </c>
      <c r="L336" s="188"/>
      <c r="M336" s="188"/>
      <c r="N336" s="188"/>
      <c r="O336" s="188"/>
      <c r="P336" s="188"/>
      <c r="Q336" s="188"/>
      <c r="R336" s="191"/>
      <c r="T336" s="192"/>
      <c r="U336" s="188"/>
      <c r="V336" s="188"/>
      <c r="W336" s="188"/>
      <c r="X336" s="188"/>
      <c r="Y336" s="188"/>
      <c r="Z336" s="188"/>
      <c r="AA336" s="193"/>
      <c r="AT336" s="194" t="s">
        <v>164</v>
      </c>
      <c r="AU336" s="194" t="s">
        <v>113</v>
      </c>
      <c r="AV336" s="12" t="s">
        <v>167</v>
      </c>
      <c r="AW336" s="12" t="s">
        <v>33</v>
      </c>
      <c r="AX336" s="12" t="s">
        <v>76</v>
      </c>
      <c r="AY336" s="194" t="s">
        <v>157</v>
      </c>
    </row>
    <row r="337" spans="2:65" s="11" customFormat="1" ht="16.5" customHeight="1">
      <c r="B337" s="179"/>
      <c r="C337" s="180"/>
      <c r="D337" s="180"/>
      <c r="E337" s="181" t="s">
        <v>5</v>
      </c>
      <c r="F337" s="261" t="s">
        <v>669</v>
      </c>
      <c r="G337" s="262"/>
      <c r="H337" s="262"/>
      <c r="I337" s="262"/>
      <c r="J337" s="180"/>
      <c r="K337" s="182">
        <v>10.35</v>
      </c>
      <c r="L337" s="180"/>
      <c r="M337" s="180"/>
      <c r="N337" s="180"/>
      <c r="O337" s="180"/>
      <c r="P337" s="180"/>
      <c r="Q337" s="180"/>
      <c r="R337" s="183"/>
      <c r="T337" s="184"/>
      <c r="U337" s="180"/>
      <c r="V337" s="180"/>
      <c r="W337" s="180"/>
      <c r="X337" s="180"/>
      <c r="Y337" s="180"/>
      <c r="Z337" s="180"/>
      <c r="AA337" s="185"/>
      <c r="AT337" s="186" t="s">
        <v>164</v>
      </c>
      <c r="AU337" s="186" t="s">
        <v>113</v>
      </c>
      <c r="AV337" s="11" t="s">
        <v>113</v>
      </c>
      <c r="AW337" s="11" t="s">
        <v>33</v>
      </c>
      <c r="AX337" s="11" t="s">
        <v>76</v>
      </c>
      <c r="AY337" s="186" t="s">
        <v>157</v>
      </c>
    </row>
    <row r="338" spans="2:65" s="12" customFormat="1" ht="16.5" customHeight="1">
      <c r="B338" s="187"/>
      <c r="C338" s="188"/>
      <c r="D338" s="188"/>
      <c r="E338" s="189" t="s">
        <v>5</v>
      </c>
      <c r="F338" s="263" t="s">
        <v>670</v>
      </c>
      <c r="G338" s="264"/>
      <c r="H338" s="264"/>
      <c r="I338" s="264"/>
      <c r="J338" s="188"/>
      <c r="K338" s="190">
        <v>10.35</v>
      </c>
      <c r="L338" s="188"/>
      <c r="M338" s="188"/>
      <c r="N338" s="188"/>
      <c r="O338" s="188"/>
      <c r="P338" s="188"/>
      <c r="Q338" s="188"/>
      <c r="R338" s="191"/>
      <c r="T338" s="192"/>
      <c r="U338" s="188"/>
      <c r="V338" s="188"/>
      <c r="W338" s="188"/>
      <c r="X338" s="188"/>
      <c r="Y338" s="188"/>
      <c r="Z338" s="188"/>
      <c r="AA338" s="193"/>
      <c r="AT338" s="194" t="s">
        <v>164</v>
      </c>
      <c r="AU338" s="194" t="s">
        <v>113</v>
      </c>
      <c r="AV338" s="12" t="s">
        <v>167</v>
      </c>
      <c r="AW338" s="12" t="s">
        <v>33</v>
      </c>
      <c r="AX338" s="12" t="s">
        <v>76</v>
      </c>
      <c r="AY338" s="194" t="s">
        <v>157</v>
      </c>
    </row>
    <row r="339" spans="2:65" s="11" customFormat="1" ht="16.5" customHeight="1">
      <c r="B339" s="179"/>
      <c r="C339" s="180"/>
      <c r="D339" s="180"/>
      <c r="E339" s="181" t="s">
        <v>5</v>
      </c>
      <c r="F339" s="261" t="s">
        <v>671</v>
      </c>
      <c r="G339" s="262"/>
      <c r="H339" s="262"/>
      <c r="I339" s="262"/>
      <c r="J339" s="180"/>
      <c r="K339" s="182">
        <v>2.65</v>
      </c>
      <c r="L339" s="180"/>
      <c r="M339" s="180"/>
      <c r="N339" s="180"/>
      <c r="O339" s="180"/>
      <c r="P339" s="180"/>
      <c r="Q339" s="180"/>
      <c r="R339" s="183"/>
      <c r="T339" s="184"/>
      <c r="U339" s="180"/>
      <c r="V339" s="180"/>
      <c r="W339" s="180"/>
      <c r="X339" s="180"/>
      <c r="Y339" s="180"/>
      <c r="Z339" s="180"/>
      <c r="AA339" s="185"/>
      <c r="AT339" s="186" t="s">
        <v>164</v>
      </c>
      <c r="AU339" s="186" t="s">
        <v>113</v>
      </c>
      <c r="AV339" s="11" t="s">
        <v>113</v>
      </c>
      <c r="AW339" s="11" t="s">
        <v>33</v>
      </c>
      <c r="AX339" s="11" t="s">
        <v>76</v>
      </c>
      <c r="AY339" s="186" t="s">
        <v>157</v>
      </c>
    </row>
    <row r="340" spans="2:65" s="12" customFormat="1" ht="16.5" customHeight="1">
      <c r="B340" s="187"/>
      <c r="C340" s="188"/>
      <c r="D340" s="188"/>
      <c r="E340" s="189" t="s">
        <v>5</v>
      </c>
      <c r="F340" s="263" t="s">
        <v>190</v>
      </c>
      <c r="G340" s="264"/>
      <c r="H340" s="264"/>
      <c r="I340" s="264"/>
      <c r="J340" s="188"/>
      <c r="K340" s="190">
        <v>2.65</v>
      </c>
      <c r="L340" s="188"/>
      <c r="M340" s="188"/>
      <c r="N340" s="188"/>
      <c r="O340" s="188"/>
      <c r="P340" s="188"/>
      <c r="Q340" s="188"/>
      <c r="R340" s="191"/>
      <c r="T340" s="192"/>
      <c r="U340" s="188"/>
      <c r="V340" s="188"/>
      <c r="W340" s="188"/>
      <c r="X340" s="188"/>
      <c r="Y340" s="188"/>
      <c r="Z340" s="188"/>
      <c r="AA340" s="193"/>
      <c r="AT340" s="194" t="s">
        <v>164</v>
      </c>
      <c r="AU340" s="194" t="s">
        <v>113</v>
      </c>
      <c r="AV340" s="12" t="s">
        <v>167</v>
      </c>
      <c r="AW340" s="12" t="s">
        <v>33</v>
      </c>
      <c r="AX340" s="12" t="s">
        <v>76</v>
      </c>
      <c r="AY340" s="194" t="s">
        <v>157</v>
      </c>
    </row>
    <row r="341" spans="2:65" s="11" customFormat="1" ht="16.5" customHeight="1">
      <c r="B341" s="179"/>
      <c r="C341" s="180"/>
      <c r="D341" s="180"/>
      <c r="E341" s="181" t="s">
        <v>5</v>
      </c>
      <c r="F341" s="261" t="s">
        <v>672</v>
      </c>
      <c r="G341" s="262"/>
      <c r="H341" s="262"/>
      <c r="I341" s="262"/>
      <c r="J341" s="180"/>
      <c r="K341" s="182">
        <v>5.3</v>
      </c>
      <c r="L341" s="180"/>
      <c r="M341" s="180"/>
      <c r="N341" s="180"/>
      <c r="O341" s="180"/>
      <c r="P341" s="180"/>
      <c r="Q341" s="180"/>
      <c r="R341" s="183"/>
      <c r="T341" s="184"/>
      <c r="U341" s="180"/>
      <c r="V341" s="180"/>
      <c r="W341" s="180"/>
      <c r="X341" s="180"/>
      <c r="Y341" s="180"/>
      <c r="Z341" s="180"/>
      <c r="AA341" s="185"/>
      <c r="AT341" s="186" t="s">
        <v>164</v>
      </c>
      <c r="AU341" s="186" t="s">
        <v>113</v>
      </c>
      <c r="AV341" s="11" t="s">
        <v>113</v>
      </c>
      <c r="AW341" s="11" t="s">
        <v>33</v>
      </c>
      <c r="AX341" s="11" t="s">
        <v>76</v>
      </c>
      <c r="AY341" s="186" t="s">
        <v>157</v>
      </c>
    </row>
    <row r="342" spans="2:65" s="12" customFormat="1" ht="16.5" customHeight="1">
      <c r="B342" s="187"/>
      <c r="C342" s="188"/>
      <c r="D342" s="188"/>
      <c r="E342" s="189" t="s">
        <v>5</v>
      </c>
      <c r="F342" s="263" t="s">
        <v>623</v>
      </c>
      <c r="G342" s="264"/>
      <c r="H342" s="264"/>
      <c r="I342" s="264"/>
      <c r="J342" s="188"/>
      <c r="K342" s="190">
        <v>5.3</v>
      </c>
      <c r="L342" s="188"/>
      <c r="M342" s="188"/>
      <c r="N342" s="188"/>
      <c r="O342" s="188"/>
      <c r="P342" s="188"/>
      <c r="Q342" s="188"/>
      <c r="R342" s="191"/>
      <c r="T342" s="192"/>
      <c r="U342" s="188"/>
      <c r="V342" s="188"/>
      <c r="W342" s="188"/>
      <c r="X342" s="188"/>
      <c r="Y342" s="188"/>
      <c r="Z342" s="188"/>
      <c r="AA342" s="193"/>
      <c r="AT342" s="194" t="s">
        <v>164</v>
      </c>
      <c r="AU342" s="194" t="s">
        <v>113</v>
      </c>
      <c r="AV342" s="12" t="s">
        <v>167</v>
      </c>
      <c r="AW342" s="12" t="s">
        <v>33</v>
      </c>
      <c r="AX342" s="12" t="s">
        <v>76</v>
      </c>
      <c r="AY342" s="194" t="s">
        <v>157</v>
      </c>
    </row>
    <row r="343" spans="2:65" s="13" customFormat="1" ht="16.5" customHeight="1">
      <c r="B343" s="195"/>
      <c r="C343" s="196"/>
      <c r="D343" s="196"/>
      <c r="E343" s="197" t="s">
        <v>5</v>
      </c>
      <c r="F343" s="265" t="s">
        <v>176</v>
      </c>
      <c r="G343" s="266"/>
      <c r="H343" s="266"/>
      <c r="I343" s="266"/>
      <c r="J343" s="196"/>
      <c r="K343" s="198">
        <v>21.75</v>
      </c>
      <c r="L343" s="196"/>
      <c r="M343" s="196"/>
      <c r="N343" s="196"/>
      <c r="O343" s="196"/>
      <c r="P343" s="196"/>
      <c r="Q343" s="196"/>
      <c r="R343" s="199"/>
      <c r="T343" s="200"/>
      <c r="U343" s="196"/>
      <c r="V343" s="196"/>
      <c r="W343" s="196"/>
      <c r="X343" s="196"/>
      <c r="Y343" s="196"/>
      <c r="Z343" s="196"/>
      <c r="AA343" s="201"/>
      <c r="AT343" s="202" t="s">
        <v>164</v>
      </c>
      <c r="AU343" s="202" t="s">
        <v>113</v>
      </c>
      <c r="AV343" s="13" t="s">
        <v>161</v>
      </c>
      <c r="AW343" s="13" t="s">
        <v>33</v>
      </c>
      <c r="AX343" s="13" t="s">
        <v>84</v>
      </c>
      <c r="AY343" s="202" t="s">
        <v>157</v>
      </c>
    </row>
    <row r="344" spans="2:65" s="1" customFormat="1" ht="25.5" customHeight="1">
      <c r="B344" s="136"/>
      <c r="C344" s="165" t="s">
        <v>414</v>
      </c>
      <c r="D344" s="165" t="s">
        <v>158</v>
      </c>
      <c r="E344" s="166" t="s">
        <v>673</v>
      </c>
      <c r="F344" s="306" t="s">
        <v>674</v>
      </c>
      <c r="G344" s="306"/>
      <c r="H344" s="306"/>
      <c r="I344" s="306"/>
      <c r="J344" s="167" t="s">
        <v>475</v>
      </c>
      <c r="K344" s="168">
        <v>21.75</v>
      </c>
      <c r="L344" s="277">
        <v>0</v>
      </c>
      <c r="M344" s="277"/>
      <c r="N344" s="278">
        <f>ROUND(L344*K344,2)</f>
        <v>0</v>
      </c>
      <c r="O344" s="278"/>
      <c r="P344" s="278"/>
      <c r="Q344" s="278"/>
      <c r="R344" s="139"/>
      <c r="T344" s="169" t="s">
        <v>5</v>
      </c>
      <c r="U344" s="47" t="s">
        <v>43</v>
      </c>
      <c r="V344" s="39"/>
      <c r="W344" s="170">
        <f>V344*K344</f>
        <v>0</v>
      </c>
      <c r="X344" s="170">
        <v>0</v>
      </c>
      <c r="Y344" s="170">
        <f>X344*K344</f>
        <v>0</v>
      </c>
      <c r="Z344" s="170">
        <v>0</v>
      </c>
      <c r="AA344" s="171">
        <f>Z344*K344</f>
        <v>0</v>
      </c>
      <c r="AR344" s="22" t="s">
        <v>390</v>
      </c>
      <c r="AT344" s="22" t="s">
        <v>158</v>
      </c>
      <c r="AU344" s="22" t="s">
        <v>113</v>
      </c>
      <c r="AY344" s="22" t="s">
        <v>157</v>
      </c>
      <c r="BE344" s="109">
        <f>IF(U344="základná",N344,0)</f>
        <v>0</v>
      </c>
      <c r="BF344" s="109">
        <f>IF(U344="znížená",N344,0)</f>
        <v>0</v>
      </c>
      <c r="BG344" s="109">
        <f>IF(U344="zákl. prenesená",N344,0)</f>
        <v>0</v>
      </c>
      <c r="BH344" s="109">
        <f>IF(U344="zníž. prenesená",N344,0)</f>
        <v>0</v>
      </c>
      <c r="BI344" s="109">
        <f>IF(U344="nulová",N344,0)</f>
        <v>0</v>
      </c>
      <c r="BJ344" s="22" t="s">
        <v>113</v>
      </c>
      <c r="BK344" s="109">
        <f>ROUND(L344*K344,2)</f>
        <v>0</v>
      </c>
      <c r="BL344" s="22" t="s">
        <v>390</v>
      </c>
      <c r="BM344" s="22" t="s">
        <v>675</v>
      </c>
    </row>
    <row r="345" spans="2:65" s="10" customFormat="1" ht="16.5" customHeight="1">
      <c r="B345" s="172"/>
      <c r="C345" s="173"/>
      <c r="D345" s="173"/>
      <c r="E345" s="174" t="s">
        <v>5</v>
      </c>
      <c r="F345" s="279" t="s">
        <v>664</v>
      </c>
      <c r="G345" s="280"/>
      <c r="H345" s="280"/>
      <c r="I345" s="280"/>
      <c r="J345" s="173"/>
      <c r="K345" s="174" t="s">
        <v>5</v>
      </c>
      <c r="L345" s="173"/>
      <c r="M345" s="173"/>
      <c r="N345" s="173"/>
      <c r="O345" s="173"/>
      <c r="P345" s="173"/>
      <c r="Q345" s="173"/>
      <c r="R345" s="175"/>
      <c r="T345" s="176"/>
      <c r="U345" s="173"/>
      <c r="V345" s="173"/>
      <c r="W345" s="173"/>
      <c r="X345" s="173"/>
      <c r="Y345" s="173"/>
      <c r="Z345" s="173"/>
      <c r="AA345" s="177"/>
      <c r="AT345" s="178" t="s">
        <v>164</v>
      </c>
      <c r="AU345" s="178" t="s">
        <v>113</v>
      </c>
      <c r="AV345" s="10" t="s">
        <v>84</v>
      </c>
      <c r="AW345" s="10" t="s">
        <v>33</v>
      </c>
      <c r="AX345" s="10" t="s">
        <v>76</v>
      </c>
      <c r="AY345" s="178" t="s">
        <v>157</v>
      </c>
    </row>
    <row r="346" spans="2:65" s="10" customFormat="1" ht="16.5" customHeight="1">
      <c r="B346" s="172"/>
      <c r="C346" s="173"/>
      <c r="D346" s="173"/>
      <c r="E346" s="174" t="s">
        <v>5</v>
      </c>
      <c r="F346" s="283" t="s">
        <v>665</v>
      </c>
      <c r="G346" s="284"/>
      <c r="H346" s="284"/>
      <c r="I346" s="284"/>
      <c r="J346" s="173"/>
      <c r="K346" s="174" t="s">
        <v>5</v>
      </c>
      <c r="L346" s="173"/>
      <c r="M346" s="173"/>
      <c r="N346" s="173"/>
      <c r="O346" s="173"/>
      <c r="P346" s="173"/>
      <c r="Q346" s="173"/>
      <c r="R346" s="175"/>
      <c r="T346" s="176"/>
      <c r="U346" s="173"/>
      <c r="V346" s="173"/>
      <c r="W346" s="173"/>
      <c r="X346" s="173"/>
      <c r="Y346" s="173"/>
      <c r="Z346" s="173"/>
      <c r="AA346" s="177"/>
      <c r="AT346" s="178" t="s">
        <v>164</v>
      </c>
      <c r="AU346" s="178" t="s">
        <v>113</v>
      </c>
      <c r="AV346" s="10" t="s">
        <v>84</v>
      </c>
      <c r="AW346" s="10" t="s">
        <v>33</v>
      </c>
      <c r="AX346" s="10" t="s">
        <v>76</v>
      </c>
      <c r="AY346" s="178" t="s">
        <v>157</v>
      </c>
    </row>
    <row r="347" spans="2:65" s="10" customFormat="1" ht="16.5" customHeight="1">
      <c r="B347" s="172"/>
      <c r="C347" s="173"/>
      <c r="D347" s="173"/>
      <c r="E347" s="174" t="s">
        <v>5</v>
      </c>
      <c r="F347" s="283" t="s">
        <v>666</v>
      </c>
      <c r="G347" s="284"/>
      <c r="H347" s="284"/>
      <c r="I347" s="284"/>
      <c r="J347" s="173"/>
      <c r="K347" s="174" t="s">
        <v>5</v>
      </c>
      <c r="L347" s="173"/>
      <c r="M347" s="173"/>
      <c r="N347" s="173"/>
      <c r="O347" s="173"/>
      <c r="P347" s="173"/>
      <c r="Q347" s="173"/>
      <c r="R347" s="175"/>
      <c r="T347" s="176"/>
      <c r="U347" s="173"/>
      <c r="V347" s="173"/>
      <c r="W347" s="173"/>
      <c r="X347" s="173"/>
      <c r="Y347" s="173"/>
      <c r="Z347" s="173"/>
      <c r="AA347" s="177"/>
      <c r="AT347" s="178" t="s">
        <v>164</v>
      </c>
      <c r="AU347" s="178" t="s">
        <v>113</v>
      </c>
      <c r="AV347" s="10" t="s">
        <v>84</v>
      </c>
      <c r="AW347" s="10" t="s">
        <v>33</v>
      </c>
      <c r="AX347" s="10" t="s">
        <v>76</v>
      </c>
      <c r="AY347" s="178" t="s">
        <v>157</v>
      </c>
    </row>
    <row r="348" spans="2:65" s="10" customFormat="1" ht="16.5" customHeight="1">
      <c r="B348" s="172"/>
      <c r="C348" s="173"/>
      <c r="D348" s="173"/>
      <c r="E348" s="174" t="s">
        <v>5</v>
      </c>
      <c r="F348" s="283" t="s">
        <v>667</v>
      </c>
      <c r="G348" s="284"/>
      <c r="H348" s="284"/>
      <c r="I348" s="284"/>
      <c r="J348" s="173"/>
      <c r="K348" s="174" t="s">
        <v>5</v>
      </c>
      <c r="L348" s="173"/>
      <c r="M348" s="173"/>
      <c r="N348" s="173"/>
      <c r="O348" s="173"/>
      <c r="P348" s="173"/>
      <c r="Q348" s="173"/>
      <c r="R348" s="175"/>
      <c r="T348" s="176"/>
      <c r="U348" s="173"/>
      <c r="V348" s="173"/>
      <c r="W348" s="173"/>
      <c r="X348" s="173"/>
      <c r="Y348" s="173"/>
      <c r="Z348" s="173"/>
      <c r="AA348" s="177"/>
      <c r="AT348" s="178" t="s">
        <v>164</v>
      </c>
      <c r="AU348" s="178" t="s">
        <v>113</v>
      </c>
      <c r="AV348" s="10" t="s">
        <v>84</v>
      </c>
      <c r="AW348" s="10" t="s">
        <v>33</v>
      </c>
      <c r="AX348" s="10" t="s">
        <v>76</v>
      </c>
      <c r="AY348" s="178" t="s">
        <v>157</v>
      </c>
    </row>
    <row r="349" spans="2:65" s="11" customFormat="1" ht="16.5" customHeight="1">
      <c r="B349" s="179"/>
      <c r="C349" s="180"/>
      <c r="D349" s="180"/>
      <c r="E349" s="181" t="s">
        <v>5</v>
      </c>
      <c r="F349" s="261" t="s">
        <v>668</v>
      </c>
      <c r="G349" s="262"/>
      <c r="H349" s="262"/>
      <c r="I349" s="262"/>
      <c r="J349" s="180"/>
      <c r="K349" s="182">
        <v>3.45</v>
      </c>
      <c r="L349" s="180"/>
      <c r="M349" s="180"/>
      <c r="N349" s="180"/>
      <c r="O349" s="180"/>
      <c r="P349" s="180"/>
      <c r="Q349" s="180"/>
      <c r="R349" s="183"/>
      <c r="T349" s="184"/>
      <c r="U349" s="180"/>
      <c r="V349" s="180"/>
      <c r="W349" s="180"/>
      <c r="X349" s="180"/>
      <c r="Y349" s="180"/>
      <c r="Z349" s="180"/>
      <c r="AA349" s="185"/>
      <c r="AT349" s="186" t="s">
        <v>164</v>
      </c>
      <c r="AU349" s="186" t="s">
        <v>113</v>
      </c>
      <c r="AV349" s="11" t="s">
        <v>113</v>
      </c>
      <c r="AW349" s="11" t="s">
        <v>33</v>
      </c>
      <c r="AX349" s="11" t="s">
        <v>76</v>
      </c>
      <c r="AY349" s="186" t="s">
        <v>157</v>
      </c>
    </row>
    <row r="350" spans="2:65" s="12" customFormat="1" ht="16.5" customHeight="1">
      <c r="B350" s="187"/>
      <c r="C350" s="188"/>
      <c r="D350" s="188"/>
      <c r="E350" s="189" t="s">
        <v>5</v>
      </c>
      <c r="F350" s="263" t="s">
        <v>190</v>
      </c>
      <c r="G350" s="264"/>
      <c r="H350" s="264"/>
      <c r="I350" s="264"/>
      <c r="J350" s="188"/>
      <c r="K350" s="190">
        <v>3.45</v>
      </c>
      <c r="L350" s="188"/>
      <c r="M350" s="188"/>
      <c r="N350" s="188"/>
      <c r="O350" s="188"/>
      <c r="P350" s="188"/>
      <c r="Q350" s="188"/>
      <c r="R350" s="191"/>
      <c r="T350" s="192"/>
      <c r="U350" s="188"/>
      <c r="V350" s="188"/>
      <c r="W350" s="188"/>
      <c r="X350" s="188"/>
      <c r="Y350" s="188"/>
      <c r="Z350" s="188"/>
      <c r="AA350" s="193"/>
      <c r="AT350" s="194" t="s">
        <v>164</v>
      </c>
      <c r="AU350" s="194" t="s">
        <v>113</v>
      </c>
      <c r="AV350" s="12" t="s">
        <v>167</v>
      </c>
      <c r="AW350" s="12" t="s">
        <v>33</v>
      </c>
      <c r="AX350" s="12" t="s">
        <v>76</v>
      </c>
      <c r="AY350" s="194" t="s">
        <v>157</v>
      </c>
    </row>
    <row r="351" spans="2:65" s="11" customFormat="1" ht="16.5" customHeight="1">
      <c r="B351" s="179"/>
      <c r="C351" s="180"/>
      <c r="D351" s="180"/>
      <c r="E351" s="181" t="s">
        <v>5</v>
      </c>
      <c r="F351" s="261" t="s">
        <v>669</v>
      </c>
      <c r="G351" s="262"/>
      <c r="H351" s="262"/>
      <c r="I351" s="262"/>
      <c r="J351" s="180"/>
      <c r="K351" s="182">
        <v>10.35</v>
      </c>
      <c r="L351" s="180"/>
      <c r="M351" s="180"/>
      <c r="N351" s="180"/>
      <c r="O351" s="180"/>
      <c r="P351" s="180"/>
      <c r="Q351" s="180"/>
      <c r="R351" s="183"/>
      <c r="T351" s="184"/>
      <c r="U351" s="180"/>
      <c r="V351" s="180"/>
      <c r="W351" s="180"/>
      <c r="X351" s="180"/>
      <c r="Y351" s="180"/>
      <c r="Z351" s="180"/>
      <c r="AA351" s="185"/>
      <c r="AT351" s="186" t="s">
        <v>164</v>
      </c>
      <c r="AU351" s="186" t="s">
        <v>113</v>
      </c>
      <c r="AV351" s="11" t="s">
        <v>113</v>
      </c>
      <c r="AW351" s="11" t="s">
        <v>33</v>
      </c>
      <c r="AX351" s="11" t="s">
        <v>76</v>
      </c>
      <c r="AY351" s="186" t="s">
        <v>157</v>
      </c>
    </row>
    <row r="352" spans="2:65" s="12" customFormat="1" ht="16.5" customHeight="1">
      <c r="B352" s="187"/>
      <c r="C352" s="188"/>
      <c r="D352" s="188"/>
      <c r="E352" s="189" t="s">
        <v>5</v>
      </c>
      <c r="F352" s="263" t="s">
        <v>670</v>
      </c>
      <c r="G352" s="264"/>
      <c r="H352" s="264"/>
      <c r="I352" s="264"/>
      <c r="J352" s="188"/>
      <c r="K352" s="190">
        <v>10.35</v>
      </c>
      <c r="L352" s="188"/>
      <c r="M352" s="188"/>
      <c r="N352" s="188"/>
      <c r="O352" s="188"/>
      <c r="P352" s="188"/>
      <c r="Q352" s="188"/>
      <c r="R352" s="191"/>
      <c r="T352" s="192"/>
      <c r="U352" s="188"/>
      <c r="V352" s="188"/>
      <c r="W352" s="188"/>
      <c r="X352" s="188"/>
      <c r="Y352" s="188"/>
      <c r="Z352" s="188"/>
      <c r="AA352" s="193"/>
      <c r="AT352" s="194" t="s">
        <v>164</v>
      </c>
      <c r="AU352" s="194" t="s">
        <v>113</v>
      </c>
      <c r="AV352" s="12" t="s">
        <v>167</v>
      </c>
      <c r="AW352" s="12" t="s">
        <v>33</v>
      </c>
      <c r="AX352" s="12" t="s">
        <v>76</v>
      </c>
      <c r="AY352" s="194" t="s">
        <v>157</v>
      </c>
    </row>
    <row r="353" spans="2:65" s="11" customFormat="1" ht="16.5" customHeight="1">
      <c r="B353" s="179"/>
      <c r="C353" s="180"/>
      <c r="D353" s="180"/>
      <c r="E353" s="181" t="s">
        <v>5</v>
      </c>
      <c r="F353" s="261" t="s">
        <v>671</v>
      </c>
      <c r="G353" s="262"/>
      <c r="H353" s="262"/>
      <c r="I353" s="262"/>
      <c r="J353" s="180"/>
      <c r="K353" s="182">
        <v>2.65</v>
      </c>
      <c r="L353" s="180"/>
      <c r="M353" s="180"/>
      <c r="N353" s="180"/>
      <c r="O353" s="180"/>
      <c r="P353" s="180"/>
      <c r="Q353" s="180"/>
      <c r="R353" s="183"/>
      <c r="T353" s="184"/>
      <c r="U353" s="180"/>
      <c r="V353" s="180"/>
      <c r="W353" s="180"/>
      <c r="X353" s="180"/>
      <c r="Y353" s="180"/>
      <c r="Z353" s="180"/>
      <c r="AA353" s="185"/>
      <c r="AT353" s="186" t="s">
        <v>164</v>
      </c>
      <c r="AU353" s="186" t="s">
        <v>113</v>
      </c>
      <c r="AV353" s="11" t="s">
        <v>113</v>
      </c>
      <c r="AW353" s="11" t="s">
        <v>33</v>
      </c>
      <c r="AX353" s="11" t="s">
        <v>76</v>
      </c>
      <c r="AY353" s="186" t="s">
        <v>157</v>
      </c>
    </row>
    <row r="354" spans="2:65" s="12" customFormat="1" ht="16.5" customHeight="1">
      <c r="B354" s="187"/>
      <c r="C354" s="188"/>
      <c r="D354" s="188"/>
      <c r="E354" s="189" t="s">
        <v>5</v>
      </c>
      <c r="F354" s="263" t="s">
        <v>190</v>
      </c>
      <c r="G354" s="264"/>
      <c r="H354" s="264"/>
      <c r="I354" s="264"/>
      <c r="J354" s="188"/>
      <c r="K354" s="190">
        <v>2.65</v>
      </c>
      <c r="L354" s="188"/>
      <c r="M354" s="188"/>
      <c r="N354" s="188"/>
      <c r="O354" s="188"/>
      <c r="P354" s="188"/>
      <c r="Q354" s="188"/>
      <c r="R354" s="191"/>
      <c r="T354" s="192"/>
      <c r="U354" s="188"/>
      <c r="V354" s="188"/>
      <c r="W354" s="188"/>
      <c r="X354" s="188"/>
      <c r="Y354" s="188"/>
      <c r="Z354" s="188"/>
      <c r="AA354" s="193"/>
      <c r="AT354" s="194" t="s">
        <v>164</v>
      </c>
      <c r="AU354" s="194" t="s">
        <v>113</v>
      </c>
      <c r="AV354" s="12" t="s">
        <v>167</v>
      </c>
      <c r="AW354" s="12" t="s">
        <v>33</v>
      </c>
      <c r="AX354" s="12" t="s">
        <v>76</v>
      </c>
      <c r="AY354" s="194" t="s">
        <v>157</v>
      </c>
    </row>
    <row r="355" spans="2:65" s="11" customFormat="1" ht="16.5" customHeight="1">
      <c r="B355" s="179"/>
      <c r="C355" s="180"/>
      <c r="D355" s="180"/>
      <c r="E355" s="181" t="s">
        <v>5</v>
      </c>
      <c r="F355" s="261" t="s">
        <v>676</v>
      </c>
      <c r="G355" s="262"/>
      <c r="H355" s="262"/>
      <c r="I355" s="262"/>
      <c r="J355" s="180"/>
      <c r="K355" s="182">
        <v>5.3</v>
      </c>
      <c r="L355" s="180"/>
      <c r="M355" s="180"/>
      <c r="N355" s="180"/>
      <c r="O355" s="180"/>
      <c r="P355" s="180"/>
      <c r="Q355" s="180"/>
      <c r="R355" s="183"/>
      <c r="T355" s="184"/>
      <c r="U355" s="180"/>
      <c r="V355" s="180"/>
      <c r="W355" s="180"/>
      <c r="X355" s="180"/>
      <c r="Y355" s="180"/>
      <c r="Z355" s="180"/>
      <c r="AA355" s="185"/>
      <c r="AT355" s="186" t="s">
        <v>164</v>
      </c>
      <c r="AU355" s="186" t="s">
        <v>113</v>
      </c>
      <c r="AV355" s="11" t="s">
        <v>113</v>
      </c>
      <c r="AW355" s="11" t="s">
        <v>33</v>
      </c>
      <c r="AX355" s="11" t="s">
        <v>76</v>
      </c>
      <c r="AY355" s="186" t="s">
        <v>157</v>
      </c>
    </row>
    <row r="356" spans="2:65" s="12" customFormat="1" ht="16.5" customHeight="1">
      <c r="B356" s="187"/>
      <c r="C356" s="188"/>
      <c r="D356" s="188"/>
      <c r="E356" s="189" t="s">
        <v>5</v>
      </c>
      <c r="F356" s="263" t="s">
        <v>623</v>
      </c>
      <c r="G356" s="264"/>
      <c r="H356" s="264"/>
      <c r="I356" s="264"/>
      <c r="J356" s="188"/>
      <c r="K356" s="190">
        <v>5.3</v>
      </c>
      <c r="L356" s="188"/>
      <c r="M356" s="188"/>
      <c r="N356" s="188"/>
      <c r="O356" s="188"/>
      <c r="P356" s="188"/>
      <c r="Q356" s="188"/>
      <c r="R356" s="191"/>
      <c r="T356" s="192"/>
      <c r="U356" s="188"/>
      <c r="V356" s="188"/>
      <c r="W356" s="188"/>
      <c r="X356" s="188"/>
      <c r="Y356" s="188"/>
      <c r="Z356" s="188"/>
      <c r="AA356" s="193"/>
      <c r="AT356" s="194" t="s">
        <v>164</v>
      </c>
      <c r="AU356" s="194" t="s">
        <v>113</v>
      </c>
      <c r="AV356" s="12" t="s">
        <v>167</v>
      </c>
      <c r="AW356" s="12" t="s">
        <v>33</v>
      </c>
      <c r="AX356" s="12" t="s">
        <v>76</v>
      </c>
      <c r="AY356" s="194" t="s">
        <v>157</v>
      </c>
    </row>
    <row r="357" spans="2:65" s="13" customFormat="1" ht="16.5" customHeight="1">
      <c r="B357" s="195"/>
      <c r="C357" s="196"/>
      <c r="D357" s="196"/>
      <c r="E357" s="197" t="s">
        <v>5</v>
      </c>
      <c r="F357" s="265" t="s">
        <v>176</v>
      </c>
      <c r="G357" s="266"/>
      <c r="H357" s="266"/>
      <c r="I357" s="266"/>
      <c r="J357" s="196"/>
      <c r="K357" s="198">
        <v>21.75</v>
      </c>
      <c r="L357" s="196"/>
      <c r="M357" s="196"/>
      <c r="N357" s="196"/>
      <c r="O357" s="196"/>
      <c r="P357" s="196"/>
      <c r="Q357" s="196"/>
      <c r="R357" s="199"/>
      <c r="T357" s="200"/>
      <c r="U357" s="196"/>
      <c r="V357" s="196"/>
      <c r="W357" s="196"/>
      <c r="X357" s="196"/>
      <c r="Y357" s="196"/>
      <c r="Z357" s="196"/>
      <c r="AA357" s="201"/>
      <c r="AT357" s="202" t="s">
        <v>164</v>
      </c>
      <c r="AU357" s="202" t="s">
        <v>113</v>
      </c>
      <c r="AV357" s="13" t="s">
        <v>161</v>
      </c>
      <c r="AW357" s="13" t="s">
        <v>33</v>
      </c>
      <c r="AX357" s="13" t="s">
        <v>84</v>
      </c>
      <c r="AY357" s="202" t="s">
        <v>157</v>
      </c>
    </row>
    <row r="358" spans="2:65" s="1" customFormat="1" ht="25.5" customHeight="1">
      <c r="B358" s="136"/>
      <c r="C358" s="204" t="s">
        <v>418</v>
      </c>
      <c r="D358" s="204" t="s">
        <v>652</v>
      </c>
      <c r="E358" s="205" t="s">
        <v>677</v>
      </c>
      <c r="F358" s="312" t="s">
        <v>678</v>
      </c>
      <c r="G358" s="312"/>
      <c r="H358" s="312"/>
      <c r="I358" s="312"/>
      <c r="J358" s="206" t="s">
        <v>475</v>
      </c>
      <c r="K358" s="207">
        <v>13.8</v>
      </c>
      <c r="L358" s="311">
        <v>0</v>
      </c>
      <c r="M358" s="311"/>
      <c r="N358" s="309">
        <f>ROUND(L358*K358,2)</f>
        <v>0</v>
      </c>
      <c r="O358" s="278"/>
      <c r="P358" s="278"/>
      <c r="Q358" s="278"/>
      <c r="R358" s="139"/>
      <c r="T358" s="169" t="s">
        <v>5</v>
      </c>
      <c r="U358" s="47" t="s">
        <v>43</v>
      </c>
      <c r="V358" s="39"/>
      <c r="W358" s="170">
        <f>V358*K358</f>
        <v>0</v>
      </c>
      <c r="X358" s="170">
        <v>0</v>
      </c>
      <c r="Y358" s="170">
        <f>X358*K358</f>
        <v>0</v>
      </c>
      <c r="Z358" s="170">
        <v>0</v>
      </c>
      <c r="AA358" s="171">
        <f>Z358*K358</f>
        <v>0</v>
      </c>
      <c r="AR358" s="22" t="s">
        <v>655</v>
      </c>
      <c r="AT358" s="22" t="s">
        <v>652</v>
      </c>
      <c r="AU358" s="22" t="s">
        <v>113</v>
      </c>
      <c r="AY358" s="22" t="s">
        <v>157</v>
      </c>
      <c r="BE358" s="109">
        <f>IF(U358="základná",N358,0)</f>
        <v>0</v>
      </c>
      <c r="BF358" s="109">
        <f>IF(U358="znížená",N358,0)</f>
        <v>0</v>
      </c>
      <c r="BG358" s="109">
        <f>IF(U358="zákl. prenesená",N358,0)</f>
        <v>0</v>
      </c>
      <c r="BH358" s="109">
        <f>IF(U358="zníž. prenesená",N358,0)</f>
        <v>0</v>
      </c>
      <c r="BI358" s="109">
        <f>IF(U358="nulová",N358,0)</f>
        <v>0</v>
      </c>
      <c r="BJ358" s="22" t="s">
        <v>113</v>
      </c>
      <c r="BK358" s="109">
        <f>ROUND(L358*K358,2)</f>
        <v>0</v>
      </c>
      <c r="BL358" s="22" t="s">
        <v>390</v>
      </c>
      <c r="BM358" s="22" t="s">
        <v>679</v>
      </c>
    </row>
    <row r="359" spans="2:65" s="11" customFormat="1" ht="16.5" customHeight="1">
      <c r="B359" s="179"/>
      <c r="C359" s="180"/>
      <c r="D359" s="180"/>
      <c r="E359" s="181" t="s">
        <v>5</v>
      </c>
      <c r="F359" s="281" t="s">
        <v>680</v>
      </c>
      <c r="G359" s="282"/>
      <c r="H359" s="282"/>
      <c r="I359" s="282"/>
      <c r="J359" s="180"/>
      <c r="K359" s="182">
        <v>3.45</v>
      </c>
      <c r="L359" s="180"/>
      <c r="M359" s="180"/>
      <c r="N359" s="180"/>
      <c r="O359" s="180"/>
      <c r="P359" s="180"/>
      <c r="Q359" s="180"/>
      <c r="R359" s="183"/>
      <c r="T359" s="184"/>
      <c r="U359" s="180"/>
      <c r="V359" s="180"/>
      <c r="W359" s="180"/>
      <c r="X359" s="180"/>
      <c r="Y359" s="180"/>
      <c r="Z359" s="180"/>
      <c r="AA359" s="185"/>
      <c r="AT359" s="186" t="s">
        <v>164</v>
      </c>
      <c r="AU359" s="186" t="s">
        <v>113</v>
      </c>
      <c r="AV359" s="11" t="s">
        <v>113</v>
      </c>
      <c r="AW359" s="11" t="s">
        <v>33</v>
      </c>
      <c r="AX359" s="11" t="s">
        <v>76</v>
      </c>
      <c r="AY359" s="186" t="s">
        <v>157</v>
      </c>
    </row>
    <row r="360" spans="2:65" s="12" customFormat="1" ht="16.5" customHeight="1">
      <c r="B360" s="187"/>
      <c r="C360" s="188"/>
      <c r="D360" s="188"/>
      <c r="E360" s="189" t="s">
        <v>5</v>
      </c>
      <c r="F360" s="263" t="s">
        <v>190</v>
      </c>
      <c r="G360" s="264"/>
      <c r="H360" s="264"/>
      <c r="I360" s="264"/>
      <c r="J360" s="188"/>
      <c r="K360" s="190">
        <v>3.45</v>
      </c>
      <c r="L360" s="188"/>
      <c r="M360" s="188"/>
      <c r="N360" s="188"/>
      <c r="O360" s="188"/>
      <c r="P360" s="188"/>
      <c r="Q360" s="188"/>
      <c r="R360" s="191"/>
      <c r="T360" s="192"/>
      <c r="U360" s="188"/>
      <c r="V360" s="188"/>
      <c r="W360" s="188"/>
      <c r="X360" s="188"/>
      <c r="Y360" s="188"/>
      <c r="Z360" s="188"/>
      <c r="AA360" s="193"/>
      <c r="AT360" s="194" t="s">
        <v>164</v>
      </c>
      <c r="AU360" s="194" t="s">
        <v>113</v>
      </c>
      <c r="AV360" s="12" t="s">
        <v>167</v>
      </c>
      <c r="AW360" s="12" t="s">
        <v>33</v>
      </c>
      <c r="AX360" s="12" t="s">
        <v>76</v>
      </c>
      <c r="AY360" s="194" t="s">
        <v>157</v>
      </c>
    </row>
    <row r="361" spans="2:65" s="11" customFormat="1" ht="16.5" customHeight="1">
      <c r="B361" s="179"/>
      <c r="C361" s="180"/>
      <c r="D361" s="180"/>
      <c r="E361" s="181" t="s">
        <v>5</v>
      </c>
      <c r="F361" s="261" t="s">
        <v>681</v>
      </c>
      <c r="G361" s="262"/>
      <c r="H361" s="262"/>
      <c r="I361" s="262"/>
      <c r="J361" s="180"/>
      <c r="K361" s="182">
        <v>10.35</v>
      </c>
      <c r="L361" s="180"/>
      <c r="M361" s="180"/>
      <c r="N361" s="180"/>
      <c r="O361" s="180"/>
      <c r="P361" s="180"/>
      <c r="Q361" s="180"/>
      <c r="R361" s="183"/>
      <c r="T361" s="184"/>
      <c r="U361" s="180"/>
      <c r="V361" s="180"/>
      <c r="W361" s="180"/>
      <c r="X361" s="180"/>
      <c r="Y361" s="180"/>
      <c r="Z361" s="180"/>
      <c r="AA361" s="185"/>
      <c r="AT361" s="186" t="s">
        <v>164</v>
      </c>
      <c r="AU361" s="186" t="s">
        <v>113</v>
      </c>
      <c r="AV361" s="11" t="s">
        <v>113</v>
      </c>
      <c r="AW361" s="11" t="s">
        <v>33</v>
      </c>
      <c r="AX361" s="11" t="s">
        <v>76</v>
      </c>
      <c r="AY361" s="186" t="s">
        <v>157</v>
      </c>
    </row>
    <row r="362" spans="2:65" s="12" customFormat="1" ht="16.5" customHeight="1">
      <c r="B362" s="187"/>
      <c r="C362" s="188"/>
      <c r="D362" s="188"/>
      <c r="E362" s="189" t="s">
        <v>5</v>
      </c>
      <c r="F362" s="263" t="s">
        <v>682</v>
      </c>
      <c r="G362" s="264"/>
      <c r="H362" s="264"/>
      <c r="I362" s="264"/>
      <c r="J362" s="188"/>
      <c r="K362" s="190">
        <v>10.35</v>
      </c>
      <c r="L362" s="188"/>
      <c r="M362" s="188"/>
      <c r="N362" s="188"/>
      <c r="O362" s="188"/>
      <c r="P362" s="188"/>
      <c r="Q362" s="188"/>
      <c r="R362" s="191"/>
      <c r="T362" s="192"/>
      <c r="U362" s="188"/>
      <c r="V362" s="188"/>
      <c r="W362" s="188"/>
      <c r="X362" s="188"/>
      <c r="Y362" s="188"/>
      <c r="Z362" s="188"/>
      <c r="AA362" s="193"/>
      <c r="AT362" s="194" t="s">
        <v>164</v>
      </c>
      <c r="AU362" s="194" t="s">
        <v>113</v>
      </c>
      <c r="AV362" s="12" t="s">
        <v>167</v>
      </c>
      <c r="AW362" s="12" t="s">
        <v>33</v>
      </c>
      <c r="AX362" s="12" t="s">
        <v>76</v>
      </c>
      <c r="AY362" s="194" t="s">
        <v>157</v>
      </c>
    </row>
    <row r="363" spans="2:65" s="13" customFormat="1" ht="16.5" customHeight="1">
      <c r="B363" s="195"/>
      <c r="C363" s="196"/>
      <c r="D363" s="196"/>
      <c r="E363" s="197" t="s">
        <v>5</v>
      </c>
      <c r="F363" s="265" t="s">
        <v>176</v>
      </c>
      <c r="G363" s="266"/>
      <c r="H363" s="266"/>
      <c r="I363" s="266"/>
      <c r="J363" s="196"/>
      <c r="K363" s="198">
        <v>13.8</v>
      </c>
      <c r="L363" s="196"/>
      <c r="M363" s="196"/>
      <c r="N363" s="196"/>
      <c r="O363" s="196"/>
      <c r="P363" s="196"/>
      <c r="Q363" s="196"/>
      <c r="R363" s="199"/>
      <c r="T363" s="200"/>
      <c r="U363" s="196"/>
      <c r="V363" s="196"/>
      <c r="W363" s="196"/>
      <c r="X363" s="196"/>
      <c r="Y363" s="196"/>
      <c r="Z363" s="196"/>
      <c r="AA363" s="201"/>
      <c r="AT363" s="202" t="s">
        <v>164</v>
      </c>
      <c r="AU363" s="202" t="s">
        <v>113</v>
      </c>
      <c r="AV363" s="13" t="s">
        <v>161</v>
      </c>
      <c r="AW363" s="13" t="s">
        <v>33</v>
      </c>
      <c r="AX363" s="13" t="s">
        <v>84</v>
      </c>
      <c r="AY363" s="202" t="s">
        <v>157</v>
      </c>
    </row>
    <row r="364" spans="2:65" s="1" customFormat="1" ht="25.5" customHeight="1">
      <c r="B364" s="136"/>
      <c r="C364" s="204" t="s">
        <v>422</v>
      </c>
      <c r="D364" s="204" t="s">
        <v>652</v>
      </c>
      <c r="E364" s="205" t="s">
        <v>683</v>
      </c>
      <c r="F364" s="312" t="s">
        <v>684</v>
      </c>
      <c r="G364" s="312"/>
      <c r="H364" s="312"/>
      <c r="I364" s="312"/>
      <c r="J364" s="206" t="s">
        <v>475</v>
      </c>
      <c r="K364" s="207">
        <v>7.95</v>
      </c>
      <c r="L364" s="311">
        <v>0</v>
      </c>
      <c r="M364" s="311"/>
      <c r="N364" s="309">
        <f>ROUND(L364*K364,2)</f>
        <v>0</v>
      </c>
      <c r="O364" s="278"/>
      <c r="P364" s="278"/>
      <c r="Q364" s="278"/>
      <c r="R364" s="139"/>
      <c r="T364" s="169" t="s">
        <v>5</v>
      </c>
      <c r="U364" s="47" t="s">
        <v>43</v>
      </c>
      <c r="V364" s="39"/>
      <c r="W364" s="170">
        <f>V364*K364</f>
        <v>0</v>
      </c>
      <c r="X364" s="170">
        <v>0</v>
      </c>
      <c r="Y364" s="170">
        <f>X364*K364</f>
        <v>0</v>
      </c>
      <c r="Z364" s="170">
        <v>0</v>
      </c>
      <c r="AA364" s="171">
        <f>Z364*K364</f>
        <v>0</v>
      </c>
      <c r="AR364" s="22" t="s">
        <v>655</v>
      </c>
      <c r="AT364" s="22" t="s">
        <v>652</v>
      </c>
      <c r="AU364" s="22" t="s">
        <v>113</v>
      </c>
      <c r="AY364" s="22" t="s">
        <v>157</v>
      </c>
      <c r="BE364" s="109">
        <f>IF(U364="základná",N364,0)</f>
        <v>0</v>
      </c>
      <c r="BF364" s="109">
        <f>IF(U364="znížená",N364,0)</f>
        <v>0</v>
      </c>
      <c r="BG364" s="109">
        <f>IF(U364="zákl. prenesená",N364,0)</f>
        <v>0</v>
      </c>
      <c r="BH364" s="109">
        <f>IF(U364="zníž. prenesená",N364,0)</f>
        <v>0</v>
      </c>
      <c r="BI364" s="109">
        <f>IF(U364="nulová",N364,0)</f>
        <v>0</v>
      </c>
      <c r="BJ364" s="22" t="s">
        <v>113</v>
      </c>
      <c r="BK364" s="109">
        <f>ROUND(L364*K364,2)</f>
        <v>0</v>
      </c>
      <c r="BL364" s="22" t="s">
        <v>390</v>
      </c>
      <c r="BM364" s="22" t="s">
        <v>685</v>
      </c>
    </row>
    <row r="365" spans="2:65" s="11" customFormat="1" ht="16.5" customHeight="1">
      <c r="B365" s="179"/>
      <c r="C365" s="180"/>
      <c r="D365" s="180"/>
      <c r="E365" s="181" t="s">
        <v>5</v>
      </c>
      <c r="F365" s="281" t="s">
        <v>686</v>
      </c>
      <c r="G365" s="282"/>
      <c r="H365" s="282"/>
      <c r="I365" s="282"/>
      <c r="J365" s="180"/>
      <c r="K365" s="182">
        <v>2.65</v>
      </c>
      <c r="L365" s="180"/>
      <c r="M365" s="180"/>
      <c r="N365" s="180"/>
      <c r="O365" s="180"/>
      <c r="P365" s="180"/>
      <c r="Q365" s="180"/>
      <c r="R365" s="183"/>
      <c r="T365" s="184"/>
      <c r="U365" s="180"/>
      <c r="V365" s="180"/>
      <c r="W365" s="180"/>
      <c r="X365" s="180"/>
      <c r="Y365" s="180"/>
      <c r="Z365" s="180"/>
      <c r="AA365" s="185"/>
      <c r="AT365" s="186" t="s">
        <v>164</v>
      </c>
      <c r="AU365" s="186" t="s">
        <v>113</v>
      </c>
      <c r="AV365" s="11" t="s">
        <v>113</v>
      </c>
      <c r="AW365" s="11" t="s">
        <v>33</v>
      </c>
      <c r="AX365" s="11" t="s">
        <v>76</v>
      </c>
      <c r="AY365" s="186" t="s">
        <v>157</v>
      </c>
    </row>
    <row r="366" spans="2:65" s="12" customFormat="1" ht="16.5" customHeight="1">
      <c r="B366" s="187"/>
      <c r="C366" s="188"/>
      <c r="D366" s="188"/>
      <c r="E366" s="189" t="s">
        <v>5</v>
      </c>
      <c r="F366" s="263" t="s">
        <v>190</v>
      </c>
      <c r="G366" s="264"/>
      <c r="H366" s="264"/>
      <c r="I366" s="264"/>
      <c r="J366" s="188"/>
      <c r="K366" s="190">
        <v>2.65</v>
      </c>
      <c r="L366" s="188"/>
      <c r="M366" s="188"/>
      <c r="N366" s="188"/>
      <c r="O366" s="188"/>
      <c r="P366" s="188"/>
      <c r="Q366" s="188"/>
      <c r="R366" s="191"/>
      <c r="T366" s="192"/>
      <c r="U366" s="188"/>
      <c r="V366" s="188"/>
      <c r="W366" s="188"/>
      <c r="X366" s="188"/>
      <c r="Y366" s="188"/>
      <c r="Z366" s="188"/>
      <c r="AA366" s="193"/>
      <c r="AT366" s="194" t="s">
        <v>164</v>
      </c>
      <c r="AU366" s="194" t="s">
        <v>113</v>
      </c>
      <c r="AV366" s="12" t="s">
        <v>167</v>
      </c>
      <c r="AW366" s="12" t="s">
        <v>33</v>
      </c>
      <c r="AX366" s="12" t="s">
        <v>76</v>
      </c>
      <c r="AY366" s="194" t="s">
        <v>157</v>
      </c>
    </row>
    <row r="367" spans="2:65" s="11" customFormat="1" ht="16.5" customHeight="1">
      <c r="B367" s="179"/>
      <c r="C367" s="180"/>
      <c r="D367" s="180"/>
      <c r="E367" s="181" t="s">
        <v>5</v>
      </c>
      <c r="F367" s="261" t="s">
        <v>687</v>
      </c>
      <c r="G367" s="262"/>
      <c r="H367" s="262"/>
      <c r="I367" s="262"/>
      <c r="J367" s="180"/>
      <c r="K367" s="182">
        <v>5.3</v>
      </c>
      <c r="L367" s="180"/>
      <c r="M367" s="180"/>
      <c r="N367" s="180"/>
      <c r="O367" s="180"/>
      <c r="P367" s="180"/>
      <c r="Q367" s="180"/>
      <c r="R367" s="183"/>
      <c r="T367" s="184"/>
      <c r="U367" s="180"/>
      <c r="V367" s="180"/>
      <c r="W367" s="180"/>
      <c r="X367" s="180"/>
      <c r="Y367" s="180"/>
      <c r="Z367" s="180"/>
      <c r="AA367" s="185"/>
      <c r="AT367" s="186" t="s">
        <v>164</v>
      </c>
      <c r="AU367" s="186" t="s">
        <v>113</v>
      </c>
      <c r="AV367" s="11" t="s">
        <v>113</v>
      </c>
      <c r="AW367" s="11" t="s">
        <v>33</v>
      </c>
      <c r="AX367" s="11" t="s">
        <v>76</v>
      </c>
      <c r="AY367" s="186" t="s">
        <v>157</v>
      </c>
    </row>
    <row r="368" spans="2:65" s="12" customFormat="1" ht="16.5" customHeight="1">
      <c r="B368" s="187"/>
      <c r="C368" s="188"/>
      <c r="D368" s="188"/>
      <c r="E368" s="189" t="s">
        <v>5</v>
      </c>
      <c r="F368" s="263" t="s">
        <v>688</v>
      </c>
      <c r="G368" s="264"/>
      <c r="H368" s="264"/>
      <c r="I368" s="264"/>
      <c r="J368" s="188"/>
      <c r="K368" s="190">
        <v>5.3</v>
      </c>
      <c r="L368" s="188"/>
      <c r="M368" s="188"/>
      <c r="N368" s="188"/>
      <c r="O368" s="188"/>
      <c r="P368" s="188"/>
      <c r="Q368" s="188"/>
      <c r="R368" s="191"/>
      <c r="T368" s="192"/>
      <c r="U368" s="188"/>
      <c r="V368" s="188"/>
      <c r="W368" s="188"/>
      <c r="X368" s="188"/>
      <c r="Y368" s="188"/>
      <c r="Z368" s="188"/>
      <c r="AA368" s="193"/>
      <c r="AT368" s="194" t="s">
        <v>164</v>
      </c>
      <c r="AU368" s="194" t="s">
        <v>113</v>
      </c>
      <c r="AV368" s="12" t="s">
        <v>167</v>
      </c>
      <c r="AW368" s="12" t="s">
        <v>33</v>
      </c>
      <c r="AX368" s="12" t="s">
        <v>76</v>
      </c>
      <c r="AY368" s="194" t="s">
        <v>157</v>
      </c>
    </row>
    <row r="369" spans="2:65" s="13" customFormat="1" ht="16.5" customHeight="1">
      <c r="B369" s="195"/>
      <c r="C369" s="196"/>
      <c r="D369" s="196"/>
      <c r="E369" s="197" t="s">
        <v>5</v>
      </c>
      <c r="F369" s="265" t="s">
        <v>176</v>
      </c>
      <c r="G369" s="266"/>
      <c r="H369" s="266"/>
      <c r="I369" s="266"/>
      <c r="J369" s="196"/>
      <c r="K369" s="198">
        <v>7.95</v>
      </c>
      <c r="L369" s="196"/>
      <c r="M369" s="196"/>
      <c r="N369" s="196"/>
      <c r="O369" s="196"/>
      <c r="P369" s="196"/>
      <c r="Q369" s="196"/>
      <c r="R369" s="199"/>
      <c r="T369" s="200"/>
      <c r="U369" s="196"/>
      <c r="V369" s="196"/>
      <c r="W369" s="196"/>
      <c r="X369" s="196"/>
      <c r="Y369" s="196"/>
      <c r="Z369" s="196"/>
      <c r="AA369" s="201"/>
      <c r="AT369" s="202" t="s">
        <v>164</v>
      </c>
      <c r="AU369" s="202" t="s">
        <v>113</v>
      </c>
      <c r="AV369" s="13" t="s">
        <v>161</v>
      </c>
      <c r="AW369" s="13" t="s">
        <v>33</v>
      </c>
      <c r="AX369" s="13" t="s">
        <v>84</v>
      </c>
      <c r="AY369" s="202" t="s">
        <v>157</v>
      </c>
    </row>
    <row r="370" spans="2:65" s="1" customFormat="1" ht="25.5" customHeight="1">
      <c r="B370" s="136"/>
      <c r="C370" s="165" t="s">
        <v>426</v>
      </c>
      <c r="D370" s="165" t="s">
        <v>158</v>
      </c>
      <c r="E370" s="166" t="s">
        <v>689</v>
      </c>
      <c r="F370" s="306" t="s">
        <v>690</v>
      </c>
      <c r="G370" s="306"/>
      <c r="H370" s="306"/>
      <c r="I370" s="306"/>
      <c r="J370" s="167" t="s">
        <v>662</v>
      </c>
      <c r="K370" s="168">
        <v>7</v>
      </c>
      <c r="L370" s="277">
        <v>0</v>
      </c>
      <c r="M370" s="277"/>
      <c r="N370" s="278">
        <f>ROUND(L370*K370,2)</f>
        <v>0</v>
      </c>
      <c r="O370" s="278"/>
      <c r="P370" s="278"/>
      <c r="Q370" s="278"/>
      <c r="R370" s="139"/>
      <c r="T370" s="169" t="s">
        <v>5</v>
      </c>
      <c r="U370" s="47" t="s">
        <v>43</v>
      </c>
      <c r="V370" s="39"/>
      <c r="W370" s="170">
        <f>V370*K370</f>
        <v>0</v>
      </c>
      <c r="X370" s="170">
        <v>0</v>
      </c>
      <c r="Y370" s="170">
        <f>X370*K370</f>
        <v>0</v>
      </c>
      <c r="Z370" s="170">
        <v>0</v>
      </c>
      <c r="AA370" s="171">
        <f>Z370*K370</f>
        <v>0</v>
      </c>
      <c r="AR370" s="22" t="s">
        <v>390</v>
      </c>
      <c r="AT370" s="22" t="s">
        <v>158</v>
      </c>
      <c r="AU370" s="22" t="s">
        <v>113</v>
      </c>
      <c r="AY370" s="22" t="s">
        <v>157</v>
      </c>
      <c r="BE370" s="109">
        <f>IF(U370="základná",N370,0)</f>
        <v>0</v>
      </c>
      <c r="BF370" s="109">
        <f>IF(U370="znížená",N370,0)</f>
        <v>0</v>
      </c>
      <c r="BG370" s="109">
        <f>IF(U370="zákl. prenesená",N370,0)</f>
        <v>0</v>
      </c>
      <c r="BH370" s="109">
        <f>IF(U370="zníž. prenesená",N370,0)</f>
        <v>0</v>
      </c>
      <c r="BI370" s="109">
        <f>IF(U370="nulová",N370,0)</f>
        <v>0</v>
      </c>
      <c r="BJ370" s="22" t="s">
        <v>113</v>
      </c>
      <c r="BK370" s="109">
        <f>ROUND(L370*K370,2)</f>
        <v>0</v>
      </c>
      <c r="BL370" s="22" t="s">
        <v>390</v>
      </c>
      <c r="BM370" s="22" t="s">
        <v>691</v>
      </c>
    </row>
    <row r="371" spans="2:65" s="11" customFormat="1" ht="16.5" customHeight="1">
      <c r="B371" s="179"/>
      <c r="C371" s="180"/>
      <c r="D371" s="180"/>
      <c r="E371" s="181" t="s">
        <v>5</v>
      </c>
      <c r="F371" s="281" t="s">
        <v>692</v>
      </c>
      <c r="G371" s="282"/>
      <c r="H371" s="282"/>
      <c r="I371" s="282"/>
      <c r="J371" s="180"/>
      <c r="K371" s="182">
        <v>1</v>
      </c>
      <c r="L371" s="180"/>
      <c r="M371" s="180"/>
      <c r="N371" s="180"/>
      <c r="O371" s="180"/>
      <c r="P371" s="180"/>
      <c r="Q371" s="180"/>
      <c r="R371" s="183"/>
      <c r="T371" s="184"/>
      <c r="U371" s="180"/>
      <c r="V371" s="180"/>
      <c r="W371" s="180"/>
      <c r="X371" s="180"/>
      <c r="Y371" s="180"/>
      <c r="Z371" s="180"/>
      <c r="AA371" s="185"/>
      <c r="AT371" s="186" t="s">
        <v>164</v>
      </c>
      <c r="AU371" s="186" t="s">
        <v>113</v>
      </c>
      <c r="AV371" s="11" t="s">
        <v>113</v>
      </c>
      <c r="AW371" s="11" t="s">
        <v>33</v>
      </c>
      <c r="AX371" s="11" t="s">
        <v>76</v>
      </c>
      <c r="AY371" s="186" t="s">
        <v>157</v>
      </c>
    </row>
    <row r="372" spans="2:65" s="12" customFormat="1" ht="16.5" customHeight="1">
      <c r="B372" s="187"/>
      <c r="C372" s="188"/>
      <c r="D372" s="188"/>
      <c r="E372" s="189" t="s">
        <v>5</v>
      </c>
      <c r="F372" s="263" t="s">
        <v>190</v>
      </c>
      <c r="G372" s="264"/>
      <c r="H372" s="264"/>
      <c r="I372" s="264"/>
      <c r="J372" s="188"/>
      <c r="K372" s="190">
        <v>1</v>
      </c>
      <c r="L372" s="188"/>
      <c r="M372" s="188"/>
      <c r="N372" s="188"/>
      <c r="O372" s="188"/>
      <c r="P372" s="188"/>
      <c r="Q372" s="188"/>
      <c r="R372" s="191"/>
      <c r="T372" s="192"/>
      <c r="U372" s="188"/>
      <c r="V372" s="188"/>
      <c r="W372" s="188"/>
      <c r="X372" s="188"/>
      <c r="Y372" s="188"/>
      <c r="Z372" s="188"/>
      <c r="AA372" s="193"/>
      <c r="AT372" s="194" t="s">
        <v>164</v>
      </c>
      <c r="AU372" s="194" t="s">
        <v>113</v>
      </c>
      <c r="AV372" s="12" t="s">
        <v>167</v>
      </c>
      <c r="AW372" s="12" t="s">
        <v>33</v>
      </c>
      <c r="AX372" s="12" t="s">
        <v>76</v>
      </c>
      <c r="AY372" s="194" t="s">
        <v>157</v>
      </c>
    </row>
    <row r="373" spans="2:65" s="11" customFormat="1" ht="16.5" customHeight="1">
      <c r="B373" s="179"/>
      <c r="C373" s="180"/>
      <c r="D373" s="180"/>
      <c r="E373" s="181" t="s">
        <v>5</v>
      </c>
      <c r="F373" s="261" t="s">
        <v>693</v>
      </c>
      <c r="G373" s="262"/>
      <c r="H373" s="262"/>
      <c r="I373" s="262"/>
      <c r="J373" s="180"/>
      <c r="K373" s="182">
        <v>3</v>
      </c>
      <c r="L373" s="180"/>
      <c r="M373" s="180"/>
      <c r="N373" s="180"/>
      <c r="O373" s="180"/>
      <c r="P373" s="180"/>
      <c r="Q373" s="180"/>
      <c r="R373" s="183"/>
      <c r="T373" s="184"/>
      <c r="U373" s="180"/>
      <c r="V373" s="180"/>
      <c r="W373" s="180"/>
      <c r="X373" s="180"/>
      <c r="Y373" s="180"/>
      <c r="Z373" s="180"/>
      <c r="AA373" s="185"/>
      <c r="AT373" s="186" t="s">
        <v>164</v>
      </c>
      <c r="AU373" s="186" t="s">
        <v>113</v>
      </c>
      <c r="AV373" s="11" t="s">
        <v>113</v>
      </c>
      <c r="AW373" s="11" t="s">
        <v>33</v>
      </c>
      <c r="AX373" s="11" t="s">
        <v>76</v>
      </c>
      <c r="AY373" s="186" t="s">
        <v>157</v>
      </c>
    </row>
    <row r="374" spans="2:65" s="12" customFormat="1" ht="25.5" customHeight="1">
      <c r="B374" s="187"/>
      <c r="C374" s="188"/>
      <c r="D374" s="188"/>
      <c r="E374" s="189" t="s">
        <v>5</v>
      </c>
      <c r="F374" s="263" t="s">
        <v>694</v>
      </c>
      <c r="G374" s="264"/>
      <c r="H374" s="264"/>
      <c r="I374" s="264"/>
      <c r="J374" s="188"/>
      <c r="K374" s="190">
        <v>3</v>
      </c>
      <c r="L374" s="188"/>
      <c r="M374" s="188"/>
      <c r="N374" s="188"/>
      <c r="O374" s="188"/>
      <c r="P374" s="188"/>
      <c r="Q374" s="188"/>
      <c r="R374" s="191"/>
      <c r="T374" s="192"/>
      <c r="U374" s="188"/>
      <c r="V374" s="188"/>
      <c r="W374" s="188"/>
      <c r="X374" s="188"/>
      <c r="Y374" s="188"/>
      <c r="Z374" s="188"/>
      <c r="AA374" s="193"/>
      <c r="AT374" s="194" t="s">
        <v>164</v>
      </c>
      <c r="AU374" s="194" t="s">
        <v>113</v>
      </c>
      <c r="AV374" s="12" t="s">
        <v>167</v>
      </c>
      <c r="AW374" s="12" t="s">
        <v>33</v>
      </c>
      <c r="AX374" s="12" t="s">
        <v>76</v>
      </c>
      <c r="AY374" s="194" t="s">
        <v>157</v>
      </c>
    </row>
    <row r="375" spans="2:65" s="11" customFormat="1" ht="16.5" customHeight="1">
      <c r="B375" s="179"/>
      <c r="C375" s="180"/>
      <c r="D375" s="180"/>
      <c r="E375" s="181" t="s">
        <v>5</v>
      </c>
      <c r="F375" s="261" t="s">
        <v>695</v>
      </c>
      <c r="G375" s="262"/>
      <c r="H375" s="262"/>
      <c r="I375" s="262"/>
      <c r="J375" s="180"/>
      <c r="K375" s="182">
        <v>1</v>
      </c>
      <c r="L375" s="180"/>
      <c r="M375" s="180"/>
      <c r="N375" s="180"/>
      <c r="O375" s="180"/>
      <c r="P375" s="180"/>
      <c r="Q375" s="180"/>
      <c r="R375" s="183"/>
      <c r="T375" s="184"/>
      <c r="U375" s="180"/>
      <c r="V375" s="180"/>
      <c r="W375" s="180"/>
      <c r="X375" s="180"/>
      <c r="Y375" s="180"/>
      <c r="Z375" s="180"/>
      <c r="AA375" s="185"/>
      <c r="AT375" s="186" t="s">
        <v>164</v>
      </c>
      <c r="AU375" s="186" t="s">
        <v>113</v>
      </c>
      <c r="AV375" s="11" t="s">
        <v>113</v>
      </c>
      <c r="AW375" s="11" t="s">
        <v>33</v>
      </c>
      <c r="AX375" s="11" t="s">
        <v>76</v>
      </c>
      <c r="AY375" s="186" t="s">
        <v>157</v>
      </c>
    </row>
    <row r="376" spans="2:65" s="12" customFormat="1" ht="16.5" customHeight="1">
      <c r="B376" s="187"/>
      <c r="C376" s="188"/>
      <c r="D376" s="188"/>
      <c r="E376" s="189" t="s">
        <v>5</v>
      </c>
      <c r="F376" s="263" t="s">
        <v>190</v>
      </c>
      <c r="G376" s="264"/>
      <c r="H376" s="264"/>
      <c r="I376" s="264"/>
      <c r="J376" s="188"/>
      <c r="K376" s="190">
        <v>1</v>
      </c>
      <c r="L376" s="188"/>
      <c r="M376" s="188"/>
      <c r="N376" s="188"/>
      <c r="O376" s="188"/>
      <c r="P376" s="188"/>
      <c r="Q376" s="188"/>
      <c r="R376" s="191"/>
      <c r="T376" s="192"/>
      <c r="U376" s="188"/>
      <c r="V376" s="188"/>
      <c r="W376" s="188"/>
      <c r="X376" s="188"/>
      <c r="Y376" s="188"/>
      <c r="Z376" s="188"/>
      <c r="AA376" s="193"/>
      <c r="AT376" s="194" t="s">
        <v>164</v>
      </c>
      <c r="AU376" s="194" t="s">
        <v>113</v>
      </c>
      <c r="AV376" s="12" t="s">
        <v>167</v>
      </c>
      <c r="AW376" s="12" t="s">
        <v>33</v>
      </c>
      <c r="AX376" s="12" t="s">
        <v>76</v>
      </c>
      <c r="AY376" s="194" t="s">
        <v>157</v>
      </c>
    </row>
    <row r="377" spans="2:65" s="11" customFormat="1" ht="16.5" customHeight="1">
      <c r="B377" s="179"/>
      <c r="C377" s="180"/>
      <c r="D377" s="180"/>
      <c r="E377" s="181" t="s">
        <v>5</v>
      </c>
      <c r="F377" s="261" t="s">
        <v>113</v>
      </c>
      <c r="G377" s="262"/>
      <c r="H377" s="262"/>
      <c r="I377" s="262"/>
      <c r="J377" s="180"/>
      <c r="K377" s="182">
        <v>2</v>
      </c>
      <c r="L377" s="180"/>
      <c r="M377" s="180"/>
      <c r="N377" s="180"/>
      <c r="O377" s="180"/>
      <c r="P377" s="180"/>
      <c r="Q377" s="180"/>
      <c r="R377" s="183"/>
      <c r="T377" s="184"/>
      <c r="U377" s="180"/>
      <c r="V377" s="180"/>
      <c r="W377" s="180"/>
      <c r="X377" s="180"/>
      <c r="Y377" s="180"/>
      <c r="Z377" s="180"/>
      <c r="AA377" s="185"/>
      <c r="AT377" s="186" t="s">
        <v>164</v>
      </c>
      <c r="AU377" s="186" t="s">
        <v>113</v>
      </c>
      <c r="AV377" s="11" t="s">
        <v>113</v>
      </c>
      <c r="AW377" s="11" t="s">
        <v>33</v>
      </c>
      <c r="AX377" s="11" t="s">
        <v>76</v>
      </c>
      <c r="AY377" s="186" t="s">
        <v>157</v>
      </c>
    </row>
    <row r="378" spans="2:65" s="12" customFormat="1" ht="25.5" customHeight="1">
      <c r="B378" s="187"/>
      <c r="C378" s="188"/>
      <c r="D378" s="188"/>
      <c r="E378" s="189" t="s">
        <v>5</v>
      </c>
      <c r="F378" s="263" t="s">
        <v>696</v>
      </c>
      <c r="G378" s="264"/>
      <c r="H378" s="264"/>
      <c r="I378" s="264"/>
      <c r="J378" s="188"/>
      <c r="K378" s="190">
        <v>2</v>
      </c>
      <c r="L378" s="188"/>
      <c r="M378" s="188"/>
      <c r="N378" s="188"/>
      <c r="O378" s="188"/>
      <c r="P378" s="188"/>
      <c r="Q378" s="188"/>
      <c r="R378" s="191"/>
      <c r="T378" s="192"/>
      <c r="U378" s="188"/>
      <c r="V378" s="188"/>
      <c r="W378" s="188"/>
      <c r="X378" s="188"/>
      <c r="Y378" s="188"/>
      <c r="Z378" s="188"/>
      <c r="AA378" s="193"/>
      <c r="AT378" s="194" t="s">
        <v>164</v>
      </c>
      <c r="AU378" s="194" t="s">
        <v>113</v>
      </c>
      <c r="AV378" s="12" t="s">
        <v>167</v>
      </c>
      <c r="AW378" s="12" t="s">
        <v>33</v>
      </c>
      <c r="AX378" s="12" t="s">
        <v>76</v>
      </c>
      <c r="AY378" s="194" t="s">
        <v>157</v>
      </c>
    </row>
    <row r="379" spans="2:65" s="13" customFormat="1" ht="16.5" customHeight="1">
      <c r="B379" s="195"/>
      <c r="C379" s="196"/>
      <c r="D379" s="196"/>
      <c r="E379" s="197" t="s">
        <v>5</v>
      </c>
      <c r="F379" s="265" t="s">
        <v>176</v>
      </c>
      <c r="G379" s="266"/>
      <c r="H379" s="266"/>
      <c r="I379" s="266"/>
      <c r="J379" s="196"/>
      <c r="K379" s="198">
        <v>7</v>
      </c>
      <c r="L379" s="196"/>
      <c r="M379" s="196"/>
      <c r="N379" s="196"/>
      <c r="O379" s="196"/>
      <c r="P379" s="196"/>
      <c r="Q379" s="196"/>
      <c r="R379" s="199"/>
      <c r="T379" s="200"/>
      <c r="U379" s="196"/>
      <c r="V379" s="196"/>
      <c r="W379" s="196"/>
      <c r="X379" s="196"/>
      <c r="Y379" s="196"/>
      <c r="Z379" s="196"/>
      <c r="AA379" s="201"/>
      <c r="AT379" s="202" t="s">
        <v>164</v>
      </c>
      <c r="AU379" s="202" t="s">
        <v>113</v>
      </c>
      <c r="AV379" s="13" t="s">
        <v>161</v>
      </c>
      <c r="AW379" s="13" t="s">
        <v>33</v>
      </c>
      <c r="AX379" s="13" t="s">
        <v>84</v>
      </c>
      <c r="AY379" s="202" t="s">
        <v>157</v>
      </c>
    </row>
    <row r="380" spans="2:65" s="1" customFormat="1" ht="16.5" customHeight="1">
      <c r="B380" s="136"/>
      <c r="C380" s="204" t="s">
        <v>430</v>
      </c>
      <c r="D380" s="204" t="s">
        <v>652</v>
      </c>
      <c r="E380" s="205" t="s">
        <v>697</v>
      </c>
      <c r="F380" s="312" t="s">
        <v>698</v>
      </c>
      <c r="G380" s="312"/>
      <c r="H380" s="312"/>
      <c r="I380" s="312"/>
      <c r="J380" s="206" t="s">
        <v>197</v>
      </c>
      <c r="K380" s="207">
        <v>7</v>
      </c>
      <c r="L380" s="311">
        <v>0</v>
      </c>
      <c r="M380" s="311"/>
      <c r="N380" s="309">
        <f>ROUND(L380*K380,2)</f>
        <v>0</v>
      </c>
      <c r="O380" s="278"/>
      <c r="P380" s="278"/>
      <c r="Q380" s="278"/>
      <c r="R380" s="139"/>
      <c r="T380" s="169" t="s">
        <v>5</v>
      </c>
      <c r="U380" s="47" t="s">
        <v>43</v>
      </c>
      <c r="V380" s="39"/>
      <c r="W380" s="170">
        <f>V380*K380</f>
        <v>0</v>
      </c>
      <c r="X380" s="170">
        <v>0</v>
      </c>
      <c r="Y380" s="170">
        <f>X380*K380</f>
        <v>0</v>
      </c>
      <c r="Z380" s="170">
        <v>0</v>
      </c>
      <c r="AA380" s="171">
        <f>Z380*K380</f>
        <v>0</v>
      </c>
      <c r="AR380" s="22" t="s">
        <v>655</v>
      </c>
      <c r="AT380" s="22" t="s">
        <v>652</v>
      </c>
      <c r="AU380" s="22" t="s">
        <v>113</v>
      </c>
      <c r="AY380" s="22" t="s">
        <v>157</v>
      </c>
      <c r="BE380" s="109">
        <f>IF(U380="základná",N380,0)</f>
        <v>0</v>
      </c>
      <c r="BF380" s="109">
        <f>IF(U380="znížená",N380,0)</f>
        <v>0</v>
      </c>
      <c r="BG380" s="109">
        <f>IF(U380="zákl. prenesená",N380,0)</f>
        <v>0</v>
      </c>
      <c r="BH380" s="109">
        <f>IF(U380="zníž. prenesená",N380,0)</f>
        <v>0</v>
      </c>
      <c r="BI380" s="109">
        <f>IF(U380="nulová",N380,0)</f>
        <v>0</v>
      </c>
      <c r="BJ380" s="22" t="s">
        <v>113</v>
      </c>
      <c r="BK380" s="109">
        <f>ROUND(L380*K380,2)</f>
        <v>0</v>
      </c>
      <c r="BL380" s="22" t="s">
        <v>390</v>
      </c>
      <c r="BM380" s="22" t="s">
        <v>699</v>
      </c>
    </row>
    <row r="381" spans="2:65" s="11" customFormat="1" ht="16.5" customHeight="1">
      <c r="B381" s="179"/>
      <c r="C381" s="180"/>
      <c r="D381" s="180"/>
      <c r="E381" s="181" t="s">
        <v>5</v>
      </c>
      <c r="F381" s="281" t="s">
        <v>692</v>
      </c>
      <c r="G381" s="282"/>
      <c r="H381" s="282"/>
      <c r="I381" s="282"/>
      <c r="J381" s="180"/>
      <c r="K381" s="182">
        <v>1</v>
      </c>
      <c r="L381" s="180"/>
      <c r="M381" s="180"/>
      <c r="N381" s="180"/>
      <c r="O381" s="180"/>
      <c r="P381" s="180"/>
      <c r="Q381" s="180"/>
      <c r="R381" s="183"/>
      <c r="T381" s="184"/>
      <c r="U381" s="180"/>
      <c r="V381" s="180"/>
      <c r="W381" s="180"/>
      <c r="X381" s="180"/>
      <c r="Y381" s="180"/>
      <c r="Z381" s="180"/>
      <c r="AA381" s="185"/>
      <c r="AT381" s="186" t="s">
        <v>164</v>
      </c>
      <c r="AU381" s="186" t="s">
        <v>113</v>
      </c>
      <c r="AV381" s="11" t="s">
        <v>113</v>
      </c>
      <c r="AW381" s="11" t="s">
        <v>33</v>
      </c>
      <c r="AX381" s="11" t="s">
        <v>76</v>
      </c>
      <c r="AY381" s="186" t="s">
        <v>157</v>
      </c>
    </row>
    <row r="382" spans="2:65" s="12" customFormat="1" ht="16.5" customHeight="1">
      <c r="B382" s="187"/>
      <c r="C382" s="188"/>
      <c r="D382" s="188"/>
      <c r="E382" s="189" t="s">
        <v>5</v>
      </c>
      <c r="F382" s="263" t="s">
        <v>190</v>
      </c>
      <c r="G382" s="264"/>
      <c r="H382" s="264"/>
      <c r="I382" s="264"/>
      <c r="J382" s="188"/>
      <c r="K382" s="190">
        <v>1</v>
      </c>
      <c r="L382" s="188"/>
      <c r="M382" s="188"/>
      <c r="N382" s="188"/>
      <c r="O382" s="188"/>
      <c r="P382" s="188"/>
      <c r="Q382" s="188"/>
      <c r="R382" s="191"/>
      <c r="T382" s="192"/>
      <c r="U382" s="188"/>
      <c r="V382" s="188"/>
      <c r="W382" s="188"/>
      <c r="X382" s="188"/>
      <c r="Y382" s="188"/>
      <c r="Z382" s="188"/>
      <c r="AA382" s="193"/>
      <c r="AT382" s="194" t="s">
        <v>164</v>
      </c>
      <c r="AU382" s="194" t="s">
        <v>113</v>
      </c>
      <c r="AV382" s="12" t="s">
        <v>167</v>
      </c>
      <c r="AW382" s="12" t="s">
        <v>33</v>
      </c>
      <c r="AX382" s="12" t="s">
        <v>76</v>
      </c>
      <c r="AY382" s="194" t="s">
        <v>157</v>
      </c>
    </row>
    <row r="383" spans="2:65" s="11" customFormat="1" ht="16.5" customHeight="1">
      <c r="B383" s="179"/>
      <c r="C383" s="180"/>
      <c r="D383" s="180"/>
      <c r="E383" s="181" t="s">
        <v>5</v>
      </c>
      <c r="F383" s="261" t="s">
        <v>693</v>
      </c>
      <c r="G383" s="262"/>
      <c r="H383" s="262"/>
      <c r="I383" s="262"/>
      <c r="J383" s="180"/>
      <c r="K383" s="182">
        <v>3</v>
      </c>
      <c r="L383" s="180"/>
      <c r="M383" s="180"/>
      <c r="N383" s="180"/>
      <c r="O383" s="180"/>
      <c r="P383" s="180"/>
      <c r="Q383" s="180"/>
      <c r="R383" s="183"/>
      <c r="T383" s="184"/>
      <c r="U383" s="180"/>
      <c r="V383" s="180"/>
      <c r="W383" s="180"/>
      <c r="X383" s="180"/>
      <c r="Y383" s="180"/>
      <c r="Z383" s="180"/>
      <c r="AA383" s="185"/>
      <c r="AT383" s="186" t="s">
        <v>164</v>
      </c>
      <c r="AU383" s="186" t="s">
        <v>113</v>
      </c>
      <c r="AV383" s="11" t="s">
        <v>113</v>
      </c>
      <c r="AW383" s="11" t="s">
        <v>33</v>
      </c>
      <c r="AX383" s="11" t="s">
        <v>76</v>
      </c>
      <c r="AY383" s="186" t="s">
        <v>157</v>
      </c>
    </row>
    <row r="384" spans="2:65" s="12" customFormat="1" ht="25.5" customHeight="1">
      <c r="B384" s="187"/>
      <c r="C384" s="188"/>
      <c r="D384" s="188"/>
      <c r="E384" s="189" t="s">
        <v>5</v>
      </c>
      <c r="F384" s="263" t="s">
        <v>694</v>
      </c>
      <c r="G384" s="264"/>
      <c r="H384" s="264"/>
      <c r="I384" s="264"/>
      <c r="J384" s="188"/>
      <c r="K384" s="190">
        <v>3</v>
      </c>
      <c r="L384" s="188"/>
      <c r="M384" s="188"/>
      <c r="N384" s="188"/>
      <c r="O384" s="188"/>
      <c r="P384" s="188"/>
      <c r="Q384" s="188"/>
      <c r="R384" s="191"/>
      <c r="T384" s="192"/>
      <c r="U384" s="188"/>
      <c r="V384" s="188"/>
      <c r="W384" s="188"/>
      <c r="X384" s="188"/>
      <c r="Y384" s="188"/>
      <c r="Z384" s="188"/>
      <c r="AA384" s="193"/>
      <c r="AT384" s="194" t="s">
        <v>164</v>
      </c>
      <c r="AU384" s="194" t="s">
        <v>113</v>
      </c>
      <c r="AV384" s="12" t="s">
        <v>167</v>
      </c>
      <c r="AW384" s="12" t="s">
        <v>33</v>
      </c>
      <c r="AX384" s="12" t="s">
        <v>76</v>
      </c>
      <c r="AY384" s="194" t="s">
        <v>157</v>
      </c>
    </row>
    <row r="385" spans="2:65" s="11" customFormat="1" ht="16.5" customHeight="1">
      <c r="B385" s="179"/>
      <c r="C385" s="180"/>
      <c r="D385" s="180"/>
      <c r="E385" s="181" t="s">
        <v>5</v>
      </c>
      <c r="F385" s="261" t="s">
        <v>692</v>
      </c>
      <c r="G385" s="262"/>
      <c r="H385" s="262"/>
      <c r="I385" s="262"/>
      <c r="J385" s="180"/>
      <c r="K385" s="182">
        <v>1</v>
      </c>
      <c r="L385" s="180"/>
      <c r="M385" s="180"/>
      <c r="N385" s="180"/>
      <c r="O385" s="180"/>
      <c r="P385" s="180"/>
      <c r="Q385" s="180"/>
      <c r="R385" s="183"/>
      <c r="T385" s="184"/>
      <c r="U385" s="180"/>
      <c r="V385" s="180"/>
      <c r="W385" s="180"/>
      <c r="X385" s="180"/>
      <c r="Y385" s="180"/>
      <c r="Z385" s="180"/>
      <c r="AA385" s="185"/>
      <c r="AT385" s="186" t="s">
        <v>164</v>
      </c>
      <c r="AU385" s="186" t="s">
        <v>113</v>
      </c>
      <c r="AV385" s="11" t="s">
        <v>113</v>
      </c>
      <c r="AW385" s="11" t="s">
        <v>33</v>
      </c>
      <c r="AX385" s="11" t="s">
        <v>76</v>
      </c>
      <c r="AY385" s="186" t="s">
        <v>157</v>
      </c>
    </row>
    <row r="386" spans="2:65" s="12" customFormat="1" ht="16.5" customHeight="1">
      <c r="B386" s="187"/>
      <c r="C386" s="188"/>
      <c r="D386" s="188"/>
      <c r="E386" s="189" t="s">
        <v>5</v>
      </c>
      <c r="F386" s="263" t="s">
        <v>190</v>
      </c>
      <c r="G386" s="264"/>
      <c r="H386" s="264"/>
      <c r="I386" s="264"/>
      <c r="J386" s="188"/>
      <c r="K386" s="190">
        <v>1</v>
      </c>
      <c r="L386" s="188"/>
      <c r="M386" s="188"/>
      <c r="N386" s="188"/>
      <c r="O386" s="188"/>
      <c r="P386" s="188"/>
      <c r="Q386" s="188"/>
      <c r="R386" s="191"/>
      <c r="T386" s="192"/>
      <c r="U386" s="188"/>
      <c r="V386" s="188"/>
      <c r="W386" s="188"/>
      <c r="X386" s="188"/>
      <c r="Y386" s="188"/>
      <c r="Z386" s="188"/>
      <c r="AA386" s="193"/>
      <c r="AT386" s="194" t="s">
        <v>164</v>
      </c>
      <c r="AU386" s="194" t="s">
        <v>113</v>
      </c>
      <c r="AV386" s="12" t="s">
        <v>167</v>
      </c>
      <c r="AW386" s="12" t="s">
        <v>33</v>
      </c>
      <c r="AX386" s="12" t="s">
        <v>76</v>
      </c>
      <c r="AY386" s="194" t="s">
        <v>157</v>
      </c>
    </row>
    <row r="387" spans="2:65" s="11" customFormat="1" ht="16.5" customHeight="1">
      <c r="B387" s="179"/>
      <c r="C387" s="180"/>
      <c r="D387" s="180"/>
      <c r="E387" s="181" t="s">
        <v>5</v>
      </c>
      <c r="F387" s="261" t="s">
        <v>700</v>
      </c>
      <c r="G387" s="262"/>
      <c r="H387" s="262"/>
      <c r="I387" s="262"/>
      <c r="J387" s="180"/>
      <c r="K387" s="182">
        <v>2</v>
      </c>
      <c r="L387" s="180"/>
      <c r="M387" s="180"/>
      <c r="N387" s="180"/>
      <c r="O387" s="180"/>
      <c r="P387" s="180"/>
      <c r="Q387" s="180"/>
      <c r="R387" s="183"/>
      <c r="T387" s="184"/>
      <c r="U387" s="180"/>
      <c r="V387" s="180"/>
      <c r="W387" s="180"/>
      <c r="X387" s="180"/>
      <c r="Y387" s="180"/>
      <c r="Z387" s="180"/>
      <c r="AA387" s="185"/>
      <c r="AT387" s="186" t="s">
        <v>164</v>
      </c>
      <c r="AU387" s="186" t="s">
        <v>113</v>
      </c>
      <c r="AV387" s="11" t="s">
        <v>113</v>
      </c>
      <c r="AW387" s="11" t="s">
        <v>33</v>
      </c>
      <c r="AX387" s="11" t="s">
        <v>76</v>
      </c>
      <c r="AY387" s="186" t="s">
        <v>157</v>
      </c>
    </row>
    <row r="388" spans="2:65" s="12" customFormat="1" ht="25.5" customHeight="1">
      <c r="B388" s="187"/>
      <c r="C388" s="188"/>
      <c r="D388" s="188"/>
      <c r="E388" s="189" t="s">
        <v>5</v>
      </c>
      <c r="F388" s="263" t="s">
        <v>701</v>
      </c>
      <c r="G388" s="264"/>
      <c r="H388" s="264"/>
      <c r="I388" s="264"/>
      <c r="J388" s="188"/>
      <c r="K388" s="190">
        <v>2</v>
      </c>
      <c r="L388" s="188"/>
      <c r="M388" s="188"/>
      <c r="N388" s="188"/>
      <c r="O388" s="188"/>
      <c r="P388" s="188"/>
      <c r="Q388" s="188"/>
      <c r="R388" s="191"/>
      <c r="T388" s="192"/>
      <c r="U388" s="188"/>
      <c r="V388" s="188"/>
      <c r="W388" s="188"/>
      <c r="X388" s="188"/>
      <c r="Y388" s="188"/>
      <c r="Z388" s="188"/>
      <c r="AA388" s="193"/>
      <c r="AT388" s="194" t="s">
        <v>164</v>
      </c>
      <c r="AU388" s="194" t="s">
        <v>113</v>
      </c>
      <c r="AV388" s="12" t="s">
        <v>167</v>
      </c>
      <c r="AW388" s="12" t="s">
        <v>33</v>
      </c>
      <c r="AX388" s="12" t="s">
        <v>76</v>
      </c>
      <c r="AY388" s="194" t="s">
        <v>157</v>
      </c>
    </row>
    <row r="389" spans="2:65" s="13" customFormat="1" ht="16.5" customHeight="1">
      <c r="B389" s="195"/>
      <c r="C389" s="196"/>
      <c r="D389" s="196"/>
      <c r="E389" s="197" t="s">
        <v>5</v>
      </c>
      <c r="F389" s="265" t="s">
        <v>176</v>
      </c>
      <c r="G389" s="266"/>
      <c r="H389" s="266"/>
      <c r="I389" s="266"/>
      <c r="J389" s="196"/>
      <c r="K389" s="198">
        <v>7</v>
      </c>
      <c r="L389" s="196"/>
      <c r="M389" s="196"/>
      <c r="N389" s="196"/>
      <c r="O389" s="196"/>
      <c r="P389" s="196"/>
      <c r="Q389" s="196"/>
      <c r="R389" s="199"/>
      <c r="T389" s="200"/>
      <c r="U389" s="196"/>
      <c r="V389" s="196"/>
      <c r="W389" s="196"/>
      <c r="X389" s="196"/>
      <c r="Y389" s="196"/>
      <c r="Z389" s="196"/>
      <c r="AA389" s="201"/>
      <c r="AT389" s="202" t="s">
        <v>164</v>
      </c>
      <c r="AU389" s="202" t="s">
        <v>113</v>
      </c>
      <c r="AV389" s="13" t="s">
        <v>161</v>
      </c>
      <c r="AW389" s="13" t="s">
        <v>33</v>
      </c>
      <c r="AX389" s="13" t="s">
        <v>84</v>
      </c>
      <c r="AY389" s="202" t="s">
        <v>157</v>
      </c>
    </row>
    <row r="390" spans="2:65" s="9" customFormat="1" ht="29.85" customHeight="1">
      <c r="B390" s="154"/>
      <c r="C390" s="155"/>
      <c r="D390" s="164" t="s">
        <v>506</v>
      </c>
      <c r="E390" s="164"/>
      <c r="F390" s="164"/>
      <c r="G390" s="164"/>
      <c r="H390" s="164"/>
      <c r="I390" s="164"/>
      <c r="J390" s="164"/>
      <c r="K390" s="164"/>
      <c r="L390" s="164"/>
      <c r="M390" s="164"/>
      <c r="N390" s="269">
        <f>BK390</f>
        <v>0</v>
      </c>
      <c r="O390" s="270"/>
      <c r="P390" s="270"/>
      <c r="Q390" s="270"/>
      <c r="R390" s="157"/>
      <c r="T390" s="158"/>
      <c r="U390" s="155"/>
      <c r="V390" s="155"/>
      <c r="W390" s="159">
        <f>SUM(W391:W417)</f>
        <v>0</v>
      </c>
      <c r="X390" s="155"/>
      <c r="Y390" s="159">
        <f>SUM(Y391:Y417)</f>
        <v>0.99645000000000006</v>
      </c>
      <c r="Z390" s="155"/>
      <c r="AA390" s="160">
        <f>SUM(AA391:AA417)</f>
        <v>0</v>
      </c>
      <c r="AR390" s="161" t="s">
        <v>113</v>
      </c>
      <c r="AT390" s="162" t="s">
        <v>75</v>
      </c>
      <c r="AU390" s="162" t="s">
        <v>84</v>
      </c>
      <c r="AY390" s="161" t="s">
        <v>157</v>
      </c>
      <c r="BK390" s="163">
        <f>SUM(BK391:BK417)</f>
        <v>0</v>
      </c>
    </row>
    <row r="391" spans="2:65" s="1" customFormat="1" ht="38.25" customHeight="1">
      <c r="B391" s="136"/>
      <c r="C391" s="165" t="s">
        <v>434</v>
      </c>
      <c r="D391" s="165" t="s">
        <v>158</v>
      </c>
      <c r="E391" s="166" t="s">
        <v>702</v>
      </c>
      <c r="F391" s="276" t="s">
        <v>703</v>
      </c>
      <c r="G391" s="276"/>
      <c r="H391" s="276"/>
      <c r="I391" s="276"/>
      <c r="J391" s="167" t="s">
        <v>197</v>
      </c>
      <c r="K391" s="168">
        <v>21</v>
      </c>
      <c r="L391" s="277">
        <v>0</v>
      </c>
      <c r="M391" s="277"/>
      <c r="N391" s="278">
        <f>ROUND(L391*K391,2)</f>
        <v>0</v>
      </c>
      <c r="O391" s="278"/>
      <c r="P391" s="278"/>
      <c r="Q391" s="278"/>
      <c r="R391" s="139"/>
      <c r="T391" s="169" t="s">
        <v>5</v>
      </c>
      <c r="U391" s="47" t="s">
        <v>43</v>
      </c>
      <c r="V391" s="39"/>
      <c r="W391" s="170">
        <f>V391*K391</f>
        <v>0</v>
      </c>
      <c r="X391" s="170">
        <v>0</v>
      </c>
      <c r="Y391" s="170">
        <f>X391*K391</f>
        <v>0</v>
      </c>
      <c r="Z391" s="170">
        <v>0</v>
      </c>
      <c r="AA391" s="171">
        <f>Z391*K391</f>
        <v>0</v>
      </c>
      <c r="AR391" s="22" t="s">
        <v>390</v>
      </c>
      <c r="AT391" s="22" t="s">
        <v>158</v>
      </c>
      <c r="AU391" s="22" t="s">
        <v>113</v>
      </c>
      <c r="AY391" s="22" t="s">
        <v>157</v>
      </c>
      <c r="BE391" s="109">
        <f>IF(U391="základná",N391,0)</f>
        <v>0</v>
      </c>
      <c r="BF391" s="109">
        <f>IF(U391="znížená",N391,0)</f>
        <v>0</v>
      </c>
      <c r="BG391" s="109">
        <f>IF(U391="zákl. prenesená",N391,0)</f>
        <v>0</v>
      </c>
      <c r="BH391" s="109">
        <f>IF(U391="zníž. prenesená",N391,0)</f>
        <v>0</v>
      </c>
      <c r="BI391" s="109">
        <f>IF(U391="nulová",N391,0)</f>
        <v>0</v>
      </c>
      <c r="BJ391" s="22" t="s">
        <v>113</v>
      </c>
      <c r="BK391" s="109">
        <f>ROUND(L391*K391,2)</f>
        <v>0</v>
      </c>
      <c r="BL391" s="22" t="s">
        <v>390</v>
      </c>
      <c r="BM391" s="22" t="s">
        <v>704</v>
      </c>
    </row>
    <row r="392" spans="2:65" s="10" customFormat="1" ht="25.5" customHeight="1">
      <c r="B392" s="172"/>
      <c r="C392" s="173"/>
      <c r="D392" s="173"/>
      <c r="E392" s="174" t="s">
        <v>5</v>
      </c>
      <c r="F392" s="279" t="s">
        <v>705</v>
      </c>
      <c r="G392" s="280"/>
      <c r="H392" s="280"/>
      <c r="I392" s="280"/>
      <c r="J392" s="173"/>
      <c r="K392" s="174" t="s">
        <v>5</v>
      </c>
      <c r="L392" s="173"/>
      <c r="M392" s="173"/>
      <c r="N392" s="173"/>
      <c r="O392" s="173"/>
      <c r="P392" s="173"/>
      <c r="Q392" s="173"/>
      <c r="R392" s="175"/>
      <c r="T392" s="176"/>
      <c r="U392" s="173"/>
      <c r="V392" s="173"/>
      <c r="W392" s="173"/>
      <c r="X392" s="173"/>
      <c r="Y392" s="173"/>
      <c r="Z392" s="173"/>
      <c r="AA392" s="177"/>
      <c r="AT392" s="178" t="s">
        <v>164</v>
      </c>
      <c r="AU392" s="178" t="s">
        <v>113</v>
      </c>
      <c r="AV392" s="10" t="s">
        <v>84</v>
      </c>
      <c r="AW392" s="10" t="s">
        <v>33</v>
      </c>
      <c r="AX392" s="10" t="s">
        <v>76</v>
      </c>
      <c r="AY392" s="178" t="s">
        <v>157</v>
      </c>
    </row>
    <row r="393" spans="2:65" s="11" customFormat="1" ht="16.5" customHeight="1">
      <c r="B393" s="179"/>
      <c r="C393" s="180"/>
      <c r="D393" s="180"/>
      <c r="E393" s="181" t="s">
        <v>5</v>
      </c>
      <c r="F393" s="261" t="s">
        <v>706</v>
      </c>
      <c r="G393" s="262"/>
      <c r="H393" s="262"/>
      <c r="I393" s="262"/>
      <c r="J393" s="180"/>
      <c r="K393" s="182">
        <v>1</v>
      </c>
      <c r="L393" s="180"/>
      <c r="M393" s="180"/>
      <c r="N393" s="180"/>
      <c r="O393" s="180"/>
      <c r="P393" s="180"/>
      <c r="Q393" s="180"/>
      <c r="R393" s="183"/>
      <c r="T393" s="184"/>
      <c r="U393" s="180"/>
      <c r="V393" s="180"/>
      <c r="W393" s="180"/>
      <c r="X393" s="180"/>
      <c r="Y393" s="180"/>
      <c r="Z393" s="180"/>
      <c r="AA393" s="185"/>
      <c r="AT393" s="186" t="s">
        <v>164</v>
      </c>
      <c r="AU393" s="186" t="s">
        <v>113</v>
      </c>
      <c r="AV393" s="11" t="s">
        <v>113</v>
      </c>
      <c r="AW393" s="11" t="s">
        <v>33</v>
      </c>
      <c r="AX393" s="11" t="s">
        <v>76</v>
      </c>
      <c r="AY393" s="186" t="s">
        <v>157</v>
      </c>
    </row>
    <row r="394" spans="2:65" s="11" customFormat="1" ht="16.5" customHeight="1">
      <c r="B394" s="179"/>
      <c r="C394" s="180"/>
      <c r="D394" s="180"/>
      <c r="E394" s="181" t="s">
        <v>5</v>
      </c>
      <c r="F394" s="261" t="s">
        <v>707</v>
      </c>
      <c r="G394" s="262"/>
      <c r="H394" s="262"/>
      <c r="I394" s="262"/>
      <c r="J394" s="180"/>
      <c r="K394" s="182">
        <v>1</v>
      </c>
      <c r="L394" s="180"/>
      <c r="M394" s="180"/>
      <c r="N394" s="180"/>
      <c r="O394" s="180"/>
      <c r="P394" s="180"/>
      <c r="Q394" s="180"/>
      <c r="R394" s="183"/>
      <c r="T394" s="184"/>
      <c r="U394" s="180"/>
      <c r="V394" s="180"/>
      <c r="W394" s="180"/>
      <c r="X394" s="180"/>
      <c r="Y394" s="180"/>
      <c r="Z394" s="180"/>
      <c r="AA394" s="185"/>
      <c r="AT394" s="186" t="s">
        <v>164</v>
      </c>
      <c r="AU394" s="186" t="s">
        <v>113</v>
      </c>
      <c r="AV394" s="11" t="s">
        <v>113</v>
      </c>
      <c r="AW394" s="11" t="s">
        <v>33</v>
      </c>
      <c r="AX394" s="11" t="s">
        <v>76</v>
      </c>
      <c r="AY394" s="186" t="s">
        <v>157</v>
      </c>
    </row>
    <row r="395" spans="2:65" s="11" customFormat="1" ht="16.5" customHeight="1">
      <c r="B395" s="179"/>
      <c r="C395" s="180"/>
      <c r="D395" s="180"/>
      <c r="E395" s="181" t="s">
        <v>5</v>
      </c>
      <c r="F395" s="261" t="s">
        <v>708</v>
      </c>
      <c r="G395" s="262"/>
      <c r="H395" s="262"/>
      <c r="I395" s="262"/>
      <c r="J395" s="180"/>
      <c r="K395" s="182">
        <v>1</v>
      </c>
      <c r="L395" s="180"/>
      <c r="M395" s="180"/>
      <c r="N395" s="180"/>
      <c r="O395" s="180"/>
      <c r="P395" s="180"/>
      <c r="Q395" s="180"/>
      <c r="R395" s="183"/>
      <c r="T395" s="184"/>
      <c r="U395" s="180"/>
      <c r="V395" s="180"/>
      <c r="W395" s="180"/>
      <c r="X395" s="180"/>
      <c r="Y395" s="180"/>
      <c r="Z395" s="180"/>
      <c r="AA395" s="185"/>
      <c r="AT395" s="186" t="s">
        <v>164</v>
      </c>
      <c r="AU395" s="186" t="s">
        <v>113</v>
      </c>
      <c r="AV395" s="11" t="s">
        <v>113</v>
      </c>
      <c r="AW395" s="11" t="s">
        <v>33</v>
      </c>
      <c r="AX395" s="11" t="s">
        <v>76</v>
      </c>
      <c r="AY395" s="186" t="s">
        <v>157</v>
      </c>
    </row>
    <row r="396" spans="2:65" s="12" customFormat="1" ht="16.5" customHeight="1">
      <c r="B396" s="187"/>
      <c r="C396" s="188"/>
      <c r="D396" s="188"/>
      <c r="E396" s="189" t="s">
        <v>5</v>
      </c>
      <c r="F396" s="263" t="s">
        <v>457</v>
      </c>
      <c r="G396" s="264"/>
      <c r="H396" s="264"/>
      <c r="I396" s="264"/>
      <c r="J396" s="188"/>
      <c r="K396" s="190">
        <v>3</v>
      </c>
      <c r="L396" s="188"/>
      <c r="M396" s="188"/>
      <c r="N396" s="188"/>
      <c r="O396" s="188"/>
      <c r="P396" s="188"/>
      <c r="Q396" s="188"/>
      <c r="R396" s="191"/>
      <c r="T396" s="192"/>
      <c r="U396" s="188"/>
      <c r="V396" s="188"/>
      <c r="W396" s="188"/>
      <c r="X396" s="188"/>
      <c r="Y396" s="188"/>
      <c r="Z396" s="188"/>
      <c r="AA396" s="193"/>
      <c r="AT396" s="194" t="s">
        <v>164</v>
      </c>
      <c r="AU396" s="194" t="s">
        <v>113</v>
      </c>
      <c r="AV396" s="12" t="s">
        <v>167</v>
      </c>
      <c r="AW396" s="12" t="s">
        <v>33</v>
      </c>
      <c r="AX396" s="12" t="s">
        <v>76</v>
      </c>
      <c r="AY396" s="194" t="s">
        <v>157</v>
      </c>
    </row>
    <row r="397" spans="2:65" s="11" customFormat="1" ht="16.5" customHeight="1">
      <c r="B397" s="179"/>
      <c r="C397" s="180"/>
      <c r="D397" s="180"/>
      <c r="E397" s="181" t="s">
        <v>5</v>
      </c>
      <c r="F397" s="261" t="s">
        <v>709</v>
      </c>
      <c r="G397" s="262"/>
      <c r="H397" s="262"/>
      <c r="I397" s="262"/>
      <c r="J397" s="180"/>
      <c r="K397" s="182">
        <v>9</v>
      </c>
      <c r="L397" s="180"/>
      <c r="M397" s="180"/>
      <c r="N397" s="180"/>
      <c r="O397" s="180"/>
      <c r="P397" s="180"/>
      <c r="Q397" s="180"/>
      <c r="R397" s="183"/>
      <c r="T397" s="184"/>
      <c r="U397" s="180"/>
      <c r="V397" s="180"/>
      <c r="W397" s="180"/>
      <c r="X397" s="180"/>
      <c r="Y397" s="180"/>
      <c r="Z397" s="180"/>
      <c r="AA397" s="185"/>
      <c r="AT397" s="186" t="s">
        <v>164</v>
      </c>
      <c r="AU397" s="186" t="s">
        <v>113</v>
      </c>
      <c r="AV397" s="11" t="s">
        <v>113</v>
      </c>
      <c r="AW397" s="11" t="s">
        <v>33</v>
      </c>
      <c r="AX397" s="11" t="s">
        <v>76</v>
      </c>
      <c r="AY397" s="186" t="s">
        <v>157</v>
      </c>
    </row>
    <row r="398" spans="2:65" s="12" customFormat="1" ht="16.5" customHeight="1">
      <c r="B398" s="187"/>
      <c r="C398" s="188"/>
      <c r="D398" s="188"/>
      <c r="E398" s="189" t="s">
        <v>5</v>
      </c>
      <c r="F398" s="263" t="s">
        <v>710</v>
      </c>
      <c r="G398" s="264"/>
      <c r="H398" s="264"/>
      <c r="I398" s="264"/>
      <c r="J398" s="188"/>
      <c r="K398" s="190">
        <v>9</v>
      </c>
      <c r="L398" s="188"/>
      <c r="M398" s="188"/>
      <c r="N398" s="188"/>
      <c r="O398" s="188"/>
      <c r="P398" s="188"/>
      <c r="Q398" s="188"/>
      <c r="R398" s="191"/>
      <c r="T398" s="192"/>
      <c r="U398" s="188"/>
      <c r="V398" s="188"/>
      <c r="W398" s="188"/>
      <c r="X398" s="188"/>
      <c r="Y398" s="188"/>
      <c r="Z398" s="188"/>
      <c r="AA398" s="193"/>
      <c r="AT398" s="194" t="s">
        <v>164</v>
      </c>
      <c r="AU398" s="194" t="s">
        <v>113</v>
      </c>
      <c r="AV398" s="12" t="s">
        <v>167</v>
      </c>
      <c r="AW398" s="12" t="s">
        <v>33</v>
      </c>
      <c r="AX398" s="12" t="s">
        <v>76</v>
      </c>
      <c r="AY398" s="194" t="s">
        <v>157</v>
      </c>
    </row>
    <row r="399" spans="2:65" s="11" customFormat="1" ht="16.5" customHeight="1">
      <c r="B399" s="179"/>
      <c r="C399" s="180"/>
      <c r="D399" s="180"/>
      <c r="E399" s="181" t="s">
        <v>5</v>
      </c>
      <c r="F399" s="261" t="s">
        <v>695</v>
      </c>
      <c r="G399" s="262"/>
      <c r="H399" s="262"/>
      <c r="I399" s="262"/>
      <c r="J399" s="180"/>
      <c r="K399" s="182">
        <v>1</v>
      </c>
      <c r="L399" s="180"/>
      <c r="M399" s="180"/>
      <c r="N399" s="180"/>
      <c r="O399" s="180"/>
      <c r="P399" s="180"/>
      <c r="Q399" s="180"/>
      <c r="R399" s="183"/>
      <c r="T399" s="184"/>
      <c r="U399" s="180"/>
      <c r="V399" s="180"/>
      <c r="W399" s="180"/>
      <c r="X399" s="180"/>
      <c r="Y399" s="180"/>
      <c r="Z399" s="180"/>
      <c r="AA399" s="185"/>
      <c r="AT399" s="186" t="s">
        <v>164</v>
      </c>
      <c r="AU399" s="186" t="s">
        <v>113</v>
      </c>
      <c r="AV399" s="11" t="s">
        <v>113</v>
      </c>
      <c r="AW399" s="11" t="s">
        <v>33</v>
      </c>
      <c r="AX399" s="11" t="s">
        <v>76</v>
      </c>
      <c r="AY399" s="186" t="s">
        <v>157</v>
      </c>
    </row>
    <row r="400" spans="2:65" s="11" customFormat="1" ht="16.5" customHeight="1">
      <c r="B400" s="179"/>
      <c r="C400" s="180"/>
      <c r="D400" s="180"/>
      <c r="E400" s="181" t="s">
        <v>5</v>
      </c>
      <c r="F400" s="261" t="s">
        <v>711</v>
      </c>
      <c r="G400" s="262"/>
      <c r="H400" s="262"/>
      <c r="I400" s="262"/>
      <c r="J400" s="180"/>
      <c r="K400" s="182">
        <v>1</v>
      </c>
      <c r="L400" s="180"/>
      <c r="M400" s="180"/>
      <c r="N400" s="180"/>
      <c r="O400" s="180"/>
      <c r="P400" s="180"/>
      <c r="Q400" s="180"/>
      <c r="R400" s="183"/>
      <c r="T400" s="184"/>
      <c r="U400" s="180"/>
      <c r="V400" s="180"/>
      <c r="W400" s="180"/>
      <c r="X400" s="180"/>
      <c r="Y400" s="180"/>
      <c r="Z400" s="180"/>
      <c r="AA400" s="185"/>
      <c r="AT400" s="186" t="s">
        <v>164</v>
      </c>
      <c r="AU400" s="186" t="s">
        <v>113</v>
      </c>
      <c r="AV400" s="11" t="s">
        <v>113</v>
      </c>
      <c r="AW400" s="11" t="s">
        <v>33</v>
      </c>
      <c r="AX400" s="11" t="s">
        <v>76</v>
      </c>
      <c r="AY400" s="186" t="s">
        <v>157</v>
      </c>
    </row>
    <row r="401" spans="2:65" s="11" customFormat="1" ht="16.5" customHeight="1">
      <c r="B401" s="179"/>
      <c r="C401" s="180"/>
      <c r="D401" s="180"/>
      <c r="E401" s="181" t="s">
        <v>5</v>
      </c>
      <c r="F401" s="261" t="s">
        <v>712</v>
      </c>
      <c r="G401" s="262"/>
      <c r="H401" s="262"/>
      <c r="I401" s="262"/>
      <c r="J401" s="180"/>
      <c r="K401" s="182">
        <v>1</v>
      </c>
      <c r="L401" s="180"/>
      <c r="M401" s="180"/>
      <c r="N401" s="180"/>
      <c r="O401" s="180"/>
      <c r="P401" s="180"/>
      <c r="Q401" s="180"/>
      <c r="R401" s="183"/>
      <c r="T401" s="184"/>
      <c r="U401" s="180"/>
      <c r="V401" s="180"/>
      <c r="W401" s="180"/>
      <c r="X401" s="180"/>
      <c r="Y401" s="180"/>
      <c r="Z401" s="180"/>
      <c r="AA401" s="185"/>
      <c r="AT401" s="186" t="s">
        <v>164</v>
      </c>
      <c r="AU401" s="186" t="s">
        <v>113</v>
      </c>
      <c r="AV401" s="11" t="s">
        <v>113</v>
      </c>
      <c r="AW401" s="11" t="s">
        <v>33</v>
      </c>
      <c r="AX401" s="11" t="s">
        <v>76</v>
      </c>
      <c r="AY401" s="186" t="s">
        <v>157</v>
      </c>
    </row>
    <row r="402" spans="2:65" s="12" customFormat="1" ht="16.5" customHeight="1">
      <c r="B402" s="187"/>
      <c r="C402" s="188"/>
      <c r="D402" s="188"/>
      <c r="E402" s="189" t="s">
        <v>5</v>
      </c>
      <c r="F402" s="263" t="s">
        <v>713</v>
      </c>
      <c r="G402" s="264"/>
      <c r="H402" s="264"/>
      <c r="I402" s="264"/>
      <c r="J402" s="188"/>
      <c r="K402" s="190">
        <v>3</v>
      </c>
      <c r="L402" s="188"/>
      <c r="M402" s="188"/>
      <c r="N402" s="188"/>
      <c r="O402" s="188"/>
      <c r="P402" s="188"/>
      <c r="Q402" s="188"/>
      <c r="R402" s="191"/>
      <c r="T402" s="192"/>
      <c r="U402" s="188"/>
      <c r="V402" s="188"/>
      <c r="W402" s="188"/>
      <c r="X402" s="188"/>
      <c r="Y402" s="188"/>
      <c r="Z402" s="188"/>
      <c r="AA402" s="193"/>
      <c r="AT402" s="194" t="s">
        <v>164</v>
      </c>
      <c r="AU402" s="194" t="s">
        <v>113</v>
      </c>
      <c r="AV402" s="12" t="s">
        <v>167</v>
      </c>
      <c r="AW402" s="12" t="s">
        <v>33</v>
      </c>
      <c r="AX402" s="12" t="s">
        <v>76</v>
      </c>
      <c r="AY402" s="194" t="s">
        <v>157</v>
      </c>
    </row>
    <row r="403" spans="2:65" s="11" customFormat="1" ht="16.5" customHeight="1">
      <c r="B403" s="179"/>
      <c r="C403" s="180"/>
      <c r="D403" s="180"/>
      <c r="E403" s="181" t="s">
        <v>5</v>
      </c>
      <c r="F403" s="261" t="s">
        <v>714</v>
      </c>
      <c r="G403" s="262"/>
      <c r="H403" s="262"/>
      <c r="I403" s="262"/>
      <c r="J403" s="180"/>
      <c r="K403" s="182">
        <v>6</v>
      </c>
      <c r="L403" s="180"/>
      <c r="M403" s="180"/>
      <c r="N403" s="180"/>
      <c r="O403" s="180"/>
      <c r="P403" s="180"/>
      <c r="Q403" s="180"/>
      <c r="R403" s="183"/>
      <c r="T403" s="184"/>
      <c r="U403" s="180"/>
      <c r="V403" s="180"/>
      <c r="W403" s="180"/>
      <c r="X403" s="180"/>
      <c r="Y403" s="180"/>
      <c r="Z403" s="180"/>
      <c r="AA403" s="185"/>
      <c r="AT403" s="186" t="s">
        <v>164</v>
      </c>
      <c r="AU403" s="186" t="s">
        <v>113</v>
      </c>
      <c r="AV403" s="11" t="s">
        <v>113</v>
      </c>
      <c r="AW403" s="11" t="s">
        <v>33</v>
      </c>
      <c r="AX403" s="11" t="s">
        <v>76</v>
      </c>
      <c r="AY403" s="186" t="s">
        <v>157</v>
      </c>
    </row>
    <row r="404" spans="2:65" s="12" customFormat="1" ht="16.5" customHeight="1">
      <c r="B404" s="187"/>
      <c r="C404" s="188"/>
      <c r="D404" s="188"/>
      <c r="E404" s="189" t="s">
        <v>5</v>
      </c>
      <c r="F404" s="263" t="s">
        <v>715</v>
      </c>
      <c r="G404" s="264"/>
      <c r="H404" s="264"/>
      <c r="I404" s="264"/>
      <c r="J404" s="188"/>
      <c r="K404" s="190">
        <v>6</v>
      </c>
      <c r="L404" s="188"/>
      <c r="M404" s="188"/>
      <c r="N404" s="188"/>
      <c r="O404" s="188"/>
      <c r="P404" s="188"/>
      <c r="Q404" s="188"/>
      <c r="R404" s="191"/>
      <c r="T404" s="192"/>
      <c r="U404" s="188"/>
      <c r="V404" s="188"/>
      <c r="W404" s="188"/>
      <c r="X404" s="188"/>
      <c r="Y404" s="188"/>
      <c r="Z404" s="188"/>
      <c r="AA404" s="193"/>
      <c r="AT404" s="194" t="s">
        <v>164</v>
      </c>
      <c r="AU404" s="194" t="s">
        <v>113</v>
      </c>
      <c r="AV404" s="12" t="s">
        <v>167</v>
      </c>
      <c r="AW404" s="12" t="s">
        <v>33</v>
      </c>
      <c r="AX404" s="12" t="s">
        <v>76</v>
      </c>
      <c r="AY404" s="194" t="s">
        <v>157</v>
      </c>
    </row>
    <row r="405" spans="2:65" s="13" customFormat="1" ht="16.5" customHeight="1">
      <c r="B405" s="195"/>
      <c r="C405" s="196"/>
      <c r="D405" s="196"/>
      <c r="E405" s="197" t="s">
        <v>480</v>
      </c>
      <c r="F405" s="265" t="s">
        <v>176</v>
      </c>
      <c r="G405" s="266"/>
      <c r="H405" s="266"/>
      <c r="I405" s="266"/>
      <c r="J405" s="196"/>
      <c r="K405" s="198">
        <v>21</v>
      </c>
      <c r="L405" s="196"/>
      <c r="M405" s="196"/>
      <c r="N405" s="196"/>
      <c r="O405" s="196"/>
      <c r="P405" s="196"/>
      <c r="Q405" s="196"/>
      <c r="R405" s="199"/>
      <c r="T405" s="200"/>
      <c r="U405" s="196"/>
      <c r="V405" s="196"/>
      <c r="W405" s="196"/>
      <c r="X405" s="196"/>
      <c r="Y405" s="196"/>
      <c r="Z405" s="196"/>
      <c r="AA405" s="201"/>
      <c r="AT405" s="202" t="s">
        <v>164</v>
      </c>
      <c r="AU405" s="202" t="s">
        <v>113</v>
      </c>
      <c r="AV405" s="13" t="s">
        <v>161</v>
      </c>
      <c r="AW405" s="13" t="s">
        <v>33</v>
      </c>
      <c r="AX405" s="13" t="s">
        <v>84</v>
      </c>
      <c r="AY405" s="202" t="s">
        <v>157</v>
      </c>
    </row>
    <row r="406" spans="2:65" s="1" customFormat="1" ht="51" customHeight="1">
      <c r="B406" s="136"/>
      <c r="C406" s="204" t="s">
        <v>443</v>
      </c>
      <c r="D406" s="204" t="s">
        <v>652</v>
      </c>
      <c r="E406" s="205" t="s">
        <v>716</v>
      </c>
      <c r="F406" s="310" t="s">
        <v>717</v>
      </c>
      <c r="G406" s="310"/>
      <c r="H406" s="310"/>
      <c r="I406" s="310"/>
      <c r="J406" s="206" t="s">
        <v>197</v>
      </c>
      <c r="K406" s="207">
        <v>21</v>
      </c>
      <c r="L406" s="311">
        <v>0</v>
      </c>
      <c r="M406" s="311"/>
      <c r="N406" s="309">
        <f>ROUND(L406*K406,2)</f>
        <v>0</v>
      </c>
      <c r="O406" s="278"/>
      <c r="P406" s="278"/>
      <c r="Q406" s="278"/>
      <c r="R406" s="139"/>
      <c r="T406" s="169" t="s">
        <v>5</v>
      </c>
      <c r="U406" s="47" t="s">
        <v>43</v>
      </c>
      <c r="V406" s="39"/>
      <c r="W406" s="170">
        <f>V406*K406</f>
        <v>0</v>
      </c>
      <c r="X406" s="170">
        <v>2.5000000000000001E-2</v>
      </c>
      <c r="Y406" s="170">
        <f>X406*K406</f>
        <v>0.52500000000000002</v>
      </c>
      <c r="Z406" s="170">
        <v>0</v>
      </c>
      <c r="AA406" s="171">
        <f>Z406*K406</f>
        <v>0</v>
      </c>
      <c r="AR406" s="22" t="s">
        <v>655</v>
      </c>
      <c r="AT406" s="22" t="s">
        <v>652</v>
      </c>
      <c r="AU406" s="22" t="s">
        <v>113</v>
      </c>
      <c r="AY406" s="22" t="s">
        <v>157</v>
      </c>
      <c r="BE406" s="109">
        <f>IF(U406="základná",N406,0)</f>
        <v>0</v>
      </c>
      <c r="BF406" s="109">
        <f>IF(U406="znížená",N406,0)</f>
        <v>0</v>
      </c>
      <c r="BG406" s="109">
        <f>IF(U406="zákl. prenesená",N406,0)</f>
        <v>0</v>
      </c>
      <c r="BH406" s="109">
        <f>IF(U406="zníž. prenesená",N406,0)</f>
        <v>0</v>
      </c>
      <c r="BI406" s="109">
        <f>IF(U406="nulová",N406,0)</f>
        <v>0</v>
      </c>
      <c r="BJ406" s="22" t="s">
        <v>113</v>
      </c>
      <c r="BK406" s="109">
        <f>ROUND(L406*K406,2)</f>
        <v>0</v>
      </c>
      <c r="BL406" s="22" t="s">
        <v>390</v>
      </c>
      <c r="BM406" s="22" t="s">
        <v>718</v>
      </c>
    </row>
    <row r="407" spans="2:65" s="11" customFormat="1" ht="16.5" customHeight="1">
      <c r="B407" s="179"/>
      <c r="C407" s="180"/>
      <c r="D407" s="180"/>
      <c r="E407" s="181" t="s">
        <v>5</v>
      </c>
      <c r="F407" s="281" t="s">
        <v>480</v>
      </c>
      <c r="G407" s="282"/>
      <c r="H407" s="282"/>
      <c r="I407" s="282"/>
      <c r="J407" s="180"/>
      <c r="K407" s="182">
        <v>21</v>
      </c>
      <c r="L407" s="180"/>
      <c r="M407" s="180"/>
      <c r="N407" s="180"/>
      <c r="O407" s="180"/>
      <c r="P407" s="180"/>
      <c r="Q407" s="180"/>
      <c r="R407" s="183"/>
      <c r="T407" s="184"/>
      <c r="U407" s="180"/>
      <c r="V407" s="180"/>
      <c r="W407" s="180"/>
      <c r="X407" s="180"/>
      <c r="Y407" s="180"/>
      <c r="Z407" s="180"/>
      <c r="AA407" s="185"/>
      <c r="AT407" s="186" t="s">
        <v>164</v>
      </c>
      <c r="AU407" s="186" t="s">
        <v>113</v>
      </c>
      <c r="AV407" s="11" t="s">
        <v>113</v>
      </c>
      <c r="AW407" s="11" t="s">
        <v>33</v>
      </c>
      <c r="AX407" s="11" t="s">
        <v>76</v>
      </c>
      <c r="AY407" s="186" t="s">
        <v>157</v>
      </c>
    </row>
    <row r="408" spans="2:65" s="13" customFormat="1" ht="16.5" customHeight="1">
      <c r="B408" s="195"/>
      <c r="C408" s="196"/>
      <c r="D408" s="196"/>
      <c r="E408" s="197" t="s">
        <v>5</v>
      </c>
      <c r="F408" s="265" t="s">
        <v>176</v>
      </c>
      <c r="G408" s="266"/>
      <c r="H408" s="266"/>
      <c r="I408" s="266"/>
      <c r="J408" s="196"/>
      <c r="K408" s="198">
        <v>21</v>
      </c>
      <c r="L408" s="196"/>
      <c r="M408" s="196"/>
      <c r="N408" s="196"/>
      <c r="O408" s="196"/>
      <c r="P408" s="196"/>
      <c r="Q408" s="196"/>
      <c r="R408" s="199"/>
      <c r="T408" s="200"/>
      <c r="U408" s="196"/>
      <c r="V408" s="196"/>
      <c r="W408" s="196"/>
      <c r="X408" s="196"/>
      <c r="Y408" s="196"/>
      <c r="Z408" s="196"/>
      <c r="AA408" s="201"/>
      <c r="AT408" s="202" t="s">
        <v>164</v>
      </c>
      <c r="AU408" s="202" t="s">
        <v>113</v>
      </c>
      <c r="AV408" s="13" t="s">
        <v>161</v>
      </c>
      <c r="AW408" s="13" t="s">
        <v>33</v>
      </c>
      <c r="AX408" s="13" t="s">
        <v>84</v>
      </c>
      <c r="AY408" s="202" t="s">
        <v>157</v>
      </c>
    </row>
    <row r="409" spans="2:65" s="1" customFormat="1" ht="25.5" customHeight="1">
      <c r="B409" s="136"/>
      <c r="C409" s="204" t="s">
        <v>450</v>
      </c>
      <c r="D409" s="204" t="s">
        <v>652</v>
      </c>
      <c r="E409" s="205" t="s">
        <v>719</v>
      </c>
      <c r="F409" s="310" t="s">
        <v>720</v>
      </c>
      <c r="G409" s="310"/>
      <c r="H409" s="310"/>
      <c r="I409" s="310"/>
      <c r="J409" s="206" t="s">
        <v>197</v>
      </c>
      <c r="K409" s="207">
        <v>21</v>
      </c>
      <c r="L409" s="311">
        <v>0</v>
      </c>
      <c r="M409" s="311"/>
      <c r="N409" s="309">
        <f>ROUND(L409*K409,2)</f>
        <v>0</v>
      </c>
      <c r="O409" s="278"/>
      <c r="P409" s="278"/>
      <c r="Q409" s="278"/>
      <c r="R409" s="139"/>
      <c r="T409" s="169" t="s">
        <v>5</v>
      </c>
      <c r="U409" s="47" t="s">
        <v>43</v>
      </c>
      <c r="V409" s="39"/>
      <c r="W409" s="170">
        <f>V409*K409</f>
        <v>0</v>
      </c>
      <c r="X409" s="170">
        <v>1E-3</v>
      </c>
      <c r="Y409" s="170">
        <f>X409*K409</f>
        <v>2.1000000000000001E-2</v>
      </c>
      <c r="Z409" s="170">
        <v>0</v>
      </c>
      <c r="AA409" s="171">
        <f>Z409*K409</f>
        <v>0</v>
      </c>
      <c r="AR409" s="22" t="s">
        <v>655</v>
      </c>
      <c r="AT409" s="22" t="s">
        <v>652</v>
      </c>
      <c r="AU409" s="22" t="s">
        <v>113</v>
      </c>
      <c r="AY409" s="22" t="s">
        <v>157</v>
      </c>
      <c r="BE409" s="109">
        <f>IF(U409="základná",N409,0)</f>
        <v>0</v>
      </c>
      <c r="BF409" s="109">
        <f>IF(U409="znížená",N409,0)</f>
        <v>0</v>
      </c>
      <c r="BG409" s="109">
        <f>IF(U409="zákl. prenesená",N409,0)</f>
        <v>0</v>
      </c>
      <c r="BH409" s="109">
        <f>IF(U409="zníž. prenesená",N409,0)</f>
        <v>0</v>
      </c>
      <c r="BI409" s="109">
        <f>IF(U409="nulová",N409,0)</f>
        <v>0</v>
      </c>
      <c r="BJ409" s="22" t="s">
        <v>113</v>
      </c>
      <c r="BK409" s="109">
        <f>ROUND(L409*K409,2)</f>
        <v>0</v>
      </c>
      <c r="BL409" s="22" t="s">
        <v>390</v>
      </c>
      <c r="BM409" s="22" t="s">
        <v>721</v>
      </c>
    </row>
    <row r="410" spans="2:65" s="11" customFormat="1" ht="16.5" customHeight="1">
      <c r="B410" s="179"/>
      <c r="C410" s="180"/>
      <c r="D410" s="180"/>
      <c r="E410" s="181" t="s">
        <v>5</v>
      </c>
      <c r="F410" s="281" t="s">
        <v>480</v>
      </c>
      <c r="G410" s="282"/>
      <c r="H410" s="282"/>
      <c r="I410" s="282"/>
      <c r="J410" s="180"/>
      <c r="K410" s="182">
        <v>21</v>
      </c>
      <c r="L410" s="180"/>
      <c r="M410" s="180"/>
      <c r="N410" s="180"/>
      <c r="O410" s="180"/>
      <c r="P410" s="180"/>
      <c r="Q410" s="180"/>
      <c r="R410" s="183"/>
      <c r="T410" s="184"/>
      <c r="U410" s="180"/>
      <c r="V410" s="180"/>
      <c r="W410" s="180"/>
      <c r="X410" s="180"/>
      <c r="Y410" s="180"/>
      <c r="Z410" s="180"/>
      <c r="AA410" s="185"/>
      <c r="AT410" s="186" t="s">
        <v>164</v>
      </c>
      <c r="AU410" s="186" t="s">
        <v>113</v>
      </c>
      <c r="AV410" s="11" t="s">
        <v>113</v>
      </c>
      <c r="AW410" s="11" t="s">
        <v>33</v>
      </c>
      <c r="AX410" s="11" t="s">
        <v>76</v>
      </c>
      <c r="AY410" s="186" t="s">
        <v>157</v>
      </c>
    </row>
    <row r="411" spans="2:65" s="13" customFormat="1" ht="16.5" customHeight="1">
      <c r="B411" s="195"/>
      <c r="C411" s="196"/>
      <c r="D411" s="196"/>
      <c r="E411" s="197" t="s">
        <v>5</v>
      </c>
      <c r="F411" s="265" t="s">
        <v>176</v>
      </c>
      <c r="G411" s="266"/>
      <c r="H411" s="266"/>
      <c r="I411" s="266"/>
      <c r="J411" s="196"/>
      <c r="K411" s="198">
        <v>21</v>
      </c>
      <c r="L411" s="196"/>
      <c r="M411" s="196"/>
      <c r="N411" s="196"/>
      <c r="O411" s="196"/>
      <c r="P411" s="196"/>
      <c r="Q411" s="196"/>
      <c r="R411" s="199"/>
      <c r="T411" s="200"/>
      <c r="U411" s="196"/>
      <c r="V411" s="196"/>
      <c r="W411" s="196"/>
      <c r="X411" s="196"/>
      <c r="Y411" s="196"/>
      <c r="Z411" s="196"/>
      <c r="AA411" s="201"/>
      <c r="AT411" s="202" t="s">
        <v>164</v>
      </c>
      <c r="AU411" s="202" t="s">
        <v>113</v>
      </c>
      <c r="AV411" s="13" t="s">
        <v>161</v>
      </c>
      <c r="AW411" s="13" t="s">
        <v>33</v>
      </c>
      <c r="AX411" s="13" t="s">
        <v>84</v>
      </c>
      <c r="AY411" s="202" t="s">
        <v>157</v>
      </c>
    </row>
    <row r="412" spans="2:65" s="1" customFormat="1" ht="25.5" customHeight="1">
      <c r="B412" s="136"/>
      <c r="C412" s="165" t="s">
        <v>462</v>
      </c>
      <c r="D412" s="165" t="s">
        <v>158</v>
      </c>
      <c r="E412" s="166" t="s">
        <v>722</v>
      </c>
      <c r="F412" s="276" t="s">
        <v>723</v>
      </c>
      <c r="G412" s="276"/>
      <c r="H412" s="276"/>
      <c r="I412" s="276"/>
      <c r="J412" s="167" t="s">
        <v>197</v>
      </c>
      <c r="K412" s="168">
        <v>21</v>
      </c>
      <c r="L412" s="277">
        <v>0</v>
      </c>
      <c r="M412" s="277"/>
      <c r="N412" s="278">
        <f>ROUND(L412*K412,2)</f>
        <v>0</v>
      </c>
      <c r="O412" s="278"/>
      <c r="P412" s="278"/>
      <c r="Q412" s="278"/>
      <c r="R412" s="139"/>
      <c r="T412" s="169" t="s">
        <v>5</v>
      </c>
      <c r="U412" s="47" t="s">
        <v>43</v>
      </c>
      <c r="V412" s="39"/>
      <c r="W412" s="170">
        <f>V412*K412</f>
        <v>0</v>
      </c>
      <c r="X412" s="170">
        <v>4.4999999999999999E-4</v>
      </c>
      <c r="Y412" s="170">
        <f>X412*K412</f>
        <v>9.4500000000000001E-3</v>
      </c>
      <c r="Z412" s="170">
        <v>0</v>
      </c>
      <c r="AA412" s="171">
        <f>Z412*K412</f>
        <v>0</v>
      </c>
      <c r="AR412" s="22" t="s">
        <v>390</v>
      </c>
      <c r="AT412" s="22" t="s">
        <v>158</v>
      </c>
      <c r="AU412" s="22" t="s">
        <v>113</v>
      </c>
      <c r="AY412" s="22" t="s">
        <v>157</v>
      </c>
      <c r="BE412" s="109">
        <f>IF(U412="základná",N412,0)</f>
        <v>0</v>
      </c>
      <c r="BF412" s="109">
        <f>IF(U412="znížená",N412,0)</f>
        <v>0</v>
      </c>
      <c r="BG412" s="109">
        <f>IF(U412="zákl. prenesená",N412,0)</f>
        <v>0</v>
      </c>
      <c r="BH412" s="109">
        <f>IF(U412="zníž. prenesená",N412,0)</f>
        <v>0</v>
      </c>
      <c r="BI412" s="109">
        <f>IF(U412="nulová",N412,0)</f>
        <v>0</v>
      </c>
      <c r="BJ412" s="22" t="s">
        <v>113</v>
      </c>
      <c r="BK412" s="109">
        <f>ROUND(L412*K412,2)</f>
        <v>0</v>
      </c>
      <c r="BL412" s="22" t="s">
        <v>390</v>
      </c>
      <c r="BM412" s="22" t="s">
        <v>724</v>
      </c>
    </row>
    <row r="413" spans="2:65" s="11" customFormat="1" ht="16.5" customHeight="1">
      <c r="B413" s="179"/>
      <c r="C413" s="180"/>
      <c r="D413" s="180"/>
      <c r="E413" s="181" t="s">
        <v>5</v>
      </c>
      <c r="F413" s="281" t="s">
        <v>480</v>
      </c>
      <c r="G413" s="282"/>
      <c r="H413" s="282"/>
      <c r="I413" s="282"/>
      <c r="J413" s="180"/>
      <c r="K413" s="182">
        <v>21</v>
      </c>
      <c r="L413" s="180"/>
      <c r="M413" s="180"/>
      <c r="N413" s="180"/>
      <c r="O413" s="180"/>
      <c r="P413" s="180"/>
      <c r="Q413" s="180"/>
      <c r="R413" s="183"/>
      <c r="T413" s="184"/>
      <c r="U413" s="180"/>
      <c r="V413" s="180"/>
      <c r="W413" s="180"/>
      <c r="X413" s="180"/>
      <c r="Y413" s="180"/>
      <c r="Z413" s="180"/>
      <c r="AA413" s="185"/>
      <c r="AT413" s="186" t="s">
        <v>164</v>
      </c>
      <c r="AU413" s="186" t="s">
        <v>113</v>
      </c>
      <c r="AV413" s="11" t="s">
        <v>113</v>
      </c>
      <c r="AW413" s="11" t="s">
        <v>33</v>
      </c>
      <c r="AX413" s="11" t="s">
        <v>76</v>
      </c>
      <c r="AY413" s="186" t="s">
        <v>157</v>
      </c>
    </row>
    <row r="414" spans="2:65" s="13" customFormat="1" ht="16.5" customHeight="1">
      <c r="B414" s="195"/>
      <c r="C414" s="196"/>
      <c r="D414" s="196"/>
      <c r="E414" s="197" t="s">
        <v>5</v>
      </c>
      <c r="F414" s="265" t="s">
        <v>176</v>
      </c>
      <c r="G414" s="266"/>
      <c r="H414" s="266"/>
      <c r="I414" s="266"/>
      <c r="J414" s="196"/>
      <c r="K414" s="198">
        <v>21</v>
      </c>
      <c r="L414" s="196"/>
      <c r="M414" s="196"/>
      <c r="N414" s="196"/>
      <c r="O414" s="196"/>
      <c r="P414" s="196"/>
      <c r="Q414" s="196"/>
      <c r="R414" s="199"/>
      <c r="T414" s="200"/>
      <c r="U414" s="196"/>
      <c r="V414" s="196"/>
      <c r="W414" s="196"/>
      <c r="X414" s="196"/>
      <c r="Y414" s="196"/>
      <c r="Z414" s="196"/>
      <c r="AA414" s="201"/>
      <c r="AT414" s="202" t="s">
        <v>164</v>
      </c>
      <c r="AU414" s="202" t="s">
        <v>113</v>
      </c>
      <c r="AV414" s="13" t="s">
        <v>161</v>
      </c>
      <c r="AW414" s="13" t="s">
        <v>33</v>
      </c>
      <c r="AX414" s="13" t="s">
        <v>84</v>
      </c>
      <c r="AY414" s="202" t="s">
        <v>157</v>
      </c>
    </row>
    <row r="415" spans="2:65" s="1" customFormat="1" ht="51" customHeight="1">
      <c r="B415" s="136"/>
      <c r="C415" s="204" t="s">
        <v>725</v>
      </c>
      <c r="D415" s="204" t="s">
        <v>652</v>
      </c>
      <c r="E415" s="205" t="s">
        <v>726</v>
      </c>
      <c r="F415" s="310" t="s">
        <v>727</v>
      </c>
      <c r="G415" s="310"/>
      <c r="H415" s="310"/>
      <c r="I415" s="310"/>
      <c r="J415" s="206" t="s">
        <v>197</v>
      </c>
      <c r="K415" s="207">
        <v>21</v>
      </c>
      <c r="L415" s="311">
        <v>0</v>
      </c>
      <c r="M415" s="311"/>
      <c r="N415" s="309">
        <f>ROUND(L415*K415,2)</f>
        <v>0</v>
      </c>
      <c r="O415" s="278"/>
      <c r="P415" s="278"/>
      <c r="Q415" s="278"/>
      <c r="R415" s="139"/>
      <c r="T415" s="169" t="s">
        <v>5</v>
      </c>
      <c r="U415" s="47" t="s">
        <v>43</v>
      </c>
      <c r="V415" s="39"/>
      <c r="W415" s="170">
        <f>V415*K415</f>
        <v>0</v>
      </c>
      <c r="X415" s="170">
        <v>2.1000000000000001E-2</v>
      </c>
      <c r="Y415" s="170">
        <f>X415*K415</f>
        <v>0.441</v>
      </c>
      <c r="Z415" s="170">
        <v>0</v>
      </c>
      <c r="AA415" s="171">
        <f>Z415*K415</f>
        <v>0</v>
      </c>
      <c r="AR415" s="22" t="s">
        <v>655</v>
      </c>
      <c r="AT415" s="22" t="s">
        <v>652</v>
      </c>
      <c r="AU415" s="22" t="s">
        <v>113</v>
      </c>
      <c r="AY415" s="22" t="s">
        <v>157</v>
      </c>
      <c r="BE415" s="109">
        <f>IF(U415="základná",N415,0)</f>
        <v>0</v>
      </c>
      <c r="BF415" s="109">
        <f>IF(U415="znížená",N415,0)</f>
        <v>0</v>
      </c>
      <c r="BG415" s="109">
        <f>IF(U415="zákl. prenesená",N415,0)</f>
        <v>0</v>
      </c>
      <c r="BH415" s="109">
        <f>IF(U415="zníž. prenesená",N415,0)</f>
        <v>0</v>
      </c>
      <c r="BI415" s="109">
        <f>IF(U415="nulová",N415,0)</f>
        <v>0</v>
      </c>
      <c r="BJ415" s="22" t="s">
        <v>113</v>
      </c>
      <c r="BK415" s="109">
        <f>ROUND(L415*K415,2)</f>
        <v>0</v>
      </c>
      <c r="BL415" s="22" t="s">
        <v>390</v>
      </c>
      <c r="BM415" s="22" t="s">
        <v>728</v>
      </c>
    </row>
    <row r="416" spans="2:65" s="11" customFormat="1" ht="16.5" customHeight="1">
      <c r="B416" s="179"/>
      <c r="C416" s="180"/>
      <c r="D416" s="180"/>
      <c r="E416" s="181" t="s">
        <v>5</v>
      </c>
      <c r="F416" s="281" t="s">
        <v>480</v>
      </c>
      <c r="G416" s="282"/>
      <c r="H416" s="282"/>
      <c r="I416" s="282"/>
      <c r="J416" s="180"/>
      <c r="K416" s="182">
        <v>21</v>
      </c>
      <c r="L416" s="180"/>
      <c r="M416" s="180"/>
      <c r="N416" s="180"/>
      <c r="O416" s="180"/>
      <c r="P416" s="180"/>
      <c r="Q416" s="180"/>
      <c r="R416" s="183"/>
      <c r="T416" s="184"/>
      <c r="U416" s="180"/>
      <c r="V416" s="180"/>
      <c r="W416" s="180"/>
      <c r="X416" s="180"/>
      <c r="Y416" s="180"/>
      <c r="Z416" s="180"/>
      <c r="AA416" s="185"/>
      <c r="AT416" s="186" t="s">
        <v>164</v>
      </c>
      <c r="AU416" s="186" t="s">
        <v>113</v>
      </c>
      <c r="AV416" s="11" t="s">
        <v>113</v>
      </c>
      <c r="AW416" s="11" t="s">
        <v>33</v>
      </c>
      <c r="AX416" s="11" t="s">
        <v>76</v>
      </c>
      <c r="AY416" s="186" t="s">
        <v>157</v>
      </c>
    </row>
    <row r="417" spans="2:65" s="13" customFormat="1" ht="16.5" customHeight="1">
      <c r="B417" s="195"/>
      <c r="C417" s="196"/>
      <c r="D417" s="196"/>
      <c r="E417" s="197" t="s">
        <v>5</v>
      </c>
      <c r="F417" s="265" t="s">
        <v>176</v>
      </c>
      <c r="G417" s="266"/>
      <c r="H417" s="266"/>
      <c r="I417" s="266"/>
      <c r="J417" s="196"/>
      <c r="K417" s="198">
        <v>21</v>
      </c>
      <c r="L417" s="196"/>
      <c r="M417" s="196"/>
      <c r="N417" s="196"/>
      <c r="O417" s="196"/>
      <c r="P417" s="196"/>
      <c r="Q417" s="196"/>
      <c r="R417" s="199"/>
      <c r="T417" s="200"/>
      <c r="U417" s="196"/>
      <c r="V417" s="196"/>
      <c r="W417" s="196"/>
      <c r="X417" s="196"/>
      <c r="Y417" s="196"/>
      <c r="Z417" s="196"/>
      <c r="AA417" s="201"/>
      <c r="AT417" s="202" t="s">
        <v>164</v>
      </c>
      <c r="AU417" s="202" t="s">
        <v>113</v>
      </c>
      <c r="AV417" s="13" t="s">
        <v>161</v>
      </c>
      <c r="AW417" s="13" t="s">
        <v>33</v>
      </c>
      <c r="AX417" s="13" t="s">
        <v>84</v>
      </c>
      <c r="AY417" s="202" t="s">
        <v>157</v>
      </c>
    </row>
    <row r="418" spans="2:65" s="9" customFormat="1" ht="29.85" customHeight="1">
      <c r="B418" s="154"/>
      <c r="C418" s="155"/>
      <c r="D418" s="164" t="s">
        <v>507</v>
      </c>
      <c r="E418" s="164"/>
      <c r="F418" s="164"/>
      <c r="G418" s="164"/>
      <c r="H418" s="164"/>
      <c r="I418" s="164"/>
      <c r="J418" s="164"/>
      <c r="K418" s="164"/>
      <c r="L418" s="164"/>
      <c r="M418" s="164"/>
      <c r="N418" s="269">
        <f>BK418</f>
        <v>0</v>
      </c>
      <c r="O418" s="270"/>
      <c r="P418" s="270"/>
      <c r="Q418" s="270"/>
      <c r="R418" s="157"/>
      <c r="T418" s="158"/>
      <c r="U418" s="155"/>
      <c r="V418" s="155"/>
      <c r="W418" s="159">
        <f>SUM(W419:W455)</f>
        <v>0</v>
      </c>
      <c r="X418" s="155"/>
      <c r="Y418" s="159">
        <f>SUM(Y419:Y455)</f>
        <v>3.0380000000000001E-2</v>
      </c>
      <c r="Z418" s="155"/>
      <c r="AA418" s="160">
        <f>SUM(AA419:AA455)</f>
        <v>0</v>
      </c>
      <c r="AR418" s="161" t="s">
        <v>113</v>
      </c>
      <c r="AT418" s="162" t="s">
        <v>75</v>
      </c>
      <c r="AU418" s="162" t="s">
        <v>84</v>
      </c>
      <c r="AY418" s="161" t="s">
        <v>157</v>
      </c>
      <c r="BK418" s="163">
        <f>SUM(BK419:BK455)</f>
        <v>0</v>
      </c>
    </row>
    <row r="419" spans="2:65" s="1" customFormat="1" ht="25.5" customHeight="1">
      <c r="B419" s="136"/>
      <c r="C419" s="165" t="s">
        <v>729</v>
      </c>
      <c r="D419" s="165" t="s">
        <v>158</v>
      </c>
      <c r="E419" s="166" t="s">
        <v>730</v>
      </c>
      <c r="F419" s="276" t="s">
        <v>731</v>
      </c>
      <c r="G419" s="276"/>
      <c r="H419" s="276"/>
      <c r="I419" s="276"/>
      <c r="J419" s="167" t="s">
        <v>207</v>
      </c>
      <c r="K419" s="168">
        <v>66.64</v>
      </c>
      <c r="L419" s="277">
        <v>0</v>
      </c>
      <c r="M419" s="277"/>
      <c r="N419" s="278">
        <f>ROUND(L419*K419,2)</f>
        <v>0</v>
      </c>
      <c r="O419" s="278"/>
      <c r="P419" s="278"/>
      <c r="Q419" s="278"/>
      <c r="R419" s="139"/>
      <c r="T419" s="169" t="s">
        <v>5</v>
      </c>
      <c r="U419" s="47" t="s">
        <v>43</v>
      </c>
      <c r="V419" s="39"/>
      <c r="W419" s="170">
        <f>V419*K419</f>
        <v>0</v>
      </c>
      <c r="X419" s="170">
        <v>2.1000000000000001E-4</v>
      </c>
      <c r="Y419" s="170">
        <f>X419*K419</f>
        <v>1.3994400000000001E-2</v>
      </c>
      <c r="Z419" s="170">
        <v>0</v>
      </c>
      <c r="AA419" s="171">
        <f>Z419*K419</f>
        <v>0</v>
      </c>
      <c r="AR419" s="22" t="s">
        <v>390</v>
      </c>
      <c r="AT419" s="22" t="s">
        <v>158</v>
      </c>
      <c r="AU419" s="22" t="s">
        <v>113</v>
      </c>
      <c r="AY419" s="22" t="s">
        <v>157</v>
      </c>
      <c r="BE419" s="109">
        <f>IF(U419="základná",N419,0)</f>
        <v>0</v>
      </c>
      <c r="BF419" s="109">
        <f>IF(U419="znížená",N419,0)</f>
        <v>0</v>
      </c>
      <c r="BG419" s="109">
        <f>IF(U419="zákl. prenesená",N419,0)</f>
        <v>0</v>
      </c>
      <c r="BH419" s="109">
        <f>IF(U419="zníž. prenesená",N419,0)</f>
        <v>0</v>
      </c>
      <c r="BI419" s="109">
        <f>IF(U419="nulová",N419,0)</f>
        <v>0</v>
      </c>
      <c r="BJ419" s="22" t="s">
        <v>113</v>
      </c>
      <c r="BK419" s="109">
        <f>ROUND(L419*K419,2)</f>
        <v>0</v>
      </c>
      <c r="BL419" s="22" t="s">
        <v>390</v>
      </c>
      <c r="BM419" s="22" t="s">
        <v>732</v>
      </c>
    </row>
    <row r="420" spans="2:65" s="11" customFormat="1" ht="16.5" customHeight="1">
      <c r="B420" s="179"/>
      <c r="C420" s="180"/>
      <c r="D420" s="180"/>
      <c r="E420" s="181" t="s">
        <v>5</v>
      </c>
      <c r="F420" s="281" t="s">
        <v>733</v>
      </c>
      <c r="G420" s="282"/>
      <c r="H420" s="282"/>
      <c r="I420" s="282"/>
      <c r="J420" s="180"/>
      <c r="K420" s="182">
        <v>9.52</v>
      </c>
      <c r="L420" s="180"/>
      <c r="M420" s="180"/>
      <c r="N420" s="180"/>
      <c r="O420" s="180"/>
      <c r="P420" s="180"/>
      <c r="Q420" s="180"/>
      <c r="R420" s="183"/>
      <c r="T420" s="184"/>
      <c r="U420" s="180"/>
      <c r="V420" s="180"/>
      <c r="W420" s="180"/>
      <c r="X420" s="180"/>
      <c r="Y420" s="180"/>
      <c r="Z420" s="180"/>
      <c r="AA420" s="185"/>
      <c r="AT420" s="186" t="s">
        <v>164</v>
      </c>
      <c r="AU420" s="186" t="s">
        <v>113</v>
      </c>
      <c r="AV420" s="11" t="s">
        <v>113</v>
      </c>
      <c r="AW420" s="11" t="s">
        <v>33</v>
      </c>
      <c r="AX420" s="11" t="s">
        <v>76</v>
      </c>
      <c r="AY420" s="186" t="s">
        <v>157</v>
      </c>
    </row>
    <row r="421" spans="2:65" s="12" customFormat="1" ht="16.5" customHeight="1">
      <c r="B421" s="187"/>
      <c r="C421" s="188"/>
      <c r="D421" s="188"/>
      <c r="E421" s="189" t="s">
        <v>5</v>
      </c>
      <c r="F421" s="263" t="s">
        <v>190</v>
      </c>
      <c r="G421" s="264"/>
      <c r="H421" s="264"/>
      <c r="I421" s="264"/>
      <c r="J421" s="188"/>
      <c r="K421" s="190">
        <v>9.52</v>
      </c>
      <c r="L421" s="188"/>
      <c r="M421" s="188"/>
      <c r="N421" s="188"/>
      <c r="O421" s="188"/>
      <c r="P421" s="188"/>
      <c r="Q421" s="188"/>
      <c r="R421" s="191"/>
      <c r="T421" s="192"/>
      <c r="U421" s="188"/>
      <c r="V421" s="188"/>
      <c r="W421" s="188"/>
      <c r="X421" s="188"/>
      <c r="Y421" s="188"/>
      <c r="Z421" s="188"/>
      <c r="AA421" s="193"/>
      <c r="AT421" s="194" t="s">
        <v>164</v>
      </c>
      <c r="AU421" s="194" t="s">
        <v>113</v>
      </c>
      <c r="AV421" s="12" t="s">
        <v>167</v>
      </c>
      <c r="AW421" s="12" t="s">
        <v>33</v>
      </c>
      <c r="AX421" s="12" t="s">
        <v>76</v>
      </c>
      <c r="AY421" s="194" t="s">
        <v>157</v>
      </c>
    </row>
    <row r="422" spans="2:65" s="11" customFormat="1" ht="16.5" customHeight="1">
      <c r="B422" s="179"/>
      <c r="C422" s="180"/>
      <c r="D422" s="180"/>
      <c r="E422" s="181" t="s">
        <v>5</v>
      </c>
      <c r="F422" s="261" t="s">
        <v>734</v>
      </c>
      <c r="G422" s="262"/>
      <c r="H422" s="262"/>
      <c r="I422" s="262"/>
      <c r="J422" s="180"/>
      <c r="K422" s="182">
        <v>28.56</v>
      </c>
      <c r="L422" s="180"/>
      <c r="M422" s="180"/>
      <c r="N422" s="180"/>
      <c r="O422" s="180"/>
      <c r="P422" s="180"/>
      <c r="Q422" s="180"/>
      <c r="R422" s="183"/>
      <c r="T422" s="184"/>
      <c r="U422" s="180"/>
      <c r="V422" s="180"/>
      <c r="W422" s="180"/>
      <c r="X422" s="180"/>
      <c r="Y422" s="180"/>
      <c r="Z422" s="180"/>
      <c r="AA422" s="185"/>
      <c r="AT422" s="186" t="s">
        <v>164</v>
      </c>
      <c r="AU422" s="186" t="s">
        <v>113</v>
      </c>
      <c r="AV422" s="11" t="s">
        <v>113</v>
      </c>
      <c r="AW422" s="11" t="s">
        <v>33</v>
      </c>
      <c r="AX422" s="11" t="s">
        <v>76</v>
      </c>
      <c r="AY422" s="186" t="s">
        <v>157</v>
      </c>
    </row>
    <row r="423" spans="2:65" s="12" customFormat="1" ht="25.5" customHeight="1">
      <c r="B423" s="187"/>
      <c r="C423" s="188"/>
      <c r="D423" s="188"/>
      <c r="E423" s="189" t="s">
        <v>5</v>
      </c>
      <c r="F423" s="263" t="s">
        <v>735</v>
      </c>
      <c r="G423" s="264"/>
      <c r="H423" s="264"/>
      <c r="I423" s="264"/>
      <c r="J423" s="188"/>
      <c r="K423" s="190">
        <v>28.56</v>
      </c>
      <c r="L423" s="188"/>
      <c r="M423" s="188"/>
      <c r="N423" s="188"/>
      <c r="O423" s="188"/>
      <c r="P423" s="188"/>
      <c r="Q423" s="188"/>
      <c r="R423" s="191"/>
      <c r="T423" s="192"/>
      <c r="U423" s="188"/>
      <c r="V423" s="188"/>
      <c r="W423" s="188"/>
      <c r="X423" s="188"/>
      <c r="Y423" s="188"/>
      <c r="Z423" s="188"/>
      <c r="AA423" s="193"/>
      <c r="AT423" s="194" t="s">
        <v>164</v>
      </c>
      <c r="AU423" s="194" t="s">
        <v>113</v>
      </c>
      <c r="AV423" s="12" t="s">
        <v>167</v>
      </c>
      <c r="AW423" s="12" t="s">
        <v>33</v>
      </c>
      <c r="AX423" s="12" t="s">
        <v>76</v>
      </c>
      <c r="AY423" s="194" t="s">
        <v>157</v>
      </c>
    </row>
    <row r="424" spans="2:65" s="11" customFormat="1" ht="16.5" customHeight="1">
      <c r="B424" s="179"/>
      <c r="C424" s="180"/>
      <c r="D424" s="180"/>
      <c r="E424" s="181" t="s">
        <v>5</v>
      </c>
      <c r="F424" s="261" t="s">
        <v>733</v>
      </c>
      <c r="G424" s="262"/>
      <c r="H424" s="262"/>
      <c r="I424" s="262"/>
      <c r="J424" s="180"/>
      <c r="K424" s="182">
        <v>9.52</v>
      </c>
      <c r="L424" s="180"/>
      <c r="M424" s="180"/>
      <c r="N424" s="180"/>
      <c r="O424" s="180"/>
      <c r="P424" s="180"/>
      <c r="Q424" s="180"/>
      <c r="R424" s="183"/>
      <c r="T424" s="184"/>
      <c r="U424" s="180"/>
      <c r="V424" s="180"/>
      <c r="W424" s="180"/>
      <c r="X424" s="180"/>
      <c r="Y424" s="180"/>
      <c r="Z424" s="180"/>
      <c r="AA424" s="185"/>
      <c r="AT424" s="186" t="s">
        <v>164</v>
      </c>
      <c r="AU424" s="186" t="s">
        <v>113</v>
      </c>
      <c r="AV424" s="11" t="s">
        <v>113</v>
      </c>
      <c r="AW424" s="11" t="s">
        <v>33</v>
      </c>
      <c r="AX424" s="11" t="s">
        <v>76</v>
      </c>
      <c r="AY424" s="186" t="s">
        <v>157</v>
      </c>
    </row>
    <row r="425" spans="2:65" s="12" customFormat="1" ht="16.5" customHeight="1">
      <c r="B425" s="187"/>
      <c r="C425" s="188"/>
      <c r="D425" s="188"/>
      <c r="E425" s="189" t="s">
        <v>5</v>
      </c>
      <c r="F425" s="263" t="s">
        <v>190</v>
      </c>
      <c r="G425" s="264"/>
      <c r="H425" s="264"/>
      <c r="I425" s="264"/>
      <c r="J425" s="188"/>
      <c r="K425" s="190">
        <v>9.52</v>
      </c>
      <c r="L425" s="188"/>
      <c r="M425" s="188"/>
      <c r="N425" s="188"/>
      <c r="O425" s="188"/>
      <c r="P425" s="188"/>
      <c r="Q425" s="188"/>
      <c r="R425" s="191"/>
      <c r="T425" s="192"/>
      <c r="U425" s="188"/>
      <c r="V425" s="188"/>
      <c r="W425" s="188"/>
      <c r="X425" s="188"/>
      <c r="Y425" s="188"/>
      <c r="Z425" s="188"/>
      <c r="AA425" s="193"/>
      <c r="AT425" s="194" t="s">
        <v>164</v>
      </c>
      <c r="AU425" s="194" t="s">
        <v>113</v>
      </c>
      <c r="AV425" s="12" t="s">
        <v>167</v>
      </c>
      <c r="AW425" s="12" t="s">
        <v>33</v>
      </c>
      <c r="AX425" s="12" t="s">
        <v>76</v>
      </c>
      <c r="AY425" s="194" t="s">
        <v>157</v>
      </c>
    </row>
    <row r="426" spans="2:65" s="11" customFormat="1" ht="16.5" customHeight="1">
      <c r="B426" s="179"/>
      <c r="C426" s="180"/>
      <c r="D426" s="180"/>
      <c r="E426" s="181" t="s">
        <v>5</v>
      </c>
      <c r="F426" s="261" t="s">
        <v>211</v>
      </c>
      <c r="G426" s="262"/>
      <c r="H426" s="262"/>
      <c r="I426" s="262"/>
      <c r="J426" s="180"/>
      <c r="K426" s="182">
        <v>19.04</v>
      </c>
      <c r="L426" s="180"/>
      <c r="M426" s="180"/>
      <c r="N426" s="180"/>
      <c r="O426" s="180"/>
      <c r="P426" s="180"/>
      <c r="Q426" s="180"/>
      <c r="R426" s="183"/>
      <c r="T426" s="184"/>
      <c r="U426" s="180"/>
      <c r="V426" s="180"/>
      <c r="W426" s="180"/>
      <c r="X426" s="180"/>
      <c r="Y426" s="180"/>
      <c r="Z426" s="180"/>
      <c r="AA426" s="185"/>
      <c r="AT426" s="186" t="s">
        <v>164</v>
      </c>
      <c r="AU426" s="186" t="s">
        <v>113</v>
      </c>
      <c r="AV426" s="11" t="s">
        <v>113</v>
      </c>
      <c r="AW426" s="11" t="s">
        <v>33</v>
      </c>
      <c r="AX426" s="11" t="s">
        <v>76</v>
      </c>
      <c r="AY426" s="186" t="s">
        <v>157</v>
      </c>
    </row>
    <row r="427" spans="2:65" s="12" customFormat="1" ht="25.5" customHeight="1">
      <c r="B427" s="187"/>
      <c r="C427" s="188"/>
      <c r="D427" s="188"/>
      <c r="E427" s="189" t="s">
        <v>5</v>
      </c>
      <c r="F427" s="263" t="s">
        <v>736</v>
      </c>
      <c r="G427" s="264"/>
      <c r="H427" s="264"/>
      <c r="I427" s="264"/>
      <c r="J427" s="188"/>
      <c r="K427" s="190">
        <v>19.04</v>
      </c>
      <c r="L427" s="188"/>
      <c r="M427" s="188"/>
      <c r="N427" s="188"/>
      <c r="O427" s="188"/>
      <c r="P427" s="188"/>
      <c r="Q427" s="188"/>
      <c r="R427" s="191"/>
      <c r="T427" s="192"/>
      <c r="U427" s="188"/>
      <c r="V427" s="188"/>
      <c r="W427" s="188"/>
      <c r="X427" s="188"/>
      <c r="Y427" s="188"/>
      <c r="Z427" s="188"/>
      <c r="AA427" s="193"/>
      <c r="AT427" s="194" t="s">
        <v>164</v>
      </c>
      <c r="AU427" s="194" t="s">
        <v>113</v>
      </c>
      <c r="AV427" s="12" t="s">
        <v>167</v>
      </c>
      <c r="AW427" s="12" t="s">
        <v>33</v>
      </c>
      <c r="AX427" s="12" t="s">
        <v>76</v>
      </c>
      <c r="AY427" s="194" t="s">
        <v>157</v>
      </c>
    </row>
    <row r="428" spans="2:65" s="13" customFormat="1" ht="16.5" customHeight="1">
      <c r="B428" s="195"/>
      <c r="C428" s="196"/>
      <c r="D428" s="196"/>
      <c r="E428" s="197" t="s">
        <v>5</v>
      </c>
      <c r="F428" s="265" t="s">
        <v>176</v>
      </c>
      <c r="G428" s="266"/>
      <c r="H428" s="266"/>
      <c r="I428" s="266"/>
      <c r="J428" s="196"/>
      <c r="K428" s="198">
        <v>66.64</v>
      </c>
      <c r="L428" s="196"/>
      <c r="M428" s="196"/>
      <c r="N428" s="196"/>
      <c r="O428" s="196"/>
      <c r="P428" s="196"/>
      <c r="Q428" s="196"/>
      <c r="R428" s="199"/>
      <c r="T428" s="200"/>
      <c r="U428" s="196"/>
      <c r="V428" s="196"/>
      <c r="W428" s="196"/>
      <c r="X428" s="196"/>
      <c r="Y428" s="196"/>
      <c r="Z428" s="196"/>
      <c r="AA428" s="201"/>
      <c r="AT428" s="202" t="s">
        <v>164</v>
      </c>
      <c r="AU428" s="202" t="s">
        <v>113</v>
      </c>
      <c r="AV428" s="13" t="s">
        <v>161</v>
      </c>
      <c r="AW428" s="13" t="s">
        <v>33</v>
      </c>
      <c r="AX428" s="13" t="s">
        <v>84</v>
      </c>
      <c r="AY428" s="202" t="s">
        <v>157</v>
      </c>
    </row>
    <row r="429" spans="2:65" s="1" customFormat="1" ht="38.25" customHeight="1">
      <c r="B429" s="136"/>
      <c r="C429" s="204" t="s">
        <v>655</v>
      </c>
      <c r="D429" s="204" t="s">
        <v>652</v>
      </c>
      <c r="E429" s="205" t="s">
        <v>737</v>
      </c>
      <c r="F429" s="310" t="s">
        <v>738</v>
      </c>
      <c r="G429" s="310"/>
      <c r="H429" s="310"/>
      <c r="I429" s="310"/>
      <c r="J429" s="206" t="s">
        <v>197</v>
      </c>
      <c r="K429" s="207">
        <v>14</v>
      </c>
      <c r="L429" s="311">
        <v>0</v>
      </c>
      <c r="M429" s="311"/>
      <c r="N429" s="309">
        <f>ROUND(L429*K429,2)</f>
        <v>0</v>
      </c>
      <c r="O429" s="278"/>
      <c r="P429" s="278"/>
      <c r="Q429" s="278"/>
      <c r="R429" s="139"/>
      <c r="T429" s="169" t="s">
        <v>5</v>
      </c>
      <c r="U429" s="47" t="s">
        <v>43</v>
      </c>
      <c r="V429" s="39"/>
      <c r="W429" s="170">
        <f>V429*K429</f>
        <v>0</v>
      </c>
      <c r="X429" s="170">
        <v>0</v>
      </c>
      <c r="Y429" s="170">
        <f>X429*K429</f>
        <v>0</v>
      </c>
      <c r="Z429" s="170">
        <v>0</v>
      </c>
      <c r="AA429" s="171">
        <f>Z429*K429</f>
        <v>0</v>
      </c>
      <c r="AR429" s="22" t="s">
        <v>655</v>
      </c>
      <c r="AT429" s="22" t="s">
        <v>652</v>
      </c>
      <c r="AU429" s="22" t="s">
        <v>113</v>
      </c>
      <c r="AY429" s="22" t="s">
        <v>157</v>
      </c>
      <c r="BE429" s="109">
        <f>IF(U429="základná",N429,0)</f>
        <v>0</v>
      </c>
      <c r="BF429" s="109">
        <f>IF(U429="znížená",N429,0)</f>
        <v>0</v>
      </c>
      <c r="BG429" s="109">
        <f>IF(U429="zákl. prenesená",N429,0)</f>
        <v>0</v>
      </c>
      <c r="BH429" s="109">
        <f>IF(U429="zníž. prenesená",N429,0)</f>
        <v>0</v>
      </c>
      <c r="BI429" s="109">
        <f>IF(U429="nulová",N429,0)</f>
        <v>0</v>
      </c>
      <c r="BJ429" s="22" t="s">
        <v>113</v>
      </c>
      <c r="BK429" s="109">
        <f>ROUND(L429*K429,2)</f>
        <v>0</v>
      </c>
      <c r="BL429" s="22" t="s">
        <v>390</v>
      </c>
      <c r="BM429" s="22" t="s">
        <v>739</v>
      </c>
    </row>
    <row r="430" spans="2:65" s="10" customFormat="1" ht="16.5" customHeight="1">
      <c r="B430" s="172"/>
      <c r="C430" s="173"/>
      <c r="D430" s="173"/>
      <c r="E430" s="174" t="s">
        <v>5</v>
      </c>
      <c r="F430" s="279" t="s">
        <v>740</v>
      </c>
      <c r="G430" s="280"/>
      <c r="H430" s="280"/>
      <c r="I430" s="280"/>
      <c r="J430" s="173"/>
      <c r="K430" s="174" t="s">
        <v>5</v>
      </c>
      <c r="L430" s="173"/>
      <c r="M430" s="173"/>
      <c r="N430" s="173"/>
      <c r="O430" s="173"/>
      <c r="P430" s="173"/>
      <c r="Q430" s="173"/>
      <c r="R430" s="175"/>
      <c r="T430" s="176"/>
      <c r="U430" s="173"/>
      <c r="V430" s="173"/>
      <c r="W430" s="173"/>
      <c r="X430" s="173"/>
      <c r="Y430" s="173"/>
      <c r="Z430" s="173"/>
      <c r="AA430" s="177"/>
      <c r="AT430" s="178" t="s">
        <v>164</v>
      </c>
      <c r="AU430" s="178" t="s">
        <v>113</v>
      </c>
      <c r="AV430" s="10" t="s">
        <v>84</v>
      </c>
      <c r="AW430" s="10" t="s">
        <v>33</v>
      </c>
      <c r="AX430" s="10" t="s">
        <v>76</v>
      </c>
      <c r="AY430" s="178" t="s">
        <v>157</v>
      </c>
    </row>
    <row r="431" spans="2:65" s="11" customFormat="1" ht="16.5" customHeight="1">
      <c r="B431" s="179"/>
      <c r="C431" s="180"/>
      <c r="D431" s="180"/>
      <c r="E431" s="181" t="s">
        <v>5</v>
      </c>
      <c r="F431" s="261" t="s">
        <v>741</v>
      </c>
      <c r="G431" s="262"/>
      <c r="H431" s="262"/>
      <c r="I431" s="262"/>
      <c r="J431" s="180"/>
      <c r="K431" s="182">
        <v>2</v>
      </c>
      <c r="L431" s="180"/>
      <c r="M431" s="180"/>
      <c r="N431" s="180"/>
      <c r="O431" s="180"/>
      <c r="P431" s="180"/>
      <c r="Q431" s="180"/>
      <c r="R431" s="183"/>
      <c r="T431" s="184"/>
      <c r="U431" s="180"/>
      <c r="V431" s="180"/>
      <c r="W431" s="180"/>
      <c r="X431" s="180"/>
      <c r="Y431" s="180"/>
      <c r="Z431" s="180"/>
      <c r="AA431" s="185"/>
      <c r="AT431" s="186" t="s">
        <v>164</v>
      </c>
      <c r="AU431" s="186" t="s">
        <v>113</v>
      </c>
      <c r="AV431" s="11" t="s">
        <v>113</v>
      </c>
      <c r="AW431" s="11" t="s">
        <v>33</v>
      </c>
      <c r="AX431" s="11" t="s">
        <v>76</v>
      </c>
      <c r="AY431" s="186" t="s">
        <v>157</v>
      </c>
    </row>
    <row r="432" spans="2:65" s="12" customFormat="1" ht="16.5" customHeight="1">
      <c r="B432" s="187"/>
      <c r="C432" s="188"/>
      <c r="D432" s="188"/>
      <c r="E432" s="189" t="s">
        <v>5</v>
      </c>
      <c r="F432" s="263" t="s">
        <v>457</v>
      </c>
      <c r="G432" s="264"/>
      <c r="H432" s="264"/>
      <c r="I432" s="264"/>
      <c r="J432" s="188"/>
      <c r="K432" s="190">
        <v>2</v>
      </c>
      <c r="L432" s="188"/>
      <c r="M432" s="188"/>
      <c r="N432" s="188"/>
      <c r="O432" s="188"/>
      <c r="P432" s="188"/>
      <c r="Q432" s="188"/>
      <c r="R432" s="191"/>
      <c r="T432" s="192"/>
      <c r="U432" s="188"/>
      <c r="V432" s="188"/>
      <c r="W432" s="188"/>
      <c r="X432" s="188"/>
      <c r="Y432" s="188"/>
      <c r="Z432" s="188"/>
      <c r="AA432" s="193"/>
      <c r="AT432" s="194" t="s">
        <v>164</v>
      </c>
      <c r="AU432" s="194" t="s">
        <v>113</v>
      </c>
      <c r="AV432" s="12" t="s">
        <v>167</v>
      </c>
      <c r="AW432" s="12" t="s">
        <v>33</v>
      </c>
      <c r="AX432" s="12" t="s">
        <v>76</v>
      </c>
      <c r="AY432" s="194" t="s">
        <v>157</v>
      </c>
    </row>
    <row r="433" spans="2:65" s="11" customFormat="1" ht="16.5" customHeight="1">
      <c r="B433" s="179"/>
      <c r="C433" s="180"/>
      <c r="D433" s="180"/>
      <c r="E433" s="181" t="s">
        <v>5</v>
      </c>
      <c r="F433" s="261" t="s">
        <v>201</v>
      </c>
      <c r="G433" s="262"/>
      <c r="H433" s="262"/>
      <c r="I433" s="262"/>
      <c r="J433" s="180"/>
      <c r="K433" s="182">
        <v>6</v>
      </c>
      <c r="L433" s="180"/>
      <c r="M433" s="180"/>
      <c r="N433" s="180"/>
      <c r="O433" s="180"/>
      <c r="P433" s="180"/>
      <c r="Q433" s="180"/>
      <c r="R433" s="183"/>
      <c r="T433" s="184"/>
      <c r="U433" s="180"/>
      <c r="V433" s="180"/>
      <c r="W433" s="180"/>
      <c r="X433" s="180"/>
      <c r="Y433" s="180"/>
      <c r="Z433" s="180"/>
      <c r="AA433" s="185"/>
      <c r="AT433" s="186" t="s">
        <v>164</v>
      </c>
      <c r="AU433" s="186" t="s">
        <v>113</v>
      </c>
      <c r="AV433" s="11" t="s">
        <v>113</v>
      </c>
      <c r="AW433" s="11" t="s">
        <v>33</v>
      </c>
      <c r="AX433" s="11" t="s">
        <v>76</v>
      </c>
      <c r="AY433" s="186" t="s">
        <v>157</v>
      </c>
    </row>
    <row r="434" spans="2:65" s="12" customFormat="1" ht="16.5" customHeight="1">
      <c r="B434" s="187"/>
      <c r="C434" s="188"/>
      <c r="D434" s="188"/>
      <c r="E434" s="189" t="s">
        <v>5</v>
      </c>
      <c r="F434" s="263" t="s">
        <v>670</v>
      </c>
      <c r="G434" s="264"/>
      <c r="H434" s="264"/>
      <c r="I434" s="264"/>
      <c r="J434" s="188"/>
      <c r="K434" s="190">
        <v>6</v>
      </c>
      <c r="L434" s="188"/>
      <c r="M434" s="188"/>
      <c r="N434" s="188"/>
      <c r="O434" s="188"/>
      <c r="P434" s="188"/>
      <c r="Q434" s="188"/>
      <c r="R434" s="191"/>
      <c r="T434" s="192"/>
      <c r="U434" s="188"/>
      <c r="V434" s="188"/>
      <c r="W434" s="188"/>
      <c r="X434" s="188"/>
      <c r="Y434" s="188"/>
      <c r="Z434" s="188"/>
      <c r="AA434" s="193"/>
      <c r="AT434" s="194" t="s">
        <v>164</v>
      </c>
      <c r="AU434" s="194" t="s">
        <v>113</v>
      </c>
      <c r="AV434" s="12" t="s">
        <v>167</v>
      </c>
      <c r="AW434" s="12" t="s">
        <v>33</v>
      </c>
      <c r="AX434" s="12" t="s">
        <v>76</v>
      </c>
      <c r="AY434" s="194" t="s">
        <v>157</v>
      </c>
    </row>
    <row r="435" spans="2:65" s="11" customFormat="1" ht="16.5" customHeight="1">
      <c r="B435" s="179"/>
      <c r="C435" s="180"/>
      <c r="D435" s="180"/>
      <c r="E435" s="181" t="s">
        <v>5</v>
      </c>
      <c r="F435" s="261" t="s">
        <v>741</v>
      </c>
      <c r="G435" s="262"/>
      <c r="H435" s="262"/>
      <c r="I435" s="262"/>
      <c r="J435" s="180"/>
      <c r="K435" s="182">
        <v>2</v>
      </c>
      <c r="L435" s="180"/>
      <c r="M435" s="180"/>
      <c r="N435" s="180"/>
      <c r="O435" s="180"/>
      <c r="P435" s="180"/>
      <c r="Q435" s="180"/>
      <c r="R435" s="183"/>
      <c r="T435" s="184"/>
      <c r="U435" s="180"/>
      <c r="V435" s="180"/>
      <c r="W435" s="180"/>
      <c r="X435" s="180"/>
      <c r="Y435" s="180"/>
      <c r="Z435" s="180"/>
      <c r="AA435" s="185"/>
      <c r="AT435" s="186" t="s">
        <v>164</v>
      </c>
      <c r="AU435" s="186" t="s">
        <v>113</v>
      </c>
      <c r="AV435" s="11" t="s">
        <v>113</v>
      </c>
      <c r="AW435" s="11" t="s">
        <v>33</v>
      </c>
      <c r="AX435" s="11" t="s">
        <v>76</v>
      </c>
      <c r="AY435" s="186" t="s">
        <v>157</v>
      </c>
    </row>
    <row r="436" spans="2:65" s="12" customFormat="1" ht="16.5" customHeight="1">
      <c r="B436" s="187"/>
      <c r="C436" s="188"/>
      <c r="D436" s="188"/>
      <c r="E436" s="189" t="s">
        <v>5</v>
      </c>
      <c r="F436" s="263" t="s">
        <v>742</v>
      </c>
      <c r="G436" s="264"/>
      <c r="H436" s="264"/>
      <c r="I436" s="264"/>
      <c r="J436" s="188"/>
      <c r="K436" s="190">
        <v>2</v>
      </c>
      <c r="L436" s="188"/>
      <c r="M436" s="188"/>
      <c r="N436" s="188"/>
      <c r="O436" s="188"/>
      <c r="P436" s="188"/>
      <c r="Q436" s="188"/>
      <c r="R436" s="191"/>
      <c r="T436" s="192"/>
      <c r="U436" s="188"/>
      <c r="V436" s="188"/>
      <c r="W436" s="188"/>
      <c r="X436" s="188"/>
      <c r="Y436" s="188"/>
      <c r="Z436" s="188"/>
      <c r="AA436" s="193"/>
      <c r="AT436" s="194" t="s">
        <v>164</v>
      </c>
      <c r="AU436" s="194" t="s">
        <v>113</v>
      </c>
      <c r="AV436" s="12" t="s">
        <v>167</v>
      </c>
      <c r="AW436" s="12" t="s">
        <v>33</v>
      </c>
      <c r="AX436" s="12" t="s">
        <v>76</v>
      </c>
      <c r="AY436" s="194" t="s">
        <v>157</v>
      </c>
    </row>
    <row r="437" spans="2:65" s="11" customFormat="1" ht="16.5" customHeight="1">
      <c r="B437" s="179"/>
      <c r="C437" s="180"/>
      <c r="D437" s="180"/>
      <c r="E437" s="181" t="s">
        <v>5</v>
      </c>
      <c r="F437" s="261" t="s">
        <v>203</v>
      </c>
      <c r="G437" s="262"/>
      <c r="H437" s="262"/>
      <c r="I437" s="262"/>
      <c r="J437" s="180"/>
      <c r="K437" s="182">
        <v>4</v>
      </c>
      <c r="L437" s="180"/>
      <c r="M437" s="180"/>
      <c r="N437" s="180"/>
      <c r="O437" s="180"/>
      <c r="P437" s="180"/>
      <c r="Q437" s="180"/>
      <c r="R437" s="183"/>
      <c r="T437" s="184"/>
      <c r="U437" s="180"/>
      <c r="V437" s="180"/>
      <c r="W437" s="180"/>
      <c r="X437" s="180"/>
      <c r="Y437" s="180"/>
      <c r="Z437" s="180"/>
      <c r="AA437" s="185"/>
      <c r="AT437" s="186" t="s">
        <v>164</v>
      </c>
      <c r="AU437" s="186" t="s">
        <v>113</v>
      </c>
      <c r="AV437" s="11" t="s">
        <v>113</v>
      </c>
      <c r="AW437" s="11" t="s">
        <v>33</v>
      </c>
      <c r="AX437" s="11" t="s">
        <v>76</v>
      </c>
      <c r="AY437" s="186" t="s">
        <v>157</v>
      </c>
    </row>
    <row r="438" spans="2:65" s="12" customFormat="1" ht="16.5" customHeight="1">
      <c r="B438" s="187"/>
      <c r="C438" s="188"/>
      <c r="D438" s="188"/>
      <c r="E438" s="189" t="s">
        <v>5</v>
      </c>
      <c r="F438" s="263" t="s">
        <v>743</v>
      </c>
      <c r="G438" s="264"/>
      <c r="H438" s="264"/>
      <c r="I438" s="264"/>
      <c r="J438" s="188"/>
      <c r="K438" s="190">
        <v>4</v>
      </c>
      <c r="L438" s="188"/>
      <c r="M438" s="188"/>
      <c r="N438" s="188"/>
      <c r="O438" s="188"/>
      <c r="P438" s="188"/>
      <c r="Q438" s="188"/>
      <c r="R438" s="191"/>
      <c r="T438" s="192"/>
      <c r="U438" s="188"/>
      <c r="V438" s="188"/>
      <c r="W438" s="188"/>
      <c r="X438" s="188"/>
      <c r="Y438" s="188"/>
      <c r="Z438" s="188"/>
      <c r="AA438" s="193"/>
      <c r="AT438" s="194" t="s">
        <v>164</v>
      </c>
      <c r="AU438" s="194" t="s">
        <v>113</v>
      </c>
      <c r="AV438" s="12" t="s">
        <v>167</v>
      </c>
      <c r="AW438" s="12" t="s">
        <v>33</v>
      </c>
      <c r="AX438" s="12" t="s">
        <v>76</v>
      </c>
      <c r="AY438" s="194" t="s">
        <v>157</v>
      </c>
    </row>
    <row r="439" spans="2:65" s="13" customFormat="1" ht="16.5" customHeight="1">
      <c r="B439" s="195"/>
      <c r="C439" s="196"/>
      <c r="D439" s="196"/>
      <c r="E439" s="197" t="s">
        <v>5</v>
      </c>
      <c r="F439" s="265" t="s">
        <v>176</v>
      </c>
      <c r="G439" s="266"/>
      <c r="H439" s="266"/>
      <c r="I439" s="266"/>
      <c r="J439" s="196"/>
      <c r="K439" s="198">
        <v>14</v>
      </c>
      <c r="L439" s="196"/>
      <c r="M439" s="196"/>
      <c r="N439" s="196"/>
      <c r="O439" s="196"/>
      <c r="P439" s="196"/>
      <c r="Q439" s="196"/>
      <c r="R439" s="199"/>
      <c r="T439" s="200"/>
      <c r="U439" s="196"/>
      <c r="V439" s="196"/>
      <c r="W439" s="196"/>
      <c r="X439" s="196"/>
      <c r="Y439" s="196"/>
      <c r="Z439" s="196"/>
      <c r="AA439" s="201"/>
      <c r="AT439" s="202" t="s">
        <v>164</v>
      </c>
      <c r="AU439" s="202" t="s">
        <v>113</v>
      </c>
      <c r="AV439" s="13" t="s">
        <v>161</v>
      </c>
      <c r="AW439" s="13" t="s">
        <v>33</v>
      </c>
      <c r="AX439" s="13" t="s">
        <v>84</v>
      </c>
      <c r="AY439" s="202" t="s">
        <v>157</v>
      </c>
    </row>
    <row r="440" spans="2:65" s="1" customFormat="1" ht="16.5" customHeight="1">
      <c r="B440" s="136"/>
      <c r="C440" s="165" t="s">
        <v>744</v>
      </c>
      <c r="D440" s="165" t="s">
        <v>158</v>
      </c>
      <c r="E440" s="166" t="s">
        <v>745</v>
      </c>
      <c r="F440" s="276" t="s">
        <v>746</v>
      </c>
      <c r="G440" s="276"/>
      <c r="H440" s="276"/>
      <c r="I440" s="276"/>
      <c r="J440" s="167" t="s">
        <v>475</v>
      </c>
      <c r="K440" s="168">
        <v>43.12</v>
      </c>
      <c r="L440" s="277">
        <v>0</v>
      </c>
      <c r="M440" s="277"/>
      <c r="N440" s="278">
        <f>ROUND(L440*K440,2)</f>
        <v>0</v>
      </c>
      <c r="O440" s="278"/>
      <c r="P440" s="278"/>
      <c r="Q440" s="278"/>
      <c r="R440" s="139"/>
      <c r="T440" s="169" t="s">
        <v>5</v>
      </c>
      <c r="U440" s="47" t="s">
        <v>43</v>
      </c>
      <c r="V440" s="39"/>
      <c r="W440" s="170">
        <f>V440*K440</f>
        <v>0</v>
      </c>
      <c r="X440" s="170">
        <v>3.8000000000000002E-4</v>
      </c>
      <c r="Y440" s="170">
        <f>X440*K440</f>
        <v>1.63856E-2</v>
      </c>
      <c r="Z440" s="170">
        <v>0</v>
      </c>
      <c r="AA440" s="171">
        <f>Z440*K440</f>
        <v>0</v>
      </c>
      <c r="AR440" s="22" t="s">
        <v>390</v>
      </c>
      <c r="AT440" s="22" t="s">
        <v>158</v>
      </c>
      <c r="AU440" s="22" t="s">
        <v>113</v>
      </c>
      <c r="AY440" s="22" t="s">
        <v>157</v>
      </c>
      <c r="BE440" s="109">
        <f>IF(U440="základná",N440,0)</f>
        <v>0</v>
      </c>
      <c r="BF440" s="109">
        <f>IF(U440="znížená",N440,0)</f>
        <v>0</v>
      </c>
      <c r="BG440" s="109">
        <f>IF(U440="zákl. prenesená",N440,0)</f>
        <v>0</v>
      </c>
      <c r="BH440" s="109">
        <f>IF(U440="zníž. prenesená",N440,0)</f>
        <v>0</v>
      </c>
      <c r="BI440" s="109">
        <f>IF(U440="nulová",N440,0)</f>
        <v>0</v>
      </c>
      <c r="BJ440" s="22" t="s">
        <v>113</v>
      </c>
      <c r="BK440" s="109">
        <f>ROUND(L440*K440,2)</f>
        <v>0</v>
      </c>
      <c r="BL440" s="22" t="s">
        <v>390</v>
      </c>
      <c r="BM440" s="22" t="s">
        <v>747</v>
      </c>
    </row>
    <row r="441" spans="2:65" s="11" customFormat="1" ht="16.5" customHeight="1">
      <c r="B441" s="179"/>
      <c r="C441" s="180"/>
      <c r="D441" s="180"/>
      <c r="E441" s="181" t="s">
        <v>5</v>
      </c>
      <c r="F441" s="281" t="s">
        <v>748</v>
      </c>
      <c r="G441" s="282"/>
      <c r="H441" s="282"/>
      <c r="I441" s="282"/>
      <c r="J441" s="180"/>
      <c r="K441" s="182">
        <v>1.76</v>
      </c>
      <c r="L441" s="180"/>
      <c r="M441" s="180"/>
      <c r="N441" s="180"/>
      <c r="O441" s="180"/>
      <c r="P441" s="180"/>
      <c r="Q441" s="180"/>
      <c r="R441" s="183"/>
      <c r="T441" s="184"/>
      <c r="U441" s="180"/>
      <c r="V441" s="180"/>
      <c r="W441" s="180"/>
      <c r="X441" s="180"/>
      <c r="Y441" s="180"/>
      <c r="Z441" s="180"/>
      <c r="AA441" s="185"/>
      <c r="AT441" s="186" t="s">
        <v>164</v>
      </c>
      <c r="AU441" s="186" t="s">
        <v>113</v>
      </c>
      <c r="AV441" s="11" t="s">
        <v>113</v>
      </c>
      <c r="AW441" s="11" t="s">
        <v>33</v>
      </c>
      <c r="AX441" s="11" t="s">
        <v>76</v>
      </c>
      <c r="AY441" s="186" t="s">
        <v>157</v>
      </c>
    </row>
    <row r="442" spans="2:65" s="11" customFormat="1" ht="16.5" customHeight="1">
      <c r="B442" s="179"/>
      <c r="C442" s="180"/>
      <c r="D442" s="180"/>
      <c r="E442" s="181" t="s">
        <v>5</v>
      </c>
      <c r="F442" s="261" t="s">
        <v>749</v>
      </c>
      <c r="G442" s="262"/>
      <c r="H442" s="262"/>
      <c r="I442" s="262"/>
      <c r="J442" s="180"/>
      <c r="K442" s="182">
        <v>4.4000000000000004</v>
      </c>
      <c r="L442" s="180"/>
      <c r="M442" s="180"/>
      <c r="N442" s="180"/>
      <c r="O442" s="180"/>
      <c r="P442" s="180"/>
      <c r="Q442" s="180"/>
      <c r="R442" s="183"/>
      <c r="T442" s="184"/>
      <c r="U442" s="180"/>
      <c r="V442" s="180"/>
      <c r="W442" s="180"/>
      <c r="X442" s="180"/>
      <c r="Y442" s="180"/>
      <c r="Z442" s="180"/>
      <c r="AA442" s="185"/>
      <c r="AT442" s="186" t="s">
        <v>164</v>
      </c>
      <c r="AU442" s="186" t="s">
        <v>113</v>
      </c>
      <c r="AV442" s="11" t="s">
        <v>113</v>
      </c>
      <c r="AW442" s="11" t="s">
        <v>33</v>
      </c>
      <c r="AX442" s="11" t="s">
        <v>76</v>
      </c>
      <c r="AY442" s="186" t="s">
        <v>157</v>
      </c>
    </row>
    <row r="443" spans="2:65" s="12" customFormat="1" ht="16.5" customHeight="1">
      <c r="B443" s="187"/>
      <c r="C443" s="188"/>
      <c r="D443" s="188"/>
      <c r="E443" s="189" t="s">
        <v>5</v>
      </c>
      <c r="F443" s="263" t="s">
        <v>750</v>
      </c>
      <c r="G443" s="264"/>
      <c r="H443" s="264"/>
      <c r="I443" s="264"/>
      <c r="J443" s="188"/>
      <c r="K443" s="190">
        <v>6.16</v>
      </c>
      <c r="L443" s="188"/>
      <c r="M443" s="188"/>
      <c r="N443" s="188"/>
      <c r="O443" s="188"/>
      <c r="P443" s="188"/>
      <c r="Q443" s="188"/>
      <c r="R443" s="191"/>
      <c r="T443" s="192"/>
      <c r="U443" s="188"/>
      <c r="V443" s="188"/>
      <c r="W443" s="188"/>
      <c r="X443" s="188"/>
      <c r="Y443" s="188"/>
      <c r="Z443" s="188"/>
      <c r="AA443" s="193"/>
      <c r="AT443" s="194" t="s">
        <v>164</v>
      </c>
      <c r="AU443" s="194" t="s">
        <v>113</v>
      </c>
      <c r="AV443" s="12" t="s">
        <v>167</v>
      </c>
      <c r="AW443" s="12" t="s">
        <v>33</v>
      </c>
      <c r="AX443" s="12" t="s">
        <v>76</v>
      </c>
      <c r="AY443" s="194" t="s">
        <v>157</v>
      </c>
    </row>
    <row r="444" spans="2:65" s="11" customFormat="1" ht="16.5" customHeight="1">
      <c r="B444" s="179"/>
      <c r="C444" s="180"/>
      <c r="D444" s="180"/>
      <c r="E444" s="181" t="s">
        <v>5</v>
      </c>
      <c r="F444" s="261" t="s">
        <v>751</v>
      </c>
      <c r="G444" s="262"/>
      <c r="H444" s="262"/>
      <c r="I444" s="262"/>
      <c r="J444" s="180"/>
      <c r="K444" s="182">
        <v>18.48</v>
      </c>
      <c r="L444" s="180"/>
      <c r="M444" s="180"/>
      <c r="N444" s="180"/>
      <c r="O444" s="180"/>
      <c r="P444" s="180"/>
      <c r="Q444" s="180"/>
      <c r="R444" s="183"/>
      <c r="T444" s="184"/>
      <c r="U444" s="180"/>
      <c r="V444" s="180"/>
      <c r="W444" s="180"/>
      <c r="X444" s="180"/>
      <c r="Y444" s="180"/>
      <c r="Z444" s="180"/>
      <c r="AA444" s="185"/>
      <c r="AT444" s="186" t="s">
        <v>164</v>
      </c>
      <c r="AU444" s="186" t="s">
        <v>113</v>
      </c>
      <c r="AV444" s="11" t="s">
        <v>113</v>
      </c>
      <c r="AW444" s="11" t="s">
        <v>33</v>
      </c>
      <c r="AX444" s="11" t="s">
        <v>76</v>
      </c>
      <c r="AY444" s="186" t="s">
        <v>157</v>
      </c>
    </row>
    <row r="445" spans="2:65" s="12" customFormat="1" ht="16.5" customHeight="1">
      <c r="B445" s="187"/>
      <c r="C445" s="188"/>
      <c r="D445" s="188"/>
      <c r="E445" s="189" t="s">
        <v>5</v>
      </c>
      <c r="F445" s="263" t="s">
        <v>302</v>
      </c>
      <c r="G445" s="264"/>
      <c r="H445" s="264"/>
      <c r="I445" s="264"/>
      <c r="J445" s="188"/>
      <c r="K445" s="190">
        <v>18.48</v>
      </c>
      <c r="L445" s="188"/>
      <c r="M445" s="188"/>
      <c r="N445" s="188"/>
      <c r="O445" s="188"/>
      <c r="P445" s="188"/>
      <c r="Q445" s="188"/>
      <c r="R445" s="191"/>
      <c r="T445" s="192"/>
      <c r="U445" s="188"/>
      <c r="V445" s="188"/>
      <c r="W445" s="188"/>
      <c r="X445" s="188"/>
      <c r="Y445" s="188"/>
      <c r="Z445" s="188"/>
      <c r="AA445" s="193"/>
      <c r="AT445" s="194" t="s">
        <v>164</v>
      </c>
      <c r="AU445" s="194" t="s">
        <v>113</v>
      </c>
      <c r="AV445" s="12" t="s">
        <v>167</v>
      </c>
      <c r="AW445" s="12" t="s">
        <v>33</v>
      </c>
      <c r="AX445" s="12" t="s">
        <v>76</v>
      </c>
      <c r="AY445" s="194" t="s">
        <v>157</v>
      </c>
    </row>
    <row r="446" spans="2:65" s="11" customFormat="1" ht="16.5" customHeight="1">
      <c r="B446" s="179"/>
      <c r="C446" s="180"/>
      <c r="D446" s="180"/>
      <c r="E446" s="181" t="s">
        <v>5</v>
      </c>
      <c r="F446" s="261" t="s">
        <v>752</v>
      </c>
      <c r="G446" s="262"/>
      <c r="H446" s="262"/>
      <c r="I446" s="262"/>
      <c r="J446" s="180"/>
      <c r="K446" s="182">
        <v>1.76</v>
      </c>
      <c r="L446" s="180"/>
      <c r="M446" s="180"/>
      <c r="N446" s="180"/>
      <c r="O446" s="180"/>
      <c r="P446" s="180"/>
      <c r="Q446" s="180"/>
      <c r="R446" s="183"/>
      <c r="T446" s="184"/>
      <c r="U446" s="180"/>
      <c r="V446" s="180"/>
      <c r="W446" s="180"/>
      <c r="X446" s="180"/>
      <c r="Y446" s="180"/>
      <c r="Z446" s="180"/>
      <c r="AA446" s="185"/>
      <c r="AT446" s="186" t="s">
        <v>164</v>
      </c>
      <c r="AU446" s="186" t="s">
        <v>113</v>
      </c>
      <c r="AV446" s="11" t="s">
        <v>113</v>
      </c>
      <c r="AW446" s="11" t="s">
        <v>33</v>
      </c>
      <c r="AX446" s="11" t="s">
        <v>76</v>
      </c>
      <c r="AY446" s="186" t="s">
        <v>157</v>
      </c>
    </row>
    <row r="447" spans="2:65" s="11" customFormat="1" ht="16.5" customHeight="1">
      <c r="B447" s="179"/>
      <c r="C447" s="180"/>
      <c r="D447" s="180"/>
      <c r="E447" s="181" t="s">
        <v>5</v>
      </c>
      <c r="F447" s="261" t="s">
        <v>753</v>
      </c>
      <c r="G447" s="262"/>
      <c r="H447" s="262"/>
      <c r="I447" s="262"/>
      <c r="J447" s="180"/>
      <c r="K447" s="182">
        <v>4.4000000000000004</v>
      </c>
      <c r="L447" s="180"/>
      <c r="M447" s="180"/>
      <c r="N447" s="180"/>
      <c r="O447" s="180"/>
      <c r="P447" s="180"/>
      <c r="Q447" s="180"/>
      <c r="R447" s="183"/>
      <c r="T447" s="184"/>
      <c r="U447" s="180"/>
      <c r="V447" s="180"/>
      <c r="W447" s="180"/>
      <c r="X447" s="180"/>
      <c r="Y447" s="180"/>
      <c r="Z447" s="180"/>
      <c r="AA447" s="185"/>
      <c r="AT447" s="186" t="s">
        <v>164</v>
      </c>
      <c r="AU447" s="186" t="s">
        <v>113</v>
      </c>
      <c r="AV447" s="11" t="s">
        <v>113</v>
      </c>
      <c r="AW447" s="11" t="s">
        <v>33</v>
      </c>
      <c r="AX447" s="11" t="s">
        <v>76</v>
      </c>
      <c r="AY447" s="186" t="s">
        <v>157</v>
      </c>
    </row>
    <row r="448" spans="2:65" s="12" customFormat="1" ht="16.5" customHeight="1">
      <c r="B448" s="187"/>
      <c r="C448" s="188"/>
      <c r="D448" s="188"/>
      <c r="E448" s="189" t="s">
        <v>5</v>
      </c>
      <c r="F448" s="263" t="s">
        <v>750</v>
      </c>
      <c r="G448" s="264"/>
      <c r="H448" s="264"/>
      <c r="I448" s="264"/>
      <c r="J448" s="188"/>
      <c r="K448" s="190">
        <v>6.16</v>
      </c>
      <c r="L448" s="188"/>
      <c r="M448" s="188"/>
      <c r="N448" s="188"/>
      <c r="O448" s="188"/>
      <c r="P448" s="188"/>
      <c r="Q448" s="188"/>
      <c r="R448" s="191"/>
      <c r="T448" s="192"/>
      <c r="U448" s="188"/>
      <c r="V448" s="188"/>
      <c r="W448" s="188"/>
      <c r="X448" s="188"/>
      <c r="Y448" s="188"/>
      <c r="Z448" s="188"/>
      <c r="AA448" s="193"/>
      <c r="AT448" s="194" t="s">
        <v>164</v>
      </c>
      <c r="AU448" s="194" t="s">
        <v>113</v>
      </c>
      <c r="AV448" s="12" t="s">
        <v>167</v>
      </c>
      <c r="AW448" s="12" t="s">
        <v>33</v>
      </c>
      <c r="AX448" s="12" t="s">
        <v>76</v>
      </c>
      <c r="AY448" s="194" t="s">
        <v>157</v>
      </c>
    </row>
    <row r="449" spans="2:65" s="11" customFormat="1" ht="16.5" customHeight="1">
      <c r="B449" s="179"/>
      <c r="C449" s="180"/>
      <c r="D449" s="180"/>
      <c r="E449" s="181" t="s">
        <v>5</v>
      </c>
      <c r="F449" s="261" t="s">
        <v>754</v>
      </c>
      <c r="G449" s="262"/>
      <c r="H449" s="262"/>
      <c r="I449" s="262"/>
      <c r="J449" s="180"/>
      <c r="K449" s="182">
        <v>12.32</v>
      </c>
      <c r="L449" s="180"/>
      <c r="M449" s="180"/>
      <c r="N449" s="180"/>
      <c r="O449" s="180"/>
      <c r="P449" s="180"/>
      <c r="Q449" s="180"/>
      <c r="R449" s="183"/>
      <c r="T449" s="184"/>
      <c r="U449" s="180"/>
      <c r="V449" s="180"/>
      <c r="W449" s="180"/>
      <c r="X449" s="180"/>
      <c r="Y449" s="180"/>
      <c r="Z449" s="180"/>
      <c r="AA449" s="185"/>
      <c r="AT449" s="186" t="s">
        <v>164</v>
      </c>
      <c r="AU449" s="186" t="s">
        <v>113</v>
      </c>
      <c r="AV449" s="11" t="s">
        <v>113</v>
      </c>
      <c r="AW449" s="11" t="s">
        <v>33</v>
      </c>
      <c r="AX449" s="11" t="s">
        <v>76</v>
      </c>
      <c r="AY449" s="186" t="s">
        <v>157</v>
      </c>
    </row>
    <row r="450" spans="2:65" s="12" customFormat="1" ht="16.5" customHeight="1">
      <c r="B450" s="187"/>
      <c r="C450" s="188"/>
      <c r="D450" s="188"/>
      <c r="E450" s="189" t="s">
        <v>5</v>
      </c>
      <c r="F450" s="263" t="s">
        <v>307</v>
      </c>
      <c r="G450" s="264"/>
      <c r="H450" s="264"/>
      <c r="I450" s="264"/>
      <c r="J450" s="188"/>
      <c r="K450" s="190">
        <v>12.32</v>
      </c>
      <c r="L450" s="188"/>
      <c r="M450" s="188"/>
      <c r="N450" s="188"/>
      <c r="O450" s="188"/>
      <c r="P450" s="188"/>
      <c r="Q450" s="188"/>
      <c r="R450" s="191"/>
      <c r="T450" s="192"/>
      <c r="U450" s="188"/>
      <c r="V450" s="188"/>
      <c r="W450" s="188"/>
      <c r="X450" s="188"/>
      <c r="Y450" s="188"/>
      <c r="Z450" s="188"/>
      <c r="AA450" s="193"/>
      <c r="AT450" s="194" t="s">
        <v>164</v>
      </c>
      <c r="AU450" s="194" t="s">
        <v>113</v>
      </c>
      <c r="AV450" s="12" t="s">
        <v>167</v>
      </c>
      <c r="AW450" s="12" t="s">
        <v>33</v>
      </c>
      <c r="AX450" s="12" t="s">
        <v>76</v>
      </c>
      <c r="AY450" s="194" t="s">
        <v>157</v>
      </c>
    </row>
    <row r="451" spans="2:65" s="13" customFormat="1" ht="16.5" customHeight="1">
      <c r="B451" s="195"/>
      <c r="C451" s="196"/>
      <c r="D451" s="196"/>
      <c r="E451" s="197" t="s">
        <v>492</v>
      </c>
      <c r="F451" s="265" t="s">
        <v>176</v>
      </c>
      <c r="G451" s="266"/>
      <c r="H451" s="266"/>
      <c r="I451" s="266"/>
      <c r="J451" s="196"/>
      <c r="K451" s="198">
        <v>43.12</v>
      </c>
      <c r="L451" s="196"/>
      <c r="M451" s="196"/>
      <c r="N451" s="196"/>
      <c r="O451" s="196"/>
      <c r="P451" s="196"/>
      <c r="Q451" s="196"/>
      <c r="R451" s="199"/>
      <c r="T451" s="200"/>
      <c r="U451" s="196"/>
      <c r="V451" s="196"/>
      <c r="W451" s="196"/>
      <c r="X451" s="196"/>
      <c r="Y451" s="196"/>
      <c r="Z451" s="196"/>
      <c r="AA451" s="201"/>
      <c r="AT451" s="202" t="s">
        <v>164</v>
      </c>
      <c r="AU451" s="202" t="s">
        <v>113</v>
      </c>
      <c r="AV451" s="13" t="s">
        <v>161</v>
      </c>
      <c r="AW451" s="13" t="s">
        <v>33</v>
      </c>
      <c r="AX451" s="13" t="s">
        <v>84</v>
      </c>
      <c r="AY451" s="202" t="s">
        <v>157</v>
      </c>
    </row>
    <row r="452" spans="2:65" s="1" customFormat="1" ht="25.5" customHeight="1">
      <c r="B452" s="136"/>
      <c r="C452" s="204" t="s">
        <v>755</v>
      </c>
      <c r="D452" s="204" t="s">
        <v>652</v>
      </c>
      <c r="E452" s="205" t="s">
        <v>756</v>
      </c>
      <c r="F452" s="310" t="s">
        <v>757</v>
      </c>
      <c r="G452" s="310"/>
      <c r="H452" s="310"/>
      <c r="I452" s="310"/>
      <c r="J452" s="206" t="s">
        <v>475</v>
      </c>
      <c r="K452" s="207">
        <v>44</v>
      </c>
      <c r="L452" s="311">
        <v>0</v>
      </c>
      <c r="M452" s="311"/>
      <c r="N452" s="309">
        <f>ROUND(L452*K452,2)</f>
        <v>0</v>
      </c>
      <c r="O452" s="278"/>
      <c r="P452" s="278"/>
      <c r="Q452" s="278"/>
      <c r="R452" s="139"/>
      <c r="T452" s="169" t="s">
        <v>5</v>
      </c>
      <c r="U452" s="47" t="s">
        <v>43</v>
      </c>
      <c r="V452" s="39"/>
      <c r="W452" s="170">
        <f>V452*K452</f>
        <v>0</v>
      </c>
      <c r="X452" s="170">
        <v>0</v>
      </c>
      <c r="Y452" s="170">
        <f>X452*K452</f>
        <v>0</v>
      </c>
      <c r="Z452" s="170">
        <v>0</v>
      </c>
      <c r="AA452" s="171">
        <f>Z452*K452</f>
        <v>0</v>
      </c>
      <c r="AR452" s="22" t="s">
        <v>655</v>
      </c>
      <c r="AT452" s="22" t="s">
        <v>652</v>
      </c>
      <c r="AU452" s="22" t="s">
        <v>113</v>
      </c>
      <c r="AY452" s="22" t="s">
        <v>157</v>
      </c>
      <c r="BE452" s="109">
        <f>IF(U452="základná",N452,0)</f>
        <v>0</v>
      </c>
      <c r="BF452" s="109">
        <f>IF(U452="znížená",N452,0)</f>
        <v>0</v>
      </c>
      <c r="BG452" s="109">
        <f>IF(U452="zákl. prenesená",N452,0)</f>
        <v>0</v>
      </c>
      <c r="BH452" s="109">
        <f>IF(U452="zníž. prenesená",N452,0)</f>
        <v>0</v>
      </c>
      <c r="BI452" s="109">
        <f>IF(U452="nulová",N452,0)</f>
        <v>0</v>
      </c>
      <c r="BJ452" s="22" t="s">
        <v>113</v>
      </c>
      <c r="BK452" s="109">
        <f>ROUND(L452*K452,2)</f>
        <v>0</v>
      </c>
      <c r="BL452" s="22" t="s">
        <v>390</v>
      </c>
      <c r="BM452" s="22" t="s">
        <v>758</v>
      </c>
    </row>
    <row r="453" spans="2:65" s="11" customFormat="1" ht="16.5" customHeight="1">
      <c r="B453" s="179"/>
      <c r="C453" s="180"/>
      <c r="D453" s="180"/>
      <c r="E453" s="181" t="s">
        <v>5</v>
      </c>
      <c r="F453" s="281" t="s">
        <v>759</v>
      </c>
      <c r="G453" s="282"/>
      <c r="H453" s="282"/>
      <c r="I453" s="282"/>
      <c r="J453" s="180"/>
      <c r="K453" s="182">
        <v>43.981999999999999</v>
      </c>
      <c r="L453" s="180"/>
      <c r="M453" s="180"/>
      <c r="N453" s="180"/>
      <c r="O453" s="180"/>
      <c r="P453" s="180"/>
      <c r="Q453" s="180"/>
      <c r="R453" s="183"/>
      <c r="T453" s="184"/>
      <c r="U453" s="180"/>
      <c r="V453" s="180"/>
      <c r="W453" s="180"/>
      <c r="X453" s="180"/>
      <c r="Y453" s="180"/>
      <c r="Z453" s="180"/>
      <c r="AA453" s="185"/>
      <c r="AT453" s="186" t="s">
        <v>164</v>
      </c>
      <c r="AU453" s="186" t="s">
        <v>113</v>
      </c>
      <c r="AV453" s="11" t="s">
        <v>113</v>
      </c>
      <c r="AW453" s="11" t="s">
        <v>33</v>
      </c>
      <c r="AX453" s="11" t="s">
        <v>76</v>
      </c>
      <c r="AY453" s="186" t="s">
        <v>157</v>
      </c>
    </row>
    <row r="454" spans="2:65" s="11" customFormat="1" ht="16.5" customHeight="1">
      <c r="B454" s="179"/>
      <c r="C454" s="180"/>
      <c r="D454" s="180"/>
      <c r="E454" s="181" t="s">
        <v>5</v>
      </c>
      <c r="F454" s="261" t="s">
        <v>760</v>
      </c>
      <c r="G454" s="262"/>
      <c r="H454" s="262"/>
      <c r="I454" s="262"/>
      <c r="J454" s="180"/>
      <c r="K454" s="182">
        <v>1.7999999999999999E-2</v>
      </c>
      <c r="L454" s="180"/>
      <c r="M454" s="180"/>
      <c r="N454" s="180"/>
      <c r="O454" s="180"/>
      <c r="P454" s="180"/>
      <c r="Q454" s="180"/>
      <c r="R454" s="183"/>
      <c r="T454" s="184"/>
      <c r="U454" s="180"/>
      <c r="V454" s="180"/>
      <c r="W454" s="180"/>
      <c r="X454" s="180"/>
      <c r="Y454" s="180"/>
      <c r="Z454" s="180"/>
      <c r="AA454" s="185"/>
      <c r="AT454" s="186" t="s">
        <v>164</v>
      </c>
      <c r="AU454" s="186" t="s">
        <v>113</v>
      </c>
      <c r="AV454" s="11" t="s">
        <v>113</v>
      </c>
      <c r="AW454" s="11" t="s">
        <v>33</v>
      </c>
      <c r="AX454" s="11" t="s">
        <v>76</v>
      </c>
      <c r="AY454" s="186" t="s">
        <v>157</v>
      </c>
    </row>
    <row r="455" spans="2:65" s="13" customFormat="1" ht="16.5" customHeight="1">
      <c r="B455" s="195"/>
      <c r="C455" s="196"/>
      <c r="D455" s="196"/>
      <c r="E455" s="197" t="s">
        <v>5</v>
      </c>
      <c r="F455" s="265" t="s">
        <v>176</v>
      </c>
      <c r="G455" s="266"/>
      <c r="H455" s="266"/>
      <c r="I455" s="266"/>
      <c r="J455" s="196"/>
      <c r="K455" s="198">
        <v>44</v>
      </c>
      <c r="L455" s="196"/>
      <c r="M455" s="196"/>
      <c r="N455" s="196"/>
      <c r="O455" s="196"/>
      <c r="P455" s="196"/>
      <c r="Q455" s="196"/>
      <c r="R455" s="199"/>
      <c r="T455" s="200"/>
      <c r="U455" s="196"/>
      <c r="V455" s="196"/>
      <c r="W455" s="196"/>
      <c r="X455" s="196"/>
      <c r="Y455" s="196"/>
      <c r="Z455" s="196"/>
      <c r="AA455" s="201"/>
      <c r="AT455" s="202" t="s">
        <v>164</v>
      </c>
      <c r="AU455" s="202" t="s">
        <v>113</v>
      </c>
      <c r="AV455" s="13" t="s">
        <v>161</v>
      </c>
      <c r="AW455" s="13" t="s">
        <v>33</v>
      </c>
      <c r="AX455" s="13" t="s">
        <v>84</v>
      </c>
      <c r="AY455" s="202" t="s">
        <v>157</v>
      </c>
    </row>
    <row r="456" spans="2:65" s="9" customFormat="1" ht="29.85" customHeight="1">
      <c r="B456" s="154"/>
      <c r="C456" s="155"/>
      <c r="D456" s="164" t="s">
        <v>508</v>
      </c>
      <c r="E456" s="164"/>
      <c r="F456" s="164"/>
      <c r="G456" s="164"/>
      <c r="H456" s="164"/>
      <c r="I456" s="164"/>
      <c r="J456" s="164"/>
      <c r="K456" s="164"/>
      <c r="L456" s="164"/>
      <c r="M456" s="164"/>
      <c r="N456" s="269">
        <f>BK456</f>
        <v>0</v>
      </c>
      <c r="O456" s="270"/>
      <c r="P456" s="270"/>
      <c r="Q456" s="270"/>
      <c r="R456" s="157"/>
      <c r="T456" s="158"/>
      <c r="U456" s="155"/>
      <c r="V456" s="155"/>
      <c r="W456" s="159">
        <f>SUM(W457:W473)</f>
        <v>0</v>
      </c>
      <c r="X456" s="155"/>
      <c r="Y456" s="159">
        <f>SUM(Y457:Y473)</f>
        <v>0</v>
      </c>
      <c r="Z456" s="155"/>
      <c r="AA456" s="160">
        <f>SUM(AA457:AA473)</f>
        <v>0</v>
      </c>
      <c r="AR456" s="161" t="s">
        <v>113</v>
      </c>
      <c r="AT456" s="162" t="s">
        <v>75</v>
      </c>
      <c r="AU456" s="162" t="s">
        <v>84</v>
      </c>
      <c r="AY456" s="161" t="s">
        <v>157</v>
      </c>
      <c r="BK456" s="163">
        <f>SUM(BK457:BK473)</f>
        <v>0</v>
      </c>
    </row>
    <row r="457" spans="2:65" s="1" customFormat="1" ht="38.25" customHeight="1">
      <c r="B457" s="136"/>
      <c r="C457" s="165" t="s">
        <v>761</v>
      </c>
      <c r="D457" s="165" t="s">
        <v>158</v>
      </c>
      <c r="E457" s="166" t="s">
        <v>762</v>
      </c>
      <c r="F457" s="276" t="s">
        <v>763</v>
      </c>
      <c r="G457" s="276"/>
      <c r="H457" s="276"/>
      <c r="I457" s="276"/>
      <c r="J457" s="167" t="s">
        <v>111</v>
      </c>
      <c r="K457" s="168">
        <v>84</v>
      </c>
      <c r="L457" s="277">
        <v>0</v>
      </c>
      <c r="M457" s="277"/>
      <c r="N457" s="278">
        <f>ROUND(L457*K457,2)</f>
        <v>0</v>
      </c>
      <c r="O457" s="278"/>
      <c r="P457" s="278"/>
      <c r="Q457" s="278"/>
      <c r="R457" s="139"/>
      <c r="T457" s="169" t="s">
        <v>5</v>
      </c>
      <c r="U457" s="47" t="s">
        <v>43</v>
      </c>
      <c r="V457" s="39"/>
      <c r="W457" s="170">
        <f>V457*K457</f>
        <v>0</v>
      </c>
      <c r="X457" s="170">
        <v>0</v>
      </c>
      <c r="Y457" s="170">
        <f>X457*K457</f>
        <v>0</v>
      </c>
      <c r="Z457" s="170">
        <v>0</v>
      </c>
      <c r="AA457" s="171">
        <f>Z457*K457</f>
        <v>0</v>
      </c>
      <c r="AR457" s="22" t="s">
        <v>390</v>
      </c>
      <c r="AT457" s="22" t="s">
        <v>158</v>
      </c>
      <c r="AU457" s="22" t="s">
        <v>113</v>
      </c>
      <c r="AY457" s="22" t="s">
        <v>157</v>
      </c>
      <c r="BE457" s="109">
        <f>IF(U457="základná",N457,0)</f>
        <v>0</v>
      </c>
      <c r="BF457" s="109">
        <f>IF(U457="znížená",N457,0)</f>
        <v>0</v>
      </c>
      <c r="BG457" s="109">
        <f>IF(U457="zákl. prenesená",N457,0)</f>
        <v>0</v>
      </c>
      <c r="BH457" s="109">
        <f>IF(U457="zníž. prenesená",N457,0)</f>
        <v>0</v>
      </c>
      <c r="BI457" s="109">
        <f>IF(U457="nulová",N457,0)</f>
        <v>0</v>
      </c>
      <c r="BJ457" s="22" t="s">
        <v>113</v>
      </c>
      <c r="BK457" s="109">
        <f>ROUND(L457*K457,2)</f>
        <v>0</v>
      </c>
      <c r="BL457" s="22" t="s">
        <v>390</v>
      </c>
      <c r="BM457" s="22" t="s">
        <v>764</v>
      </c>
    </row>
    <row r="458" spans="2:65" s="10" customFormat="1" ht="16.5" customHeight="1">
      <c r="B458" s="172"/>
      <c r="C458" s="173"/>
      <c r="D458" s="173"/>
      <c r="E458" s="174" t="s">
        <v>5</v>
      </c>
      <c r="F458" s="279" t="s">
        <v>765</v>
      </c>
      <c r="G458" s="280"/>
      <c r="H458" s="280"/>
      <c r="I458" s="280"/>
      <c r="J458" s="173"/>
      <c r="K458" s="174" t="s">
        <v>5</v>
      </c>
      <c r="L458" s="173"/>
      <c r="M458" s="173"/>
      <c r="N458" s="173"/>
      <c r="O458" s="173"/>
      <c r="P458" s="173"/>
      <c r="Q458" s="173"/>
      <c r="R458" s="175"/>
      <c r="T458" s="176"/>
      <c r="U458" s="173"/>
      <c r="V458" s="173"/>
      <c r="W458" s="173"/>
      <c r="X458" s="173"/>
      <c r="Y458" s="173"/>
      <c r="Z458" s="173"/>
      <c r="AA458" s="177"/>
      <c r="AT458" s="178" t="s">
        <v>164</v>
      </c>
      <c r="AU458" s="178" t="s">
        <v>113</v>
      </c>
      <c r="AV458" s="10" t="s">
        <v>84</v>
      </c>
      <c r="AW458" s="10" t="s">
        <v>33</v>
      </c>
      <c r="AX458" s="10" t="s">
        <v>76</v>
      </c>
      <c r="AY458" s="178" t="s">
        <v>157</v>
      </c>
    </row>
    <row r="459" spans="2:65" s="11" customFormat="1" ht="16.5" customHeight="1">
      <c r="B459" s="179"/>
      <c r="C459" s="180"/>
      <c r="D459" s="180"/>
      <c r="E459" s="181" t="s">
        <v>5</v>
      </c>
      <c r="F459" s="261" t="s">
        <v>766</v>
      </c>
      <c r="G459" s="262"/>
      <c r="H459" s="262"/>
      <c r="I459" s="262"/>
      <c r="J459" s="180"/>
      <c r="K459" s="182">
        <v>3.7949999999999999</v>
      </c>
      <c r="L459" s="180"/>
      <c r="M459" s="180"/>
      <c r="N459" s="180"/>
      <c r="O459" s="180"/>
      <c r="P459" s="180"/>
      <c r="Q459" s="180"/>
      <c r="R459" s="183"/>
      <c r="T459" s="184"/>
      <c r="U459" s="180"/>
      <c r="V459" s="180"/>
      <c r="W459" s="180"/>
      <c r="X459" s="180"/>
      <c r="Y459" s="180"/>
      <c r="Z459" s="180"/>
      <c r="AA459" s="185"/>
      <c r="AT459" s="186" t="s">
        <v>164</v>
      </c>
      <c r="AU459" s="186" t="s">
        <v>113</v>
      </c>
      <c r="AV459" s="11" t="s">
        <v>113</v>
      </c>
      <c r="AW459" s="11" t="s">
        <v>33</v>
      </c>
      <c r="AX459" s="11" t="s">
        <v>76</v>
      </c>
      <c r="AY459" s="186" t="s">
        <v>157</v>
      </c>
    </row>
    <row r="460" spans="2:65" s="11" customFormat="1" ht="16.5" customHeight="1">
      <c r="B460" s="179"/>
      <c r="C460" s="180"/>
      <c r="D460" s="180"/>
      <c r="E460" s="181" t="s">
        <v>5</v>
      </c>
      <c r="F460" s="261" t="s">
        <v>767</v>
      </c>
      <c r="G460" s="262"/>
      <c r="H460" s="262"/>
      <c r="I460" s="262"/>
      <c r="J460" s="180"/>
      <c r="K460" s="182">
        <v>3.7949999999999999</v>
      </c>
      <c r="L460" s="180"/>
      <c r="M460" s="180"/>
      <c r="N460" s="180"/>
      <c r="O460" s="180"/>
      <c r="P460" s="180"/>
      <c r="Q460" s="180"/>
      <c r="R460" s="183"/>
      <c r="T460" s="184"/>
      <c r="U460" s="180"/>
      <c r="V460" s="180"/>
      <c r="W460" s="180"/>
      <c r="X460" s="180"/>
      <c r="Y460" s="180"/>
      <c r="Z460" s="180"/>
      <c r="AA460" s="185"/>
      <c r="AT460" s="186" t="s">
        <v>164</v>
      </c>
      <c r="AU460" s="186" t="s">
        <v>113</v>
      </c>
      <c r="AV460" s="11" t="s">
        <v>113</v>
      </c>
      <c r="AW460" s="11" t="s">
        <v>33</v>
      </c>
      <c r="AX460" s="11" t="s">
        <v>76</v>
      </c>
      <c r="AY460" s="186" t="s">
        <v>157</v>
      </c>
    </row>
    <row r="461" spans="2:65" s="11" customFormat="1" ht="16.5" customHeight="1">
      <c r="B461" s="179"/>
      <c r="C461" s="180"/>
      <c r="D461" s="180"/>
      <c r="E461" s="181" t="s">
        <v>5</v>
      </c>
      <c r="F461" s="261" t="s">
        <v>768</v>
      </c>
      <c r="G461" s="262"/>
      <c r="H461" s="262"/>
      <c r="I461" s="262"/>
      <c r="J461" s="180"/>
      <c r="K461" s="182">
        <v>3.7949999999999999</v>
      </c>
      <c r="L461" s="180"/>
      <c r="M461" s="180"/>
      <c r="N461" s="180"/>
      <c r="O461" s="180"/>
      <c r="P461" s="180"/>
      <c r="Q461" s="180"/>
      <c r="R461" s="183"/>
      <c r="T461" s="184"/>
      <c r="U461" s="180"/>
      <c r="V461" s="180"/>
      <c r="W461" s="180"/>
      <c r="X461" s="180"/>
      <c r="Y461" s="180"/>
      <c r="Z461" s="180"/>
      <c r="AA461" s="185"/>
      <c r="AT461" s="186" t="s">
        <v>164</v>
      </c>
      <c r="AU461" s="186" t="s">
        <v>113</v>
      </c>
      <c r="AV461" s="11" t="s">
        <v>113</v>
      </c>
      <c r="AW461" s="11" t="s">
        <v>33</v>
      </c>
      <c r="AX461" s="11" t="s">
        <v>76</v>
      </c>
      <c r="AY461" s="186" t="s">
        <v>157</v>
      </c>
    </row>
    <row r="462" spans="2:65" s="11" customFormat="1" ht="16.5" customHeight="1">
      <c r="B462" s="179"/>
      <c r="C462" s="180"/>
      <c r="D462" s="180"/>
      <c r="E462" s="181" t="s">
        <v>5</v>
      </c>
      <c r="F462" s="261" t="s">
        <v>769</v>
      </c>
      <c r="G462" s="262"/>
      <c r="H462" s="262"/>
      <c r="I462" s="262"/>
      <c r="J462" s="180"/>
      <c r="K462" s="182">
        <v>0.61499999999999999</v>
      </c>
      <c r="L462" s="180"/>
      <c r="M462" s="180"/>
      <c r="N462" s="180"/>
      <c r="O462" s="180"/>
      <c r="P462" s="180"/>
      <c r="Q462" s="180"/>
      <c r="R462" s="183"/>
      <c r="T462" s="184"/>
      <c r="U462" s="180"/>
      <c r="V462" s="180"/>
      <c r="W462" s="180"/>
      <c r="X462" s="180"/>
      <c r="Y462" s="180"/>
      <c r="Z462" s="180"/>
      <c r="AA462" s="185"/>
      <c r="AT462" s="186" t="s">
        <v>164</v>
      </c>
      <c r="AU462" s="186" t="s">
        <v>113</v>
      </c>
      <c r="AV462" s="11" t="s">
        <v>113</v>
      </c>
      <c r="AW462" s="11" t="s">
        <v>33</v>
      </c>
      <c r="AX462" s="11" t="s">
        <v>76</v>
      </c>
      <c r="AY462" s="186" t="s">
        <v>157</v>
      </c>
    </row>
    <row r="463" spans="2:65" s="12" customFormat="1" ht="16.5" customHeight="1">
      <c r="B463" s="187"/>
      <c r="C463" s="188"/>
      <c r="D463" s="188"/>
      <c r="E463" s="189" t="s">
        <v>5</v>
      </c>
      <c r="F463" s="263" t="s">
        <v>770</v>
      </c>
      <c r="G463" s="264"/>
      <c r="H463" s="264"/>
      <c r="I463" s="264"/>
      <c r="J463" s="188"/>
      <c r="K463" s="190">
        <v>12</v>
      </c>
      <c r="L463" s="188"/>
      <c r="M463" s="188"/>
      <c r="N463" s="188"/>
      <c r="O463" s="188"/>
      <c r="P463" s="188"/>
      <c r="Q463" s="188"/>
      <c r="R463" s="191"/>
      <c r="T463" s="192"/>
      <c r="U463" s="188"/>
      <c r="V463" s="188"/>
      <c r="W463" s="188"/>
      <c r="X463" s="188"/>
      <c r="Y463" s="188"/>
      <c r="Z463" s="188"/>
      <c r="AA463" s="193"/>
      <c r="AT463" s="194" t="s">
        <v>164</v>
      </c>
      <c r="AU463" s="194" t="s">
        <v>113</v>
      </c>
      <c r="AV463" s="12" t="s">
        <v>167</v>
      </c>
      <c r="AW463" s="12" t="s">
        <v>33</v>
      </c>
      <c r="AX463" s="12" t="s">
        <v>76</v>
      </c>
      <c r="AY463" s="194" t="s">
        <v>157</v>
      </c>
    </row>
    <row r="464" spans="2:65" s="11" customFormat="1" ht="16.5" customHeight="1">
      <c r="B464" s="179"/>
      <c r="C464" s="180"/>
      <c r="D464" s="180"/>
      <c r="E464" s="181" t="s">
        <v>5</v>
      </c>
      <c r="F464" s="261" t="s">
        <v>771</v>
      </c>
      <c r="G464" s="262"/>
      <c r="H464" s="262"/>
      <c r="I464" s="262"/>
      <c r="J464" s="180"/>
      <c r="K464" s="182">
        <v>36</v>
      </c>
      <c r="L464" s="180"/>
      <c r="M464" s="180"/>
      <c r="N464" s="180"/>
      <c r="O464" s="180"/>
      <c r="P464" s="180"/>
      <c r="Q464" s="180"/>
      <c r="R464" s="183"/>
      <c r="T464" s="184"/>
      <c r="U464" s="180"/>
      <c r="V464" s="180"/>
      <c r="W464" s="180"/>
      <c r="X464" s="180"/>
      <c r="Y464" s="180"/>
      <c r="Z464" s="180"/>
      <c r="AA464" s="185"/>
      <c r="AT464" s="186" t="s">
        <v>164</v>
      </c>
      <c r="AU464" s="186" t="s">
        <v>113</v>
      </c>
      <c r="AV464" s="11" t="s">
        <v>113</v>
      </c>
      <c r="AW464" s="11" t="s">
        <v>33</v>
      </c>
      <c r="AX464" s="11" t="s">
        <v>76</v>
      </c>
      <c r="AY464" s="186" t="s">
        <v>157</v>
      </c>
    </row>
    <row r="465" spans="2:65" s="12" customFormat="1" ht="16.5" customHeight="1">
      <c r="B465" s="187"/>
      <c r="C465" s="188"/>
      <c r="D465" s="188"/>
      <c r="E465" s="189" t="s">
        <v>5</v>
      </c>
      <c r="F465" s="263" t="s">
        <v>649</v>
      </c>
      <c r="G465" s="264"/>
      <c r="H465" s="264"/>
      <c r="I465" s="264"/>
      <c r="J465" s="188"/>
      <c r="K465" s="190">
        <v>36</v>
      </c>
      <c r="L465" s="188"/>
      <c r="M465" s="188"/>
      <c r="N465" s="188"/>
      <c r="O465" s="188"/>
      <c r="P465" s="188"/>
      <c r="Q465" s="188"/>
      <c r="R465" s="191"/>
      <c r="T465" s="192"/>
      <c r="U465" s="188"/>
      <c r="V465" s="188"/>
      <c r="W465" s="188"/>
      <c r="X465" s="188"/>
      <c r="Y465" s="188"/>
      <c r="Z465" s="188"/>
      <c r="AA465" s="193"/>
      <c r="AT465" s="194" t="s">
        <v>164</v>
      </c>
      <c r="AU465" s="194" t="s">
        <v>113</v>
      </c>
      <c r="AV465" s="12" t="s">
        <v>167</v>
      </c>
      <c r="AW465" s="12" t="s">
        <v>33</v>
      </c>
      <c r="AX465" s="12" t="s">
        <v>76</v>
      </c>
      <c r="AY465" s="194" t="s">
        <v>157</v>
      </c>
    </row>
    <row r="466" spans="2:65" s="11" customFormat="1" ht="16.5" customHeight="1">
      <c r="B466" s="179"/>
      <c r="C466" s="180"/>
      <c r="D466" s="180"/>
      <c r="E466" s="181" t="s">
        <v>5</v>
      </c>
      <c r="F466" s="261" t="s">
        <v>772</v>
      </c>
      <c r="G466" s="262"/>
      <c r="H466" s="262"/>
      <c r="I466" s="262"/>
      <c r="J466" s="180"/>
      <c r="K466" s="182">
        <v>3.7949999999999999</v>
      </c>
      <c r="L466" s="180"/>
      <c r="M466" s="180"/>
      <c r="N466" s="180"/>
      <c r="O466" s="180"/>
      <c r="P466" s="180"/>
      <c r="Q466" s="180"/>
      <c r="R466" s="183"/>
      <c r="T466" s="184"/>
      <c r="U466" s="180"/>
      <c r="V466" s="180"/>
      <c r="W466" s="180"/>
      <c r="X466" s="180"/>
      <c r="Y466" s="180"/>
      <c r="Z466" s="180"/>
      <c r="AA466" s="185"/>
      <c r="AT466" s="186" t="s">
        <v>164</v>
      </c>
      <c r="AU466" s="186" t="s">
        <v>113</v>
      </c>
      <c r="AV466" s="11" t="s">
        <v>113</v>
      </c>
      <c r="AW466" s="11" t="s">
        <v>33</v>
      </c>
      <c r="AX466" s="11" t="s">
        <v>76</v>
      </c>
      <c r="AY466" s="186" t="s">
        <v>157</v>
      </c>
    </row>
    <row r="467" spans="2:65" s="11" customFormat="1" ht="16.5" customHeight="1">
      <c r="B467" s="179"/>
      <c r="C467" s="180"/>
      <c r="D467" s="180"/>
      <c r="E467" s="181" t="s">
        <v>5</v>
      </c>
      <c r="F467" s="261" t="s">
        <v>773</v>
      </c>
      <c r="G467" s="262"/>
      <c r="H467" s="262"/>
      <c r="I467" s="262"/>
      <c r="J467" s="180"/>
      <c r="K467" s="182">
        <v>3.7949999999999999</v>
      </c>
      <c r="L467" s="180"/>
      <c r="M467" s="180"/>
      <c r="N467" s="180"/>
      <c r="O467" s="180"/>
      <c r="P467" s="180"/>
      <c r="Q467" s="180"/>
      <c r="R467" s="183"/>
      <c r="T467" s="184"/>
      <c r="U467" s="180"/>
      <c r="V467" s="180"/>
      <c r="W467" s="180"/>
      <c r="X467" s="180"/>
      <c r="Y467" s="180"/>
      <c r="Z467" s="180"/>
      <c r="AA467" s="185"/>
      <c r="AT467" s="186" t="s">
        <v>164</v>
      </c>
      <c r="AU467" s="186" t="s">
        <v>113</v>
      </c>
      <c r="AV467" s="11" t="s">
        <v>113</v>
      </c>
      <c r="AW467" s="11" t="s">
        <v>33</v>
      </c>
      <c r="AX467" s="11" t="s">
        <v>76</v>
      </c>
      <c r="AY467" s="186" t="s">
        <v>157</v>
      </c>
    </row>
    <row r="468" spans="2:65" s="11" customFormat="1" ht="16.5" customHeight="1">
      <c r="B468" s="179"/>
      <c r="C468" s="180"/>
      <c r="D468" s="180"/>
      <c r="E468" s="181" t="s">
        <v>5</v>
      </c>
      <c r="F468" s="261" t="s">
        <v>774</v>
      </c>
      <c r="G468" s="262"/>
      <c r="H468" s="262"/>
      <c r="I468" s="262"/>
      <c r="J468" s="180"/>
      <c r="K468" s="182">
        <v>3.7949999999999999</v>
      </c>
      <c r="L468" s="180"/>
      <c r="M468" s="180"/>
      <c r="N468" s="180"/>
      <c r="O468" s="180"/>
      <c r="P468" s="180"/>
      <c r="Q468" s="180"/>
      <c r="R468" s="183"/>
      <c r="T468" s="184"/>
      <c r="U468" s="180"/>
      <c r="V468" s="180"/>
      <c r="W468" s="180"/>
      <c r="X468" s="180"/>
      <c r="Y468" s="180"/>
      <c r="Z468" s="180"/>
      <c r="AA468" s="185"/>
      <c r="AT468" s="186" t="s">
        <v>164</v>
      </c>
      <c r="AU468" s="186" t="s">
        <v>113</v>
      </c>
      <c r="AV468" s="11" t="s">
        <v>113</v>
      </c>
      <c r="AW468" s="11" t="s">
        <v>33</v>
      </c>
      <c r="AX468" s="11" t="s">
        <v>76</v>
      </c>
      <c r="AY468" s="186" t="s">
        <v>157</v>
      </c>
    </row>
    <row r="469" spans="2:65" s="11" customFormat="1" ht="16.5" customHeight="1">
      <c r="B469" s="179"/>
      <c r="C469" s="180"/>
      <c r="D469" s="180"/>
      <c r="E469" s="181" t="s">
        <v>5</v>
      </c>
      <c r="F469" s="261" t="s">
        <v>769</v>
      </c>
      <c r="G469" s="262"/>
      <c r="H469" s="262"/>
      <c r="I469" s="262"/>
      <c r="J469" s="180"/>
      <c r="K469" s="182">
        <v>0.61499999999999999</v>
      </c>
      <c r="L469" s="180"/>
      <c r="M469" s="180"/>
      <c r="N469" s="180"/>
      <c r="O469" s="180"/>
      <c r="P469" s="180"/>
      <c r="Q469" s="180"/>
      <c r="R469" s="183"/>
      <c r="T469" s="184"/>
      <c r="U469" s="180"/>
      <c r="V469" s="180"/>
      <c r="W469" s="180"/>
      <c r="X469" s="180"/>
      <c r="Y469" s="180"/>
      <c r="Z469" s="180"/>
      <c r="AA469" s="185"/>
      <c r="AT469" s="186" t="s">
        <v>164</v>
      </c>
      <c r="AU469" s="186" t="s">
        <v>113</v>
      </c>
      <c r="AV469" s="11" t="s">
        <v>113</v>
      </c>
      <c r="AW469" s="11" t="s">
        <v>33</v>
      </c>
      <c r="AX469" s="11" t="s">
        <v>76</v>
      </c>
      <c r="AY469" s="186" t="s">
        <v>157</v>
      </c>
    </row>
    <row r="470" spans="2:65" s="12" customFormat="1" ht="16.5" customHeight="1">
      <c r="B470" s="187"/>
      <c r="C470" s="188"/>
      <c r="D470" s="188"/>
      <c r="E470" s="189" t="s">
        <v>5</v>
      </c>
      <c r="F470" s="263" t="s">
        <v>770</v>
      </c>
      <c r="G470" s="264"/>
      <c r="H470" s="264"/>
      <c r="I470" s="264"/>
      <c r="J470" s="188"/>
      <c r="K470" s="190">
        <v>12</v>
      </c>
      <c r="L470" s="188"/>
      <c r="M470" s="188"/>
      <c r="N470" s="188"/>
      <c r="O470" s="188"/>
      <c r="P470" s="188"/>
      <c r="Q470" s="188"/>
      <c r="R470" s="191"/>
      <c r="T470" s="192"/>
      <c r="U470" s="188"/>
      <c r="V470" s="188"/>
      <c r="W470" s="188"/>
      <c r="X470" s="188"/>
      <c r="Y470" s="188"/>
      <c r="Z470" s="188"/>
      <c r="AA470" s="193"/>
      <c r="AT470" s="194" t="s">
        <v>164</v>
      </c>
      <c r="AU470" s="194" t="s">
        <v>113</v>
      </c>
      <c r="AV470" s="12" t="s">
        <v>167</v>
      </c>
      <c r="AW470" s="12" t="s">
        <v>33</v>
      </c>
      <c r="AX470" s="12" t="s">
        <v>76</v>
      </c>
      <c r="AY470" s="194" t="s">
        <v>157</v>
      </c>
    </row>
    <row r="471" spans="2:65" s="11" customFormat="1" ht="16.5" customHeight="1">
      <c r="B471" s="179"/>
      <c r="C471" s="180"/>
      <c r="D471" s="180"/>
      <c r="E471" s="181" t="s">
        <v>5</v>
      </c>
      <c r="F471" s="261" t="s">
        <v>775</v>
      </c>
      <c r="G471" s="262"/>
      <c r="H471" s="262"/>
      <c r="I471" s="262"/>
      <c r="J471" s="180"/>
      <c r="K471" s="182">
        <v>24</v>
      </c>
      <c r="L471" s="180"/>
      <c r="M471" s="180"/>
      <c r="N471" s="180"/>
      <c r="O471" s="180"/>
      <c r="P471" s="180"/>
      <c r="Q471" s="180"/>
      <c r="R471" s="183"/>
      <c r="T471" s="184"/>
      <c r="U471" s="180"/>
      <c r="V471" s="180"/>
      <c r="W471" s="180"/>
      <c r="X471" s="180"/>
      <c r="Y471" s="180"/>
      <c r="Z471" s="180"/>
      <c r="AA471" s="185"/>
      <c r="AT471" s="186" t="s">
        <v>164</v>
      </c>
      <c r="AU471" s="186" t="s">
        <v>113</v>
      </c>
      <c r="AV471" s="11" t="s">
        <v>113</v>
      </c>
      <c r="AW471" s="11" t="s">
        <v>33</v>
      </c>
      <c r="AX471" s="11" t="s">
        <v>76</v>
      </c>
      <c r="AY471" s="186" t="s">
        <v>157</v>
      </c>
    </row>
    <row r="472" spans="2:65" s="12" customFormat="1" ht="16.5" customHeight="1">
      <c r="B472" s="187"/>
      <c r="C472" s="188"/>
      <c r="D472" s="188"/>
      <c r="E472" s="189" t="s">
        <v>5</v>
      </c>
      <c r="F472" s="263" t="s">
        <v>776</v>
      </c>
      <c r="G472" s="264"/>
      <c r="H472" s="264"/>
      <c r="I472" s="264"/>
      <c r="J472" s="188"/>
      <c r="K472" s="190">
        <v>24</v>
      </c>
      <c r="L472" s="188"/>
      <c r="M472" s="188"/>
      <c r="N472" s="188"/>
      <c r="O472" s="188"/>
      <c r="P472" s="188"/>
      <c r="Q472" s="188"/>
      <c r="R472" s="191"/>
      <c r="T472" s="192"/>
      <c r="U472" s="188"/>
      <c r="V472" s="188"/>
      <c r="W472" s="188"/>
      <c r="X472" s="188"/>
      <c r="Y472" s="188"/>
      <c r="Z472" s="188"/>
      <c r="AA472" s="193"/>
      <c r="AT472" s="194" t="s">
        <v>164</v>
      </c>
      <c r="AU472" s="194" t="s">
        <v>113</v>
      </c>
      <c r="AV472" s="12" t="s">
        <v>167</v>
      </c>
      <c r="AW472" s="12" t="s">
        <v>33</v>
      </c>
      <c r="AX472" s="12" t="s">
        <v>76</v>
      </c>
      <c r="AY472" s="194" t="s">
        <v>157</v>
      </c>
    </row>
    <row r="473" spans="2:65" s="13" customFormat="1" ht="16.5" customHeight="1">
      <c r="B473" s="195"/>
      <c r="C473" s="196"/>
      <c r="D473" s="196"/>
      <c r="E473" s="197" t="s">
        <v>5</v>
      </c>
      <c r="F473" s="265" t="s">
        <v>176</v>
      </c>
      <c r="G473" s="266"/>
      <c r="H473" s="266"/>
      <c r="I473" s="266"/>
      <c r="J473" s="196"/>
      <c r="K473" s="198">
        <v>84</v>
      </c>
      <c r="L473" s="196"/>
      <c r="M473" s="196"/>
      <c r="N473" s="196"/>
      <c r="O473" s="196"/>
      <c r="P473" s="196"/>
      <c r="Q473" s="196"/>
      <c r="R473" s="199"/>
      <c r="T473" s="200"/>
      <c r="U473" s="196"/>
      <c r="V473" s="196"/>
      <c r="W473" s="196"/>
      <c r="X473" s="196"/>
      <c r="Y473" s="196"/>
      <c r="Z473" s="196"/>
      <c r="AA473" s="201"/>
      <c r="AT473" s="202" t="s">
        <v>164</v>
      </c>
      <c r="AU473" s="202" t="s">
        <v>113</v>
      </c>
      <c r="AV473" s="13" t="s">
        <v>161</v>
      </c>
      <c r="AW473" s="13" t="s">
        <v>33</v>
      </c>
      <c r="AX473" s="13" t="s">
        <v>84</v>
      </c>
      <c r="AY473" s="202" t="s">
        <v>157</v>
      </c>
    </row>
    <row r="474" spans="2:65" s="9" customFormat="1" ht="29.85" customHeight="1">
      <c r="B474" s="154"/>
      <c r="C474" s="155"/>
      <c r="D474" s="164" t="s">
        <v>509</v>
      </c>
      <c r="E474" s="164"/>
      <c r="F474" s="164"/>
      <c r="G474" s="164"/>
      <c r="H474" s="164"/>
      <c r="I474" s="164"/>
      <c r="J474" s="164"/>
      <c r="K474" s="164"/>
      <c r="L474" s="164"/>
      <c r="M474" s="164"/>
      <c r="N474" s="269">
        <f>BK474</f>
        <v>0</v>
      </c>
      <c r="O474" s="270"/>
      <c r="P474" s="270"/>
      <c r="Q474" s="270"/>
      <c r="R474" s="157"/>
      <c r="T474" s="158"/>
      <c r="U474" s="155"/>
      <c r="V474" s="155"/>
      <c r="W474" s="159">
        <f>SUM(W475:W518)</f>
        <v>0</v>
      </c>
      <c r="X474" s="155"/>
      <c r="Y474" s="159">
        <f>SUM(Y475:Y518)</f>
        <v>25.504185400000004</v>
      </c>
      <c r="Z474" s="155"/>
      <c r="AA474" s="160">
        <f>SUM(AA475:AA518)</f>
        <v>0</v>
      </c>
      <c r="AR474" s="161" t="s">
        <v>113</v>
      </c>
      <c r="AT474" s="162" t="s">
        <v>75</v>
      </c>
      <c r="AU474" s="162" t="s">
        <v>84</v>
      </c>
      <c r="AY474" s="161" t="s">
        <v>157</v>
      </c>
      <c r="BK474" s="163">
        <f>SUM(BK475:BK518)</f>
        <v>0</v>
      </c>
    </row>
    <row r="475" spans="2:65" s="1" customFormat="1" ht="25.5" customHeight="1">
      <c r="B475" s="136"/>
      <c r="C475" s="165" t="s">
        <v>777</v>
      </c>
      <c r="D475" s="165" t="s">
        <v>158</v>
      </c>
      <c r="E475" s="166" t="s">
        <v>778</v>
      </c>
      <c r="F475" s="276" t="s">
        <v>779</v>
      </c>
      <c r="G475" s="276"/>
      <c r="H475" s="276"/>
      <c r="I475" s="276"/>
      <c r="J475" s="167" t="s">
        <v>207</v>
      </c>
      <c r="K475" s="168">
        <v>85.52</v>
      </c>
      <c r="L475" s="277">
        <v>0</v>
      </c>
      <c r="M475" s="277"/>
      <c r="N475" s="278">
        <f>ROUND(L475*K475,2)</f>
        <v>0</v>
      </c>
      <c r="O475" s="278"/>
      <c r="P475" s="278"/>
      <c r="Q475" s="278"/>
      <c r="R475" s="139"/>
      <c r="T475" s="169" t="s">
        <v>5</v>
      </c>
      <c r="U475" s="47" t="s">
        <v>43</v>
      </c>
      <c r="V475" s="39"/>
      <c r="W475" s="170">
        <f>V475*K475</f>
        <v>0</v>
      </c>
      <c r="X475" s="170">
        <v>4.2599999999999999E-3</v>
      </c>
      <c r="Y475" s="170">
        <f>X475*K475</f>
        <v>0.36431519999999995</v>
      </c>
      <c r="Z475" s="170">
        <v>0</v>
      </c>
      <c r="AA475" s="171">
        <f>Z475*K475</f>
        <v>0</v>
      </c>
      <c r="AR475" s="22" t="s">
        <v>390</v>
      </c>
      <c r="AT475" s="22" t="s">
        <v>158</v>
      </c>
      <c r="AU475" s="22" t="s">
        <v>113</v>
      </c>
      <c r="AY475" s="22" t="s">
        <v>157</v>
      </c>
      <c r="BE475" s="109">
        <f>IF(U475="základná",N475,0)</f>
        <v>0</v>
      </c>
      <c r="BF475" s="109">
        <f>IF(U475="znížená",N475,0)</f>
        <v>0</v>
      </c>
      <c r="BG475" s="109">
        <f>IF(U475="zákl. prenesená",N475,0)</f>
        <v>0</v>
      </c>
      <c r="BH475" s="109">
        <f>IF(U475="zníž. prenesená",N475,0)</f>
        <v>0</v>
      </c>
      <c r="BI475" s="109">
        <f>IF(U475="nulová",N475,0)</f>
        <v>0</v>
      </c>
      <c r="BJ475" s="22" t="s">
        <v>113</v>
      </c>
      <c r="BK475" s="109">
        <f>ROUND(L475*K475,2)</f>
        <v>0</v>
      </c>
      <c r="BL475" s="22" t="s">
        <v>390</v>
      </c>
      <c r="BM475" s="22" t="s">
        <v>780</v>
      </c>
    </row>
    <row r="476" spans="2:65" s="10" customFormat="1" ht="16.5" customHeight="1">
      <c r="B476" s="172"/>
      <c r="C476" s="173"/>
      <c r="D476" s="173"/>
      <c r="E476" s="174" t="s">
        <v>5</v>
      </c>
      <c r="F476" s="279" t="s">
        <v>781</v>
      </c>
      <c r="G476" s="280"/>
      <c r="H476" s="280"/>
      <c r="I476" s="280"/>
      <c r="J476" s="173"/>
      <c r="K476" s="174" t="s">
        <v>5</v>
      </c>
      <c r="L476" s="173"/>
      <c r="M476" s="173"/>
      <c r="N476" s="173"/>
      <c r="O476" s="173"/>
      <c r="P476" s="173"/>
      <c r="Q476" s="173"/>
      <c r="R476" s="175"/>
      <c r="T476" s="176"/>
      <c r="U476" s="173"/>
      <c r="V476" s="173"/>
      <c r="W476" s="173"/>
      <c r="X476" s="173"/>
      <c r="Y476" s="173"/>
      <c r="Z476" s="173"/>
      <c r="AA476" s="177"/>
      <c r="AT476" s="178" t="s">
        <v>164</v>
      </c>
      <c r="AU476" s="178" t="s">
        <v>113</v>
      </c>
      <c r="AV476" s="10" t="s">
        <v>84</v>
      </c>
      <c r="AW476" s="10" t="s">
        <v>33</v>
      </c>
      <c r="AX476" s="10" t="s">
        <v>76</v>
      </c>
      <c r="AY476" s="178" t="s">
        <v>157</v>
      </c>
    </row>
    <row r="477" spans="2:65" s="11" customFormat="1" ht="16.5" customHeight="1">
      <c r="B477" s="179"/>
      <c r="C477" s="180"/>
      <c r="D477" s="180"/>
      <c r="E477" s="181" t="s">
        <v>5</v>
      </c>
      <c r="F477" s="261" t="s">
        <v>5</v>
      </c>
      <c r="G477" s="262"/>
      <c r="H477" s="262"/>
      <c r="I477" s="262"/>
      <c r="J477" s="180"/>
      <c r="K477" s="182">
        <v>0</v>
      </c>
      <c r="L477" s="180"/>
      <c r="M477" s="180"/>
      <c r="N477" s="180"/>
      <c r="O477" s="180"/>
      <c r="P477" s="180"/>
      <c r="Q477" s="180"/>
      <c r="R477" s="183"/>
      <c r="T477" s="184"/>
      <c r="U477" s="180"/>
      <c r="V477" s="180"/>
      <c r="W477" s="180"/>
      <c r="X477" s="180"/>
      <c r="Y477" s="180"/>
      <c r="Z477" s="180"/>
      <c r="AA477" s="185"/>
      <c r="AT477" s="186" t="s">
        <v>164</v>
      </c>
      <c r="AU477" s="186" t="s">
        <v>113</v>
      </c>
      <c r="AV477" s="11" t="s">
        <v>113</v>
      </c>
      <c r="AW477" s="11" t="s">
        <v>33</v>
      </c>
      <c r="AX477" s="11" t="s">
        <v>76</v>
      </c>
      <c r="AY477" s="186" t="s">
        <v>157</v>
      </c>
    </row>
    <row r="478" spans="2:65" s="11" customFormat="1" ht="16.5" customHeight="1">
      <c r="B478" s="179"/>
      <c r="C478" s="180"/>
      <c r="D478" s="180"/>
      <c r="E478" s="181" t="s">
        <v>5</v>
      </c>
      <c r="F478" s="261" t="s">
        <v>782</v>
      </c>
      <c r="G478" s="262"/>
      <c r="H478" s="262"/>
      <c r="I478" s="262"/>
      <c r="J478" s="180"/>
      <c r="K478" s="182">
        <v>12.26</v>
      </c>
      <c r="L478" s="180"/>
      <c r="M478" s="180"/>
      <c r="N478" s="180"/>
      <c r="O478" s="180"/>
      <c r="P478" s="180"/>
      <c r="Q478" s="180"/>
      <c r="R478" s="183"/>
      <c r="T478" s="184"/>
      <c r="U478" s="180"/>
      <c r="V478" s="180"/>
      <c r="W478" s="180"/>
      <c r="X478" s="180"/>
      <c r="Y478" s="180"/>
      <c r="Z478" s="180"/>
      <c r="AA478" s="185"/>
      <c r="AT478" s="186" t="s">
        <v>164</v>
      </c>
      <c r="AU478" s="186" t="s">
        <v>113</v>
      </c>
      <c r="AV478" s="11" t="s">
        <v>113</v>
      </c>
      <c r="AW478" s="11" t="s">
        <v>33</v>
      </c>
      <c r="AX478" s="11" t="s">
        <v>76</v>
      </c>
      <c r="AY478" s="186" t="s">
        <v>157</v>
      </c>
    </row>
    <row r="479" spans="2:65" s="12" customFormat="1" ht="16.5" customHeight="1">
      <c r="B479" s="187"/>
      <c r="C479" s="188"/>
      <c r="D479" s="188"/>
      <c r="E479" s="189" t="s">
        <v>5</v>
      </c>
      <c r="F479" s="263" t="s">
        <v>457</v>
      </c>
      <c r="G479" s="264"/>
      <c r="H479" s="264"/>
      <c r="I479" s="264"/>
      <c r="J479" s="188"/>
      <c r="K479" s="190">
        <v>12.26</v>
      </c>
      <c r="L479" s="188"/>
      <c r="M479" s="188"/>
      <c r="N479" s="188"/>
      <c r="O479" s="188"/>
      <c r="P479" s="188"/>
      <c r="Q479" s="188"/>
      <c r="R479" s="191"/>
      <c r="T479" s="192"/>
      <c r="U479" s="188"/>
      <c r="V479" s="188"/>
      <c r="W479" s="188"/>
      <c r="X479" s="188"/>
      <c r="Y479" s="188"/>
      <c r="Z479" s="188"/>
      <c r="AA479" s="193"/>
      <c r="AT479" s="194" t="s">
        <v>164</v>
      </c>
      <c r="AU479" s="194" t="s">
        <v>113</v>
      </c>
      <c r="AV479" s="12" t="s">
        <v>167</v>
      </c>
      <c r="AW479" s="12" t="s">
        <v>33</v>
      </c>
      <c r="AX479" s="12" t="s">
        <v>76</v>
      </c>
      <c r="AY479" s="194" t="s">
        <v>157</v>
      </c>
    </row>
    <row r="480" spans="2:65" s="11" customFormat="1" ht="16.5" customHeight="1">
      <c r="B480" s="179"/>
      <c r="C480" s="180"/>
      <c r="D480" s="180"/>
      <c r="E480" s="181" t="s">
        <v>5</v>
      </c>
      <c r="F480" s="261" t="s">
        <v>783</v>
      </c>
      <c r="G480" s="262"/>
      <c r="H480" s="262"/>
      <c r="I480" s="262"/>
      <c r="J480" s="180"/>
      <c r="K480" s="182">
        <v>36.78</v>
      </c>
      <c r="L480" s="180"/>
      <c r="M480" s="180"/>
      <c r="N480" s="180"/>
      <c r="O480" s="180"/>
      <c r="P480" s="180"/>
      <c r="Q480" s="180"/>
      <c r="R480" s="183"/>
      <c r="T480" s="184"/>
      <c r="U480" s="180"/>
      <c r="V480" s="180"/>
      <c r="W480" s="180"/>
      <c r="X480" s="180"/>
      <c r="Y480" s="180"/>
      <c r="Z480" s="180"/>
      <c r="AA480" s="185"/>
      <c r="AT480" s="186" t="s">
        <v>164</v>
      </c>
      <c r="AU480" s="186" t="s">
        <v>113</v>
      </c>
      <c r="AV480" s="11" t="s">
        <v>113</v>
      </c>
      <c r="AW480" s="11" t="s">
        <v>33</v>
      </c>
      <c r="AX480" s="11" t="s">
        <v>76</v>
      </c>
      <c r="AY480" s="186" t="s">
        <v>157</v>
      </c>
    </row>
    <row r="481" spans="2:65" s="12" customFormat="1" ht="16.5" customHeight="1">
      <c r="B481" s="187"/>
      <c r="C481" s="188"/>
      <c r="D481" s="188"/>
      <c r="E481" s="189" t="s">
        <v>5</v>
      </c>
      <c r="F481" s="263" t="s">
        <v>192</v>
      </c>
      <c r="G481" s="264"/>
      <c r="H481" s="264"/>
      <c r="I481" s="264"/>
      <c r="J481" s="188"/>
      <c r="K481" s="190">
        <v>36.78</v>
      </c>
      <c r="L481" s="188"/>
      <c r="M481" s="188"/>
      <c r="N481" s="188"/>
      <c r="O481" s="188"/>
      <c r="P481" s="188"/>
      <c r="Q481" s="188"/>
      <c r="R481" s="191"/>
      <c r="T481" s="192"/>
      <c r="U481" s="188"/>
      <c r="V481" s="188"/>
      <c r="W481" s="188"/>
      <c r="X481" s="188"/>
      <c r="Y481" s="188"/>
      <c r="Z481" s="188"/>
      <c r="AA481" s="193"/>
      <c r="AT481" s="194" t="s">
        <v>164</v>
      </c>
      <c r="AU481" s="194" t="s">
        <v>113</v>
      </c>
      <c r="AV481" s="12" t="s">
        <v>167</v>
      </c>
      <c r="AW481" s="12" t="s">
        <v>33</v>
      </c>
      <c r="AX481" s="12" t="s">
        <v>76</v>
      </c>
      <c r="AY481" s="194" t="s">
        <v>157</v>
      </c>
    </row>
    <row r="482" spans="2:65" s="11" customFormat="1" ht="16.5" customHeight="1">
      <c r="B482" s="179"/>
      <c r="C482" s="180"/>
      <c r="D482" s="180"/>
      <c r="E482" s="181" t="s">
        <v>5</v>
      </c>
      <c r="F482" s="261" t="s">
        <v>784</v>
      </c>
      <c r="G482" s="262"/>
      <c r="H482" s="262"/>
      <c r="I482" s="262"/>
      <c r="J482" s="180"/>
      <c r="K482" s="182">
        <v>12.16</v>
      </c>
      <c r="L482" s="180"/>
      <c r="M482" s="180"/>
      <c r="N482" s="180"/>
      <c r="O482" s="180"/>
      <c r="P482" s="180"/>
      <c r="Q482" s="180"/>
      <c r="R482" s="183"/>
      <c r="T482" s="184"/>
      <c r="U482" s="180"/>
      <c r="V482" s="180"/>
      <c r="W482" s="180"/>
      <c r="X482" s="180"/>
      <c r="Y482" s="180"/>
      <c r="Z482" s="180"/>
      <c r="AA482" s="185"/>
      <c r="AT482" s="186" t="s">
        <v>164</v>
      </c>
      <c r="AU482" s="186" t="s">
        <v>113</v>
      </c>
      <c r="AV482" s="11" t="s">
        <v>113</v>
      </c>
      <c r="AW482" s="11" t="s">
        <v>33</v>
      </c>
      <c r="AX482" s="11" t="s">
        <v>76</v>
      </c>
      <c r="AY482" s="186" t="s">
        <v>157</v>
      </c>
    </row>
    <row r="483" spans="2:65" s="12" customFormat="1" ht="16.5" customHeight="1">
      <c r="B483" s="187"/>
      <c r="C483" s="188"/>
      <c r="D483" s="188"/>
      <c r="E483" s="189" t="s">
        <v>5</v>
      </c>
      <c r="F483" s="263" t="s">
        <v>785</v>
      </c>
      <c r="G483" s="264"/>
      <c r="H483" s="264"/>
      <c r="I483" s="264"/>
      <c r="J483" s="188"/>
      <c r="K483" s="190">
        <v>12.16</v>
      </c>
      <c r="L483" s="188"/>
      <c r="M483" s="188"/>
      <c r="N483" s="188"/>
      <c r="O483" s="188"/>
      <c r="P483" s="188"/>
      <c r="Q483" s="188"/>
      <c r="R483" s="191"/>
      <c r="T483" s="192"/>
      <c r="U483" s="188"/>
      <c r="V483" s="188"/>
      <c r="W483" s="188"/>
      <c r="X483" s="188"/>
      <c r="Y483" s="188"/>
      <c r="Z483" s="188"/>
      <c r="AA483" s="193"/>
      <c r="AT483" s="194" t="s">
        <v>164</v>
      </c>
      <c r="AU483" s="194" t="s">
        <v>113</v>
      </c>
      <c r="AV483" s="12" t="s">
        <v>167</v>
      </c>
      <c r="AW483" s="12" t="s">
        <v>33</v>
      </c>
      <c r="AX483" s="12" t="s">
        <v>76</v>
      </c>
      <c r="AY483" s="194" t="s">
        <v>157</v>
      </c>
    </row>
    <row r="484" spans="2:65" s="11" customFormat="1" ht="16.5" customHeight="1">
      <c r="B484" s="179"/>
      <c r="C484" s="180"/>
      <c r="D484" s="180"/>
      <c r="E484" s="181" t="s">
        <v>5</v>
      </c>
      <c r="F484" s="261" t="s">
        <v>786</v>
      </c>
      <c r="G484" s="262"/>
      <c r="H484" s="262"/>
      <c r="I484" s="262"/>
      <c r="J484" s="180"/>
      <c r="K484" s="182">
        <v>24.32</v>
      </c>
      <c r="L484" s="180"/>
      <c r="M484" s="180"/>
      <c r="N484" s="180"/>
      <c r="O484" s="180"/>
      <c r="P484" s="180"/>
      <c r="Q484" s="180"/>
      <c r="R484" s="183"/>
      <c r="T484" s="184"/>
      <c r="U484" s="180"/>
      <c r="V484" s="180"/>
      <c r="W484" s="180"/>
      <c r="X484" s="180"/>
      <c r="Y484" s="180"/>
      <c r="Z484" s="180"/>
      <c r="AA484" s="185"/>
      <c r="AT484" s="186" t="s">
        <v>164</v>
      </c>
      <c r="AU484" s="186" t="s">
        <v>113</v>
      </c>
      <c r="AV484" s="11" t="s">
        <v>113</v>
      </c>
      <c r="AW484" s="11" t="s">
        <v>33</v>
      </c>
      <c r="AX484" s="11" t="s">
        <v>76</v>
      </c>
      <c r="AY484" s="186" t="s">
        <v>157</v>
      </c>
    </row>
    <row r="485" spans="2:65" s="12" customFormat="1" ht="16.5" customHeight="1">
      <c r="B485" s="187"/>
      <c r="C485" s="188"/>
      <c r="D485" s="188"/>
      <c r="E485" s="189" t="s">
        <v>5</v>
      </c>
      <c r="F485" s="263" t="s">
        <v>623</v>
      </c>
      <c r="G485" s="264"/>
      <c r="H485" s="264"/>
      <c r="I485" s="264"/>
      <c r="J485" s="188"/>
      <c r="K485" s="190">
        <v>24.32</v>
      </c>
      <c r="L485" s="188"/>
      <c r="M485" s="188"/>
      <c r="N485" s="188"/>
      <c r="O485" s="188"/>
      <c r="P485" s="188"/>
      <c r="Q485" s="188"/>
      <c r="R485" s="191"/>
      <c r="T485" s="192"/>
      <c r="U485" s="188"/>
      <c r="V485" s="188"/>
      <c r="W485" s="188"/>
      <c r="X485" s="188"/>
      <c r="Y485" s="188"/>
      <c r="Z485" s="188"/>
      <c r="AA485" s="193"/>
      <c r="AT485" s="194" t="s">
        <v>164</v>
      </c>
      <c r="AU485" s="194" t="s">
        <v>113</v>
      </c>
      <c r="AV485" s="12" t="s">
        <v>167</v>
      </c>
      <c r="AW485" s="12" t="s">
        <v>33</v>
      </c>
      <c r="AX485" s="12" t="s">
        <v>76</v>
      </c>
      <c r="AY485" s="194" t="s">
        <v>157</v>
      </c>
    </row>
    <row r="486" spans="2:65" s="13" customFormat="1" ht="16.5" customHeight="1">
      <c r="B486" s="195"/>
      <c r="C486" s="196"/>
      <c r="D486" s="196"/>
      <c r="E486" s="197" t="s">
        <v>498</v>
      </c>
      <c r="F486" s="265" t="s">
        <v>176</v>
      </c>
      <c r="G486" s="266"/>
      <c r="H486" s="266"/>
      <c r="I486" s="266"/>
      <c r="J486" s="196"/>
      <c r="K486" s="198">
        <v>85.52</v>
      </c>
      <c r="L486" s="196"/>
      <c r="M486" s="196"/>
      <c r="N486" s="196"/>
      <c r="O486" s="196"/>
      <c r="P486" s="196"/>
      <c r="Q486" s="196"/>
      <c r="R486" s="199"/>
      <c r="T486" s="200"/>
      <c r="U486" s="196"/>
      <c r="V486" s="196"/>
      <c r="W486" s="196"/>
      <c r="X486" s="196"/>
      <c r="Y486" s="196"/>
      <c r="Z486" s="196"/>
      <c r="AA486" s="201"/>
      <c r="AT486" s="202" t="s">
        <v>164</v>
      </c>
      <c r="AU486" s="202" t="s">
        <v>113</v>
      </c>
      <c r="AV486" s="13" t="s">
        <v>161</v>
      </c>
      <c r="AW486" s="13" t="s">
        <v>33</v>
      </c>
      <c r="AX486" s="13" t="s">
        <v>84</v>
      </c>
      <c r="AY486" s="202" t="s">
        <v>157</v>
      </c>
    </row>
    <row r="487" spans="2:65" s="1" customFormat="1" ht="16.5" customHeight="1">
      <c r="B487" s="136"/>
      <c r="C487" s="204" t="s">
        <v>787</v>
      </c>
      <c r="D487" s="204" t="s">
        <v>652</v>
      </c>
      <c r="E487" s="205" t="s">
        <v>788</v>
      </c>
      <c r="F487" s="310" t="s">
        <v>789</v>
      </c>
      <c r="G487" s="310"/>
      <c r="H487" s="310"/>
      <c r="I487" s="310"/>
      <c r="J487" s="206" t="s">
        <v>475</v>
      </c>
      <c r="K487" s="207">
        <v>89.796000000000006</v>
      </c>
      <c r="L487" s="311">
        <v>0</v>
      </c>
      <c r="M487" s="311"/>
      <c r="N487" s="309">
        <f>ROUND(L487*K487,2)</f>
        <v>0</v>
      </c>
      <c r="O487" s="278"/>
      <c r="P487" s="278"/>
      <c r="Q487" s="278"/>
      <c r="R487" s="139"/>
      <c r="T487" s="169" t="s">
        <v>5</v>
      </c>
      <c r="U487" s="47" t="s">
        <v>43</v>
      </c>
      <c r="V487" s="39"/>
      <c r="W487" s="170">
        <f>V487*K487</f>
        <v>0</v>
      </c>
      <c r="X487" s="170">
        <v>3.5E-4</v>
      </c>
      <c r="Y487" s="170">
        <f>X487*K487</f>
        <v>3.1428600000000001E-2</v>
      </c>
      <c r="Z487" s="170">
        <v>0</v>
      </c>
      <c r="AA487" s="171">
        <f>Z487*K487</f>
        <v>0</v>
      </c>
      <c r="AR487" s="22" t="s">
        <v>655</v>
      </c>
      <c r="AT487" s="22" t="s">
        <v>652</v>
      </c>
      <c r="AU487" s="22" t="s">
        <v>113</v>
      </c>
      <c r="AY487" s="22" t="s">
        <v>157</v>
      </c>
      <c r="BE487" s="109">
        <f>IF(U487="základná",N487,0)</f>
        <v>0</v>
      </c>
      <c r="BF487" s="109">
        <f>IF(U487="znížená",N487,0)</f>
        <v>0</v>
      </c>
      <c r="BG487" s="109">
        <f>IF(U487="zákl. prenesená",N487,0)</f>
        <v>0</v>
      </c>
      <c r="BH487" s="109">
        <f>IF(U487="zníž. prenesená",N487,0)</f>
        <v>0</v>
      </c>
      <c r="BI487" s="109">
        <f>IF(U487="nulová",N487,0)</f>
        <v>0</v>
      </c>
      <c r="BJ487" s="22" t="s">
        <v>113</v>
      </c>
      <c r="BK487" s="109">
        <f>ROUND(L487*K487,2)</f>
        <v>0</v>
      </c>
      <c r="BL487" s="22" t="s">
        <v>390</v>
      </c>
      <c r="BM487" s="22" t="s">
        <v>790</v>
      </c>
    </row>
    <row r="488" spans="2:65" s="11" customFormat="1" ht="16.5" customHeight="1">
      <c r="B488" s="179"/>
      <c r="C488" s="180"/>
      <c r="D488" s="180"/>
      <c r="E488" s="181" t="s">
        <v>5</v>
      </c>
      <c r="F488" s="281" t="s">
        <v>791</v>
      </c>
      <c r="G488" s="282"/>
      <c r="H488" s="282"/>
      <c r="I488" s="282"/>
      <c r="J488" s="180"/>
      <c r="K488" s="182">
        <v>89.796000000000006</v>
      </c>
      <c r="L488" s="180"/>
      <c r="M488" s="180"/>
      <c r="N488" s="180"/>
      <c r="O488" s="180"/>
      <c r="P488" s="180"/>
      <c r="Q488" s="180"/>
      <c r="R488" s="183"/>
      <c r="T488" s="184"/>
      <c r="U488" s="180"/>
      <c r="V488" s="180"/>
      <c r="W488" s="180"/>
      <c r="X488" s="180"/>
      <c r="Y488" s="180"/>
      <c r="Z488" s="180"/>
      <c r="AA488" s="185"/>
      <c r="AT488" s="186" t="s">
        <v>164</v>
      </c>
      <c r="AU488" s="186" t="s">
        <v>113</v>
      </c>
      <c r="AV488" s="11" t="s">
        <v>113</v>
      </c>
      <c r="AW488" s="11" t="s">
        <v>33</v>
      </c>
      <c r="AX488" s="11" t="s">
        <v>76</v>
      </c>
      <c r="AY488" s="186" t="s">
        <v>157</v>
      </c>
    </row>
    <row r="489" spans="2:65" s="13" customFormat="1" ht="16.5" customHeight="1">
      <c r="B489" s="195"/>
      <c r="C489" s="196"/>
      <c r="D489" s="196"/>
      <c r="E489" s="197" t="s">
        <v>5</v>
      </c>
      <c r="F489" s="265" t="s">
        <v>176</v>
      </c>
      <c r="G489" s="266"/>
      <c r="H489" s="266"/>
      <c r="I489" s="266"/>
      <c r="J489" s="196"/>
      <c r="K489" s="198">
        <v>89.796000000000006</v>
      </c>
      <c r="L489" s="196"/>
      <c r="M489" s="196"/>
      <c r="N489" s="196"/>
      <c r="O489" s="196"/>
      <c r="P489" s="196"/>
      <c r="Q489" s="196"/>
      <c r="R489" s="199"/>
      <c r="T489" s="200"/>
      <c r="U489" s="196"/>
      <c r="V489" s="196"/>
      <c r="W489" s="196"/>
      <c r="X489" s="196"/>
      <c r="Y489" s="196"/>
      <c r="Z489" s="196"/>
      <c r="AA489" s="201"/>
      <c r="AT489" s="202" t="s">
        <v>164</v>
      </c>
      <c r="AU489" s="202" t="s">
        <v>113</v>
      </c>
      <c r="AV489" s="13" t="s">
        <v>161</v>
      </c>
      <c r="AW489" s="13" t="s">
        <v>33</v>
      </c>
      <c r="AX489" s="13" t="s">
        <v>84</v>
      </c>
      <c r="AY489" s="202" t="s">
        <v>157</v>
      </c>
    </row>
    <row r="490" spans="2:65" s="1" customFormat="1" ht="25.5" customHeight="1">
      <c r="B490" s="136"/>
      <c r="C490" s="165" t="s">
        <v>792</v>
      </c>
      <c r="D490" s="165" t="s">
        <v>158</v>
      </c>
      <c r="E490" s="166" t="s">
        <v>793</v>
      </c>
      <c r="F490" s="276" t="s">
        <v>794</v>
      </c>
      <c r="G490" s="276"/>
      <c r="H490" s="276"/>
      <c r="I490" s="276"/>
      <c r="J490" s="167" t="s">
        <v>111</v>
      </c>
      <c r="K490" s="168">
        <v>288.87</v>
      </c>
      <c r="L490" s="277">
        <v>0</v>
      </c>
      <c r="M490" s="277"/>
      <c r="N490" s="278">
        <f>ROUND(L490*K490,2)</f>
        <v>0</v>
      </c>
      <c r="O490" s="278"/>
      <c r="P490" s="278"/>
      <c r="Q490" s="278"/>
      <c r="R490" s="139"/>
      <c r="T490" s="169" t="s">
        <v>5</v>
      </c>
      <c r="U490" s="47" t="s">
        <v>43</v>
      </c>
      <c r="V490" s="39"/>
      <c r="W490" s="170">
        <f>V490*K490</f>
        <v>0</v>
      </c>
      <c r="X490" s="170">
        <v>6.0679999999999998E-2</v>
      </c>
      <c r="Y490" s="170">
        <f>X490*K490</f>
        <v>17.528631600000001</v>
      </c>
      <c r="Z490" s="170">
        <v>0</v>
      </c>
      <c r="AA490" s="171">
        <f>Z490*K490</f>
        <v>0</v>
      </c>
      <c r="AR490" s="22" t="s">
        <v>390</v>
      </c>
      <c r="AT490" s="22" t="s">
        <v>158</v>
      </c>
      <c r="AU490" s="22" t="s">
        <v>113</v>
      </c>
      <c r="AY490" s="22" t="s">
        <v>157</v>
      </c>
      <c r="BE490" s="109">
        <f>IF(U490="základná",N490,0)</f>
        <v>0</v>
      </c>
      <c r="BF490" s="109">
        <f>IF(U490="znížená",N490,0)</f>
        <v>0</v>
      </c>
      <c r="BG490" s="109">
        <f>IF(U490="zákl. prenesená",N490,0)</f>
        <v>0</v>
      </c>
      <c r="BH490" s="109">
        <f>IF(U490="zníž. prenesená",N490,0)</f>
        <v>0</v>
      </c>
      <c r="BI490" s="109">
        <f>IF(U490="nulová",N490,0)</f>
        <v>0</v>
      </c>
      <c r="BJ490" s="22" t="s">
        <v>113</v>
      </c>
      <c r="BK490" s="109">
        <f>ROUND(L490*K490,2)</f>
        <v>0</v>
      </c>
      <c r="BL490" s="22" t="s">
        <v>390</v>
      </c>
      <c r="BM490" s="22" t="s">
        <v>795</v>
      </c>
    </row>
    <row r="491" spans="2:65" s="10" customFormat="1" ht="16.5" customHeight="1">
      <c r="B491" s="172"/>
      <c r="C491" s="173"/>
      <c r="D491" s="173"/>
      <c r="E491" s="174" t="s">
        <v>5</v>
      </c>
      <c r="F491" s="279" t="s">
        <v>796</v>
      </c>
      <c r="G491" s="280"/>
      <c r="H491" s="280"/>
      <c r="I491" s="280"/>
      <c r="J491" s="173"/>
      <c r="K491" s="174" t="s">
        <v>5</v>
      </c>
      <c r="L491" s="173"/>
      <c r="M491" s="173"/>
      <c r="N491" s="173"/>
      <c r="O491" s="173"/>
      <c r="P491" s="173"/>
      <c r="Q491" s="173"/>
      <c r="R491" s="175"/>
      <c r="T491" s="176"/>
      <c r="U491" s="173"/>
      <c r="V491" s="173"/>
      <c r="W491" s="173"/>
      <c r="X491" s="173"/>
      <c r="Y491" s="173"/>
      <c r="Z491" s="173"/>
      <c r="AA491" s="177"/>
      <c r="AT491" s="178" t="s">
        <v>164</v>
      </c>
      <c r="AU491" s="178" t="s">
        <v>113</v>
      </c>
      <c r="AV491" s="10" t="s">
        <v>84</v>
      </c>
      <c r="AW491" s="10" t="s">
        <v>33</v>
      </c>
      <c r="AX491" s="10" t="s">
        <v>76</v>
      </c>
      <c r="AY491" s="178" t="s">
        <v>157</v>
      </c>
    </row>
    <row r="492" spans="2:65" s="11" customFormat="1" ht="16.5" customHeight="1">
      <c r="B492" s="179"/>
      <c r="C492" s="180"/>
      <c r="D492" s="180"/>
      <c r="E492" s="181" t="s">
        <v>5</v>
      </c>
      <c r="F492" s="261" t="s">
        <v>797</v>
      </c>
      <c r="G492" s="262"/>
      <c r="H492" s="262"/>
      <c r="I492" s="262"/>
      <c r="J492" s="180"/>
      <c r="K492" s="182">
        <v>10.62</v>
      </c>
      <c r="L492" s="180"/>
      <c r="M492" s="180"/>
      <c r="N492" s="180"/>
      <c r="O492" s="180"/>
      <c r="P492" s="180"/>
      <c r="Q492" s="180"/>
      <c r="R492" s="183"/>
      <c r="T492" s="184"/>
      <c r="U492" s="180"/>
      <c r="V492" s="180"/>
      <c r="W492" s="180"/>
      <c r="X492" s="180"/>
      <c r="Y492" s="180"/>
      <c r="Z492" s="180"/>
      <c r="AA492" s="185"/>
      <c r="AT492" s="186" t="s">
        <v>164</v>
      </c>
      <c r="AU492" s="186" t="s">
        <v>113</v>
      </c>
      <c r="AV492" s="11" t="s">
        <v>113</v>
      </c>
      <c r="AW492" s="11" t="s">
        <v>33</v>
      </c>
      <c r="AX492" s="11" t="s">
        <v>76</v>
      </c>
      <c r="AY492" s="186" t="s">
        <v>157</v>
      </c>
    </row>
    <row r="493" spans="2:65" s="11" customFormat="1" ht="16.5" customHeight="1">
      <c r="B493" s="179"/>
      <c r="C493" s="180"/>
      <c r="D493" s="180"/>
      <c r="E493" s="181" t="s">
        <v>5</v>
      </c>
      <c r="F493" s="261" t="s">
        <v>798</v>
      </c>
      <c r="G493" s="262"/>
      <c r="H493" s="262"/>
      <c r="I493" s="262"/>
      <c r="J493" s="180"/>
      <c r="K493" s="182">
        <v>1.52</v>
      </c>
      <c r="L493" s="180"/>
      <c r="M493" s="180"/>
      <c r="N493" s="180"/>
      <c r="O493" s="180"/>
      <c r="P493" s="180"/>
      <c r="Q493" s="180"/>
      <c r="R493" s="183"/>
      <c r="T493" s="184"/>
      <c r="U493" s="180"/>
      <c r="V493" s="180"/>
      <c r="W493" s="180"/>
      <c r="X493" s="180"/>
      <c r="Y493" s="180"/>
      <c r="Z493" s="180"/>
      <c r="AA493" s="185"/>
      <c r="AT493" s="186" t="s">
        <v>164</v>
      </c>
      <c r="AU493" s="186" t="s">
        <v>113</v>
      </c>
      <c r="AV493" s="11" t="s">
        <v>113</v>
      </c>
      <c r="AW493" s="11" t="s">
        <v>33</v>
      </c>
      <c r="AX493" s="11" t="s">
        <v>76</v>
      </c>
      <c r="AY493" s="186" t="s">
        <v>157</v>
      </c>
    </row>
    <row r="494" spans="2:65" s="11" customFormat="1" ht="16.5" customHeight="1">
      <c r="B494" s="179"/>
      <c r="C494" s="180"/>
      <c r="D494" s="180"/>
      <c r="E494" s="181" t="s">
        <v>5</v>
      </c>
      <c r="F494" s="261" t="s">
        <v>799</v>
      </c>
      <c r="G494" s="262"/>
      <c r="H494" s="262"/>
      <c r="I494" s="262"/>
      <c r="J494" s="180"/>
      <c r="K494" s="182">
        <v>1.42</v>
      </c>
      <c r="L494" s="180"/>
      <c r="M494" s="180"/>
      <c r="N494" s="180"/>
      <c r="O494" s="180"/>
      <c r="P494" s="180"/>
      <c r="Q494" s="180"/>
      <c r="R494" s="183"/>
      <c r="T494" s="184"/>
      <c r="U494" s="180"/>
      <c r="V494" s="180"/>
      <c r="W494" s="180"/>
      <c r="X494" s="180"/>
      <c r="Y494" s="180"/>
      <c r="Z494" s="180"/>
      <c r="AA494" s="185"/>
      <c r="AT494" s="186" t="s">
        <v>164</v>
      </c>
      <c r="AU494" s="186" t="s">
        <v>113</v>
      </c>
      <c r="AV494" s="11" t="s">
        <v>113</v>
      </c>
      <c r="AW494" s="11" t="s">
        <v>33</v>
      </c>
      <c r="AX494" s="11" t="s">
        <v>76</v>
      </c>
      <c r="AY494" s="186" t="s">
        <v>157</v>
      </c>
    </row>
    <row r="495" spans="2:65" s="11" customFormat="1" ht="16.5" customHeight="1">
      <c r="B495" s="179"/>
      <c r="C495" s="180"/>
      <c r="D495" s="180"/>
      <c r="E495" s="181" t="s">
        <v>5</v>
      </c>
      <c r="F495" s="261" t="s">
        <v>800</v>
      </c>
      <c r="G495" s="262"/>
      <c r="H495" s="262"/>
      <c r="I495" s="262"/>
      <c r="J495" s="180"/>
      <c r="K495" s="182">
        <v>16.12</v>
      </c>
      <c r="L495" s="180"/>
      <c r="M495" s="180"/>
      <c r="N495" s="180"/>
      <c r="O495" s="180"/>
      <c r="P495" s="180"/>
      <c r="Q495" s="180"/>
      <c r="R495" s="183"/>
      <c r="T495" s="184"/>
      <c r="U495" s="180"/>
      <c r="V495" s="180"/>
      <c r="W495" s="180"/>
      <c r="X495" s="180"/>
      <c r="Y495" s="180"/>
      <c r="Z495" s="180"/>
      <c r="AA495" s="185"/>
      <c r="AT495" s="186" t="s">
        <v>164</v>
      </c>
      <c r="AU495" s="186" t="s">
        <v>113</v>
      </c>
      <c r="AV495" s="11" t="s">
        <v>113</v>
      </c>
      <c r="AW495" s="11" t="s">
        <v>33</v>
      </c>
      <c r="AX495" s="11" t="s">
        <v>76</v>
      </c>
      <c r="AY495" s="186" t="s">
        <v>157</v>
      </c>
    </row>
    <row r="496" spans="2:65" s="11" customFormat="1" ht="16.5" customHeight="1">
      <c r="B496" s="179"/>
      <c r="C496" s="180"/>
      <c r="D496" s="180"/>
      <c r="E496" s="181" t="s">
        <v>5</v>
      </c>
      <c r="F496" s="261" t="s">
        <v>801</v>
      </c>
      <c r="G496" s="262"/>
      <c r="H496" s="262"/>
      <c r="I496" s="262"/>
      <c r="J496" s="180"/>
      <c r="K496" s="182">
        <v>8.6300000000000008</v>
      </c>
      <c r="L496" s="180"/>
      <c r="M496" s="180"/>
      <c r="N496" s="180"/>
      <c r="O496" s="180"/>
      <c r="P496" s="180"/>
      <c r="Q496" s="180"/>
      <c r="R496" s="183"/>
      <c r="T496" s="184"/>
      <c r="U496" s="180"/>
      <c r="V496" s="180"/>
      <c r="W496" s="180"/>
      <c r="X496" s="180"/>
      <c r="Y496" s="180"/>
      <c r="Z496" s="180"/>
      <c r="AA496" s="185"/>
      <c r="AT496" s="186" t="s">
        <v>164</v>
      </c>
      <c r="AU496" s="186" t="s">
        <v>113</v>
      </c>
      <c r="AV496" s="11" t="s">
        <v>113</v>
      </c>
      <c r="AW496" s="11" t="s">
        <v>33</v>
      </c>
      <c r="AX496" s="11" t="s">
        <v>76</v>
      </c>
      <c r="AY496" s="186" t="s">
        <v>157</v>
      </c>
    </row>
    <row r="497" spans="2:51" s="11" customFormat="1" ht="16.5" customHeight="1">
      <c r="B497" s="179"/>
      <c r="C497" s="180"/>
      <c r="D497" s="180"/>
      <c r="E497" s="181" t="s">
        <v>5</v>
      </c>
      <c r="F497" s="261" t="s">
        <v>802</v>
      </c>
      <c r="G497" s="262"/>
      <c r="H497" s="262"/>
      <c r="I497" s="262"/>
      <c r="J497" s="180"/>
      <c r="K497" s="182">
        <v>1.5</v>
      </c>
      <c r="L497" s="180"/>
      <c r="M497" s="180"/>
      <c r="N497" s="180"/>
      <c r="O497" s="180"/>
      <c r="P497" s="180"/>
      <c r="Q497" s="180"/>
      <c r="R497" s="183"/>
      <c r="T497" s="184"/>
      <c r="U497" s="180"/>
      <c r="V497" s="180"/>
      <c r="W497" s="180"/>
      <c r="X497" s="180"/>
      <c r="Y497" s="180"/>
      <c r="Z497" s="180"/>
      <c r="AA497" s="185"/>
      <c r="AT497" s="186" t="s">
        <v>164</v>
      </c>
      <c r="AU497" s="186" t="s">
        <v>113</v>
      </c>
      <c r="AV497" s="11" t="s">
        <v>113</v>
      </c>
      <c r="AW497" s="11" t="s">
        <v>33</v>
      </c>
      <c r="AX497" s="11" t="s">
        <v>76</v>
      </c>
      <c r="AY497" s="186" t="s">
        <v>157</v>
      </c>
    </row>
    <row r="498" spans="2:51" s="11" customFormat="1" ht="16.5" customHeight="1">
      <c r="B498" s="179"/>
      <c r="C498" s="180"/>
      <c r="D498" s="180"/>
      <c r="E498" s="181" t="s">
        <v>5</v>
      </c>
      <c r="F498" s="261" t="s">
        <v>803</v>
      </c>
      <c r="G498" s="262"/>
      <c r="H498" s="262"/>
      <c r="I498" s="262"/>
      <c r="J498" s="180"/>
      <c r="K498" s="182">
        <v>1.5</v>
      </c>
      <c r="L498" s="180"/>
      <c r="M498" s="180"/>
      <c r="N498" s="180"/>
      <c r="O498" s="180"/>
      <c r="P498" s="180"/>
      <c r="Q498" s="180"/>
      <c r="R498" s="183"/>
      <c r="T498" s="184"/>
      <c r="U498" s="180"/>
      <c r="V498" s="180"/>
      <c r="W498" s="180"/>
      <c r="X498" s="180"/>
      <c r="Y498" s="180"/>
      <c r="Z498" s="180"/>
      <c r="AA498" s="185"/>
      <c r="AT498" s="186" t="s">
        <v>164</v>
      </c>
      <c r="AU498" s="186" t="s">
        <v>113</v>
      </c>
      <c r="AV498" s="11" t="s">
        <v>113</v>
      </c>
      <c r="AW498" s="11" t="s">
        <v>33</v>
      </c>
      <c r="AX498" s="11" t="s">
        <v>76</v>
      </c>
      <c r="AY498" s="186" t="s">
        <v>157</v>
      </c>
    </row>
    <row r="499" spans="2:51" s="12" customFormat="1" ht="16.5" customHeight="1">
      <c r="B499" s="187"/>
      <c r="C499" s="188"/>
      <c r="D499" s="188"/>
      <c r="E499" s="189" t="s">
        <v>5</v>
      </c>
      <c r="F499" s="263" t="s">
        <v>804</v>
      </c>
      <c r="G499" s="264"/>
      <c r="H499" s="264"/>
      <c r="I499" s="264"/>
      <c r="J499" s="188"/>
      <c r="K499" s="190">
        <v>41.31</v>
      </c>
      <c r="L499" s="188"/>
      <c r="M499" s="188"/>
      <c r="N499" s="188"/>
      <c r="O499" s="188"/>
      <c r="P499" s="188"/>
      <c r="Q499" s="188"/>
      <c r="R499" s="191"/>
      <c r="T499" s="192"/>
      <c r="U499" s="188"/>
      <c r="V499" s="188"/>
      <c r="W499" s="188"/>
      <c r="X499" s="188"/>
      <c r="Y499" s="188"/>
      <c r="Z499" s="188"/>
      <c r="AA499" s="193"/>
      <c r="AT499" s="194" t="s">
        <v>164</v>
      </c>
      <c r="AU499" s="194" t="s">
        <v>113</v>
      </c>
      <c r="AV499" s="12" t="s">
        <v>167</v>
      </c>
      <c r="AW499" s="12" t="s">
        <v>33</v>
      </c>
      <c r="AX499" s="12" t="s">
        <v>76</v>
      </c>
      <c r="AY499" s="194" t="s">
        <v>157</v>
      </c>
    </row>
    <row r="500" spans="2:51" s="11" customFormat="1" ht="16.5" customHeight="1">
      <c r="B500" s="179"/>
      <c r="C500" s="180"/>
      <c r="D500" s="180"/>
      <c r="E500" s="181" t="s">
        <v>5</v>
      </c>
      <c r="F500" s="261" t="s">
        <v>805</v>
      </c>
      <c r="G500" s="262"/>
      <c r="H500" s="262"/>
      <c r="I500" s="262"/>
      <c r="J500" s="180"/>
      <c r="K500" s="182">
        <v>123.93</v>
      </c>
      <c r="L500" s="180"/>
      <c r="M500" s="180"/>
      <c r="N500" s="180"/>
      <c r="O500" s="180"/>
      <c r="P500" s="180"/>
      <c r="Q500" s="180"/>
      <c r="R500" s="183"/>
      <c r="T500" s="184"/>
      <c r="U500" s="180"/>
      <c r="V500" s="180"/>
      <c r="W500" s="180"/>
      <c r="X500" s="180"/>
      <c r="Y500" s="180"/>
      <c r="Z500" s="180"/>
      <c r="AA500" s="185"/>
      <c r="AT500" s="186" t="s">
        <v>164</v>
      </c>
      <c r="AU500" s="186" t="s">
        <v>113</v>
      </c>
      <c r="AV500" s="11" t="s">
        <v>113</v>
      </c>
      <c r="AW500" s="11" t="s">
        <v>33</v>
      </c>
      <c r="AX500" s="11" t="s">
        <v>76</v>
      </c>
      <c r="AY500" s="186" t="s">
        <v>157</v>
      </c>
    </row>
    <row r="501" spans="2:51" s="12" customFormat="1" ht="16.5" customHeight="1">
      <c r="B501" s="187"/>
      <c r="C501" s="188"/>
      <c r="D501" s="188"/>
      <c r="E501" s="189" t="s">
        <v>5</v>
      </c>
      <c r="F501" s="263" t="s">
        <v>601</v>
      </c>
      <c r="G501" s="264"/>
      <c r="H501" s="264"/>
      <c r="I501" s="264"/>
      <c r="J501" s="188"/>
      <c r="K501" s="190">
        <v>123.93</v>
      </c>
      <c r="L501" s="188"/>
      <c r="M501" s="188"/>
      <c r="N501" s="188"/>
      <c r="O501" s="188"/>
      <c r="P501" s="188"/>
      <c r="Q501" s="188"/>
      <c r="R501" s="191"/>
      <c r="T501" s="192"/>
      <c r="U501" s="188"/>
      <c r="V501" s="188"/>
      <c r="W501" s="188"/>
      <c r="X501" s="188"/>
      <c r="Y501" s="188"/>
      <c r="Z501" s="188"/>
      <c r="AA501" s="193"/>
      <c r="AT501" s="194" t="s">
        <v>164</v>
      </c>
      <c r="AU501" s="194" t="s">
        <v>113</v>
      </c>
      <c r="AV501" s="12" t="s">
        <v>167</v>
      </c>
      <c r="AW501" s="12" t="s">
        <v>33</v>
      </c>
      <c r="AX501" s="12" t="s">
        <v>76</v>
      </c>
      <c r="AY501" s="194" t="s">
        <v>157</v>
      </c>
    </row>
    <row r="502" spans="2:51" s="11" customFormat="1" ht="16.5" customHeight="1">
      <c r="B502" s="179"/>
      <c r="C502" s="180"/>
      <c r="D502" s="180"/>
      <c r="E502" s="181" t="s">
        <v>5</v>
      </c>
      <c r="F502" s="261" t="s">
        <v>806</v>
      </c>
      <c r="G502" s="262"/>
      <c r="H502" s="262"/>
      <c r="I502" s="262"/>
      <c r="J502" s="180"/>
      <c r="K502" s="182">
        <v>1.5</v>
      </c>
      <c r="L502" s="180"/>
      <c r="M502" s="180"/>
      <c r="N502" s="180"/>
      <c r="O502" s="180"/>
      <c r="P502" s="180"/>
      <c r="Q502" s="180"/>
      <c r="R502" s="183"/>
      <c r="T502" s="184"/>
      <c r="U502" s="180"/>
      <c r="V502" s="180"/>
      <c r="W502" s="180"/>
      <c r="X502" s="180"/>
      <c r="Y502" s="180"/>
      <c r="Z502" s="180"/>
      <c r="AA502" s="185"/>
      <c r="AT502" s="186" t="s">
        <v>164</v>
      </c>
      <c r="AU502" s="186" t="s">
        <v>113</v>
      </c>
      <c r="AV502" s="11" t="s">
        <v>113</v>
      </c>
      <c r="AW502" s="11" t="s">
        <v>33</v>
      </c>
      <c r="AX502" s="11" t="s">
        <v>76</v>
      </c>
      <c r="AY502" s="186" t="s">
        <v>157</v>
      </c>
    </row>
    <row r="503" spans="2:51" s="11" customFormat="1" ht="16.5" customHeight="1">
      <c r="B503" s="179"/>
      <c r="C503" s="180"/>
      <c r="D503" s="180"/>
      <c r="E503" s="181" t="s">
        <v>5</v>
      </c>
      <c r="F503" s="261" t="s">
        <v>807</v>
      </c>
      <c r="G503" s="262"/>
      <c r="H503" s="262"/>
      <c r="I503" s="262"/>
      <c r="J503" s="180"/>
      <c r="K503" s="182">
        <v>1.5</v>
      </c>
      <c r="L503" s="180"/>
      <c r="M503" s="180"/>
      <c r="N503" s="180"/>
      <c r="O503" s="180"/>
      <c r="P503" s="180"/>
      <c r="Q503" s="180"/>
      <c r="R503" s="183"/>
      <c r="T503" s="184"/>
      <c r="U503" s="180"/>
      <c r="V503" s="180"/>
      <c r="W503" s="180"/>
      <c r="X503" s="180"/>
      <c r="Y503" s="180"/>
      <c r="Z503" s="180"/>
      <c r="AA503" s="185"/>
      <c r="AT503" s="186" t="s">
        <v>164</v>
      </c>
      <c r="AU503" s="186" t="s">
        <v>113</v>
      </c>
      <c r="AV503" s="11" t="s">
        <v>113</v>
      </c>
      <c r="AW503" s="11" t="s">
        <v>33</v>
      </c>
      <c r="AX503" s="11" t="s">
        <v>76</v>
      </c>
      <c r="AY503" s="186" t="s">
        <v>157</v>
      </c>
    </row>
    <row r="504" spans="2:51" s="11" customFormat="1" ht="16.5" customHeight="1">
      <c r="B504" s="179"/>
      <c r="C504" s="180"/>
      <c r="D504" s="180"/>
      <c r="E504" s="181" t="s">
        <v>5</v>
      </c>
      <c r="F504" s="261" t="s">
        <v>808</v>
      </c>
      <c r="G504" s="262"/>
      <c r="H504" s="262"/>
      <c r="I504" s="262"/>
      <c r="J504" s="180"/>
      <c r="K504" s="182">
        <v>8.6300000000000008</v>
      </c>
      <c r="L504" s="180"/>
      <c r="M504" s="180"/>
      <c r="N504" s="180"/>
      <c r="O504" s="180"/>
      <c r="P504" s="180"/>
      <c r="Q504" s="180"/>
      <c r="R504" s="183"/>
      <c r="T504" s="184"/>
      <c r="U504" s="180"/>
      <c r="V504" s="180"/>
      <c r="W504" s="180"/>
      <c r="X504" s="180"/>
      <c r="Y504" s="180"/>
      <c r="Z504" s="180"/>
      <c r="AA504" s="185"/>
      <c r="AT504" s="186" t="s">
        <v>164</v>
      </c>
      <c r="AU504" s="186" t="s">
        <v>113</v>
      </c>
      <c r="AV504" s="11" t="s">
        <v>113</v>
      </c>
      <c r="AW504" s="11" t="s">
        <v>33</v>
      </c>
      <c r="AX504" s="11" t="s">
        <v>76</v>
      </c>
      <c r="AY504" s="186" t="s">
        <v>157</v>
      </c>
    </row>
    <row r="505" spans="2:51" s="11" customFormat="1" ht="16.5" customHeight="1">
      <c r="B505" s="179"/>
      <c r="C505" s="180"/>
      <c r="D505" s="180"/>
      <c r="E505" s="181" t="s">
        <v>5</v>
      </c>
      <c r="F505" s="261" t="s">
        <v>809</v>
      </c>
      <c r="G505" s="262"/>
      <c r="H505" s="262"/>
      <c r="I505" s="262"/>
      <c r="J505" s="180"/>
      <c r="K505" s="182">
        <v>16.12</v>
      </c>
      <c r="L505" s="180"/>
      <c r="M505" s="180"/>
      <c r="N505" s="180"/>
      <c r="O505" s="180"/>
      <c r="P505" s="180"/>
      <c r="Q505" s="180"/>
      <c r="R505" s="183"/>
      <c r="T505" s="184"/>
      <c r="U505" s="180"/>
      <c r="V505" s="180"/>
      <c r="W505" s="180"/>
      <c r="X505" s="180"/>
      <c r="Y505" s="180"/>
      <c r="Z505" s="180"/>
      <c r="AA505" s="185"/>
      <c r="AT505" s="186" t="s">
        <v>164</v>
      </c>
      <c r="AU505" s="186" t="s">
        <v>113</v>
      </c>
      <c r="AV505" s="11" t="s">
        <v>113</v>
      </c>
      <c r="AW505" s="11" t="s">
        <v>33</v>
      </c>
      <c r="AX505" s="11" t="s">
        <v>76</v>
      </c>
      <c r="AY505" s="186" t="s">
        <v>157</v>
      </c>
    </row>
    <row r="506" spans="2:51" s="11" customFormat="1" ht="16.5" customHeight="1">
      <c r="B506" s="179"/>
      <c r="C506" s="180"/>
      <c r="D506" s="180"/>
      <c r="E506" s="181" t="s">
        <v>5</v>
      </c>
      <c r="F506" s="261" t="s">
        <v>810</v>
      </c>
      <c r="G506" s="262"/>
      <c r="H506" s="262"/>
      <c r="I506" s="262"/>
      <c r="J506" s="180"/>
      <c r="K506" s="182">
        <v>1.42</v>
      </c>
      <c r="L506" s="180"/>
      <c r="M506" s="180"/>
      <c r="N506" s="180"/>
      <c r="O506" s="180"/>
      <c r="P506" s="180"/>
      <c r="Q506" s="180"/>
      <c r="R506" s="183"/>
      <c r="T506" s="184"/>
      <c r="U506" s="180"/>
      <c r="V506" s="180"/>
      <c r="W506" s="180"/>
      <c r="X506" s="180"/>
      <c r="Y506" s="180"/>
      <c r="Z506" s="180"/>
      <c r="AA506" s="185"/>
      <c r="AT506" s="186" t="s">
        <v>164</v>
      </c>
      <c r="AU506" s="186" t="s">
        <v>113</v>
      </c>
      <c r="AV506" s="11" t="s">
        <v>113</v>
      </c>
      <c r="AW506" s="11" t="s">
        <v>33</v>
      </c>
      <c r="AX506" s="11" t="s">
        <v>76</v>
      </c>
      <c r="AY506" s="186" t="s">
        <v>157</v>
      </c>
    </row>
    <row r="507" spans="2:51" s="11" customFormat="1" ht="16.5" customHeight="1">
      <c r="B507" s="179"/>
      <c r="C507" s="180"/>
      <c r="D507" s="180"/>
      <c r="E507" s="181" t="s">
        <v>5</v>
      </c>
      <c r="F507" s="261" t="s">
        <v>811</v>
      </c>
      <c r="G507" s="262"/>
      <c r="H507" s="262"/>
      <c r="I507" s="262"/>
      <c r="J507" s="180"/>
      <c r="K507" s="182">
        <v>1.42</v>
      </c>
      <c r="L507" s="180"/>
      <c r="M507" s="180"/>
      <c r="N507" s="180"/>
      <c r="O507" s="180"/>
      <c r="P507" s="180"/>
      <c r="Q507" s="180"/>
      <c r="R507" s="183"/>
      <c r="T507" s="184"/>
      <c r="U507" s="180"/>
      <c r="V507" s="180"/>
      <c r="W507" s="180"/>
      <c r="X507" s="180"/>
      <c r="Y507" s="180"/>
      <c r="Z507" s="180"/>
      <c r="AA507" s="185"/>
      <c r="AT507" s="186" t="s">
        <v>164</v>
      </c>
      <c r="AU507" s="186" t="s">
        <v>113</v>
      </c>
      <c r="AV507" s="11" t="s">
        <v>113</v>
      </c>
      <c r="AW507" s="11" t="s">
        <v>33</v>
      </c>
      <c r="AX507" s="11" t="s">
        <v>76</v>
      </c>
      <c r="AY507" s="186" t="s">
        <v>157</v>
      </c>
    </row>
    <row r="508" spans="2:51" s="11" customFormat="1" ht="16.5" customHeight="1">
      <c r="B508" s="179"/>
      <c r="C508" s="180"/>
      <c r="D508" s="180"/>
      <c r="E508" s="181" t="s">
        <v>5</v>
      </c>
      <c r="F508" s="261" t="s">
        <v>812</v>
      </c>
      <c r="G508" s="262"/>
      <c r="H508" s="262"/>
      <c r="I508" s="262"/>
      <c r="J508" s="180"/>
      <c r="K508" s="182">
        <v>10.62</v>
      </c>
      <c r="L508" s="180"/>
      <c r="M508" s="180"/>
      <c r="N508" s="180"/>
      <c r="O508" s="180"/>
      <c r="P508" s="180"/>
      <c r="Q508" s="180"/>
      <c r="R508" s="183"/>
      <c r="T508" s="184"/>
      <c r="U508" s="180"/>
      <c r="V508" s="180"/>
      <c r="W508" s="180"/>
      <c r="X508" s="180"/>
      <c r="Y508" s="180"/>
      <c r="Z508" s="180"/>
      <c r="AA508" s="185"/>
      <c r="AT508" s="186" t="s">
        <v>164</v>
      </c>
      <c r="AU508" s="186" t="s">
        <v>113</v>
      </c>
      <c r="AV508" s="11" t="s">
        <v>113</v>
      </c>
      <c r="AW508" s="11" t="s">
        <v>33</v>
      </c>
      <c r="AX508" s="11" t="s">
        <v>76</v>
      </c>
      <c r="AY508" s="186" t="s">
        <v>157</v>
      </c>
    </row>
    <row r="509" spans="2:51" s="12" customFormat="1" ht="16.5" customHeight="1">
      <c r="B509" s="187"/>
      <c r="C509" s="188"/>
      <c r="D509" s="188"/>
      <c r="E509" s="189" t="s">
        <v>5</v>
      </c>
      <c r="F509" s="263" t="s">
        <v>813</v>
      </c>
      <c r="G509" s="264"/>
      <c r="H509" s="264"/>
      <c r="I509" s="264"/>
      <c r="J509" s="188"/>
      <c r="K509" s="190">
        <v>41.21</v>
      </c>
      <c r="L509" s="188"/>
      <c r="M509" s="188"/>
      <c r="N509" s="188"/>
      <c r="O509" s="188"/>
      <c r="P509" s="188"/>
      <c r="Q509" s="188"/>
      <c r="R509" s="191"/>
      <c r="T509" s="192"/>
      <c r="U509" s="188"/>
      <c r="V509" s="188"/>
      <c r="W509" s="188"/>
      <c r="X509" s="188"/>
      <c r="Y509" s="188"/>
      <c r="Z509" s="188"/>
      <c r="AA509" s="193"/>
      <c r="AT509" s="194" t="s">
        <v>164</v>
      </c>
      <c r="AU509" s="194" t="s">
        <v>113</v>
      </c>
      <c r="AV509" s="12" t="s">
        <v>167</v>
      </c>
      <c r="AW509" s="12" t="s">
        <v>33</v>
      </c>
      <c r="AX509" s="12" t="s">
        <v>76</v>
      </c>
      <c r="AY509" s="194" t="s">
        <v>157</v>
      </c>
    </row>
    <row r="510" spans="2:51" s="11" customFormat="1" ht="16.5" customHeight="1">
      <c r="B510" s="179"/>
      <c r="C510" s="180"/>
      <c r="D510" s="180"/>
      <c r="E510" s="181" t="s">
        <v>5</v>
      </c>
      <c r="F510" s="261" t="s">
        <v>814</v>
      </c>
      <c r="G510" s="262"/>
      <c r="H510" s="262"/>
      <c r="I510" s="262"/>
      <c r="J510" s="180"/>
      <c r="K510" s="182">
        <v>82.42</v>
      </c>
      <c r="L510" s="180"/>
      <c r="M510" s="180"/>
      <c r="N510" s="180"/>
      <c r="O510" s="180"/>
      <c r="P510" s="180"/>
      <c r="Q510" s="180"/>
      <c r="R510" s="183"/>
      <c r="T510" s="184"/>
      <c r="U510" s="180"/>
      <c r="V510" s="180"/>
      <c r="W510" s="180"/>
      <c r="X510" s="180"/>
      <c r="Y510" s="180"/>
      <c r="Z510" s="180"/>
      <c r="AA510" s="185"/>
      <c r="AT510" s="186" t="s">
        <v>164</v>
      </c>
      <c r="AU510" s="186" t="s">
        <v>113</v>
      </c>
      <c r="AV510" s="11" t="s">
        <v>113</v>
      </c>
      <c r="AW510" s="11" t="s">
        <v>33</v>
      </c>
      <c r="AX510" s="11" t="s">
        <v>76</v>
      </c>
      <c r="AY510" s="186" t="s">
        <v>157</v>
      </c>
    </row>
    <row r="511" spans="2:51" s="12" customFormat="1" ht="16.5" customHeight="1">
      <c r="B511" s="187"/>
      <c r="C511" s="188"/>
      <c r="D511" s="188"/>
      <c r="E511" s="189" t="s">
        <v>5</v>
      </c>
      <c r="F511" s="263" t="s">
        <v>815</v>
      </c>
      <c r="G511" s="264"/>
      <c r="H511" s="264"/>
      <c r="I511" s="264"/>
      <c r="J511" s="188"/>
      <c r="K511" s="190">
        <v>82.42</v>
      </c>
      <c r="L511" s="188"/>
      <c r="M511" s="188"/>
      <c r="N511" s="188"/>
      <c r="O511" s="188"/>
      <c r="P511" s="188"/>
      <c r="Q511" s="188"/>
      <c r="R511" s="191"/>
      <c r="T511" s="192"/>
      <c r="U511" s="188"/>
      <c r="V511" s="188"/>
      <c r="W511" s="188"/>
      <c r="X511" s="188"/>
      <c r="Y511" s="188"/>
      <c r="Z511" s="188"/>
      <c r="AA511" s="193"/>
      <c r="AT511" s="194" t="s">
        <v>164</v>
      </c>
      <c r="AU511" s="194" t="s">
        <v>113</v>
      </c>
      <c r="AV511" s="12" t="s">
        <v>167</v>
      </c>
      <c r="AW511" s="12" t="s">
        <v>33</v>
      </c>
      <c r="AX511" s="12" t="s">
        <v>76</v>
      </c>
      <c r="AY511" s="194" t="s">
        <v>157</v>
      </c>
    </row>
    <row r="512" spans="2:51" s="13" customFormat="1" ht="16.5" customHeight="1">
      <c r="B512" s="195"/>
      <c r="C512" s="196"/>
      <c r="D512" s="196"/>
      <c r="E512" s="197" t="s">
        <v>477</v>
      </c>
      <c r="F512" s="265" t="s">
        <v>176</v>
      </c>
      <c r="G512" s="266"/>
      <c r="H512" s="266"/>
      <c r="I512" s="266"/>
      <c r="J512" s="196"/>
      <c r="K512" s="198">
        <v>288.87</v>
      </c>
      <c r="L512" s="196"/>
      <c r="M512" s="196"/>
      <c r="N512" s="196"/>
      <c r="O512" s="196"/>
      <c r="P512" s="196"/>
      <c r="Q512" s="196"/>
      <c r="R512" s="199"/>
      <c r="T512" s="200"/>
      <c r="U512" s="196"/>
      <c r="V512" s="196"/>
      <c r="W512" s="196"/>
      <c r="X512" s="196"/>
      <c r="Y512" s="196"/>
      <c r="Z512" s="196"/>
      <c r="AA512" s="201"/>
      <c r="AT512" s="202" t="s">
        <v>164</v>
      </c>
      <c r="AU512" s="202" t="s">
        <v>113</v>
      </c>
      <c r="AV512" s="13" t="s">
        <v>161</v>
      </c>
      <c r="AW512" s="13" t="s">
        <v>33</v>
      </c>
      <c r="AX512" s="13" t="s">
        <v>84</v>
      </c>
      <c r="AY512" s="202" t="s">
        <v>157</v>
      </c>
    </row>
    <row r="513" spans="2:65" s="1" customFormat="1" ht="25.5" customHeight="1">
      <c r="B513" s="136"/>
      <c r="C513" s="204" t="s">
        <v>816</v>
      </c>
      <c r="D513" s="204" t="s">
        <v>652</v>
      </c>
      <c r="E513" s="205" t="s">
        <v>817</v>
      </c>
      <c r="F513" s="310" t="s">
        <v>818</v>
      </c>
      <c r="G513" s="310"/>
      <c r="H513" s="310"/>
      <c r="I513" s="310"/>
      <c r="J513" s="206" t="s">
        <v>111</v>
      </c>
      <c r="K513" s="207">
        <v>309.38</v>
      </c>
      <c r="L513" s="311">
        <v>0</v>
      </c>
      <c r="M513" s="311"/>
      <c r="N513" s="309">
        <f>ROUND(L513*K513,2)</f>
        <v>0</v>
      </c>
      <c r="O513" s="278"/>
      <c r="P513" s="278"/>
      <c r="Q513" s="278"/>
      <c r="R513" s="139"/>
      <c r="T513" s="169" t="s">
        <v>5</v>
      </c>
      <c r="U513" s="47" t="s">
        <v>43</v>
      </c>
      <c r="V513" s="39"/>
      <c r="W513" s="170">
        <f>V513*K513</f>
        <v>0</v>
      </c>
      <c r="X513" s="170">
        <v>2.4500000000000001E-2</v>
      </c>
      <c r="Y513" s="170">
        <f>X513*K513</f>
        <v>7.5798100000000002</v>
      </c>
      <c r="Z513" s="170">
        <v>0</v>
      </c>
      <c r="AA513" s="171">
        <f>Z513*K513</f>
        <v>0</v>
      </c>
      <c r="AR513" s="22" t="s">
        <v>655</v>
      </c>
      <c r="AT513" s="22" t="s">
        <v>652</v>
      </c>
      <c r="AU513" s="22" t="s">
        <v>113</v>
      </c>
      <c r="AY513" s="22" t="s">
        <v>157</v>
      </c>
      <c r="BE513" s="109">
        <f>IF(U513="základná",N513,0)</f>
        <v>0</v>
      </c>
      <c r="BF513" s="109">
        <f>IF(U513="znížená",N513,0)</f>
        <v>0</v>
      </c>
      <c r="BG513" s="109">
        <f>IF(U513="zákl. prenesená",N513,0)</f>
        <v>0</v>
      </c>
      <c r="BH513" s="109">
        <f>IF(U513="zníž. prenesená",N513,0)</f>
        <v>0</v>
      </c>
      <c r="BI513" s="109">
        <f>IF(U513="nulová",N513,0)</f>
        <v>0</v>
      </c>
      <c r="BJ513" s="22" t="s">
        <v>113</v>
      </c>
      <c r="BK513" s="109">
        <f>ROUND(L513*K513,2)</f>
        <v>0</v>
      </c>
      <c r="BL513" s="22" t="s">
        <v>390</v>
      </c>
      <c r="BM513" s="22" t="s">
        <v>819</v>
      </c>
    </row>
    <row r="514" spans="2:65" s="10" customFormat="1" ht="16.5" customHeight="1">
      <c r="B514" s="172"/>
      <c r="C514" s="173"/>
      <c r="D514" s="173"/>
      <c r="E514" s="174" t="s">
        <v>5</v>
      </c>
      <c r="F514" s="279" t="s">
        <v>796</v>
      </c>
      <c r="G514" s="280"/>
      <c r="H514" s="280"/>
      <c r="I514" s="280"/>
      <c r="J514" s="173"/>
      <c r="K514" s="174" t="s">
        <v>5</v>
      </c>
      <c r="L514" s="173"/>
      <c r="M514" s="173"/>
      <c r="N514" s="173"/>
      <c r="O514" s="173"/>
      <c r="P514" s="173"/>
      <c r="Q514" s="173"/>
      <c r="R514" s="175"/>
      <c r="T514" s="176"/>
      <c r="U514" s="173"/>
      <c r="V514" s="173"/>
      <c r="W514" s="173"/>
      <c r="X514" s="173"/>
      <c r="Y514" s="173"/>
      <c r="Z514" s="173"/>
      <c r="AA514" s="177"/>
      <c r="AT514" s="178" t="s">
        <v>164</v>
      </c>
      <c r="AU514" s="178" t="s">
        <v>113</v>
      </c>
      <c r="AV514" s="10" t="s">
        <v>84</v>
      </c>
      <c r="AW514" s="10" t="s">
        <v>33</v>
      </c>
      <c r="AX514" s="10" t="s">
        <v>76</v>
      </c>
      <c r="AY514" s="178" t="s">
        <v>157</v>
      </c>
    </row>
    <row r="515" spans="2:65" s="11" customFormat="1" ht="16.5" customHeight="1">
      <c r="B515" s="179"/>
      <c r="C515" s="180"/>
      <c r="D515" s="180"/>
      <c r="E515" s="181" t="s">
        <v>5</v>
      </c>
      <c r="F515" s="261" t="s">
        <v>820</v>
      </c>
      <c r="G515" s="262"/>
      <c r="H515" s="262"/>
      <c r="I515" s="262"/>
      <c r="J515" s="180"/>
      <c r="K515" s="182">
        <v>303.31400000000002</v>
      </c>
      <c r="L515" s="180"/>
      <c r="M515" s="180"/>
      <c r="N515" s="180"/>
      <c r="O515" s="180"/>
      <c r="P515" s="180"/>
      <c r="Q515" s="180"/>
      <c r="R515" s="183"/>
      <c r="T515" s="184"/>
      <c r="U515" s="180"/>
      <c r="V515" s="180"/>
      <c r="W515" s="180"/>
      <c r="X515" s="180"/>
      <c r="Y515" s="180"/>
      <c r="Z515" s="180"/>
      <c r="AA515" s="185"/>
      <c r="AT515" s="186" t="s">
        <v>164</v>
      </c>
      <c r="AU515" s="186" t="s">
        <v>113</v>
      </c>
      <c r="AV515" s="11" t="s">
        <v>113</v>
      </c>
      <c r="AW515" s="11" t="s">
        <v>33</v>
      </c>
      <c r="AX515" s="11" t="s">
        <v>76</v>
      </c>
      <c r="AY515" s="186" t="s">
        <v>157</v>
      </c>
    </row>
    <row r="516" spans="2:65" s="13" customFormat="1" ht="16.5" customHeight="1">
      <c r="B516" s="195"/>
      <c r="C516" s="196"/>
      <c r="D516" s="196"/>
      <c r="E516" s="197" t="s">
        <v>5</v>
      </c>
      <c r="F516" s="265" t="s">
        <v>176</v>
      </c>
      <c r="G516" s="266"/>
      <c r="H516" s="266"/>
      <c r="I516" s="266"/>
      <c r="J516" s="196"/>
      <c r="K516" s="198">
        <v>303.31400000000002</v>
      </c>
      <c r="L516" s="196"/>
      <c r="M516" s="196"/>
      <c r="N516" s="196"/>
      <c r="O516" s="196"/>
      <c r="P516" s="196"/>
      <c r="Q516" s="196"/>
      <c r="R516" s="199"/>
      <c r="T516" s="200"/>
      <c r="U516" s="196"/>
      <c r="V516" s="196"/>
      <c r="W516" s="196"/>
      <c r="X516" s="196"/>
      <c r="Y516" s="196"/>
      <c r="Z516" s="196"/>
      <c r="AA516" s="201"/>
      <c r="AT516" s="202" t="s">
        <v>164</v>
      </c>
      <c r="AU516" s="202" t="s">
        <v>113</v>
      </c>
      <c r="AV516" s="13" t="s">
        <v>161</v>
      </c>
      <c r="AW516" s="13" t="s">
        <v>33</v>
      </c>
      <c r="AX516" s="13" t="s">
        <v>84</v>
      </c>
      <c r="AY516" s="202" t="s">
        <v>157</v>
      </c>
    </row>
    <row r="517" spans="2:65" s="1" customFormat="1" ht="25.5" customHeight="1">
      <c r="B517" s="136"/>
      <c r="C517" s="165" t="s">
        <v>821</v>
      </c>
      <c r="D517" s="165" t="s">
        <v>158</v>
      </c>
      <c r="E517" s="166" t="s">
        <v>822</v>
      </c>
      <c r="F517" s="276" t="s">
        <v>823</v>
      </c>
      <c r="G517" s="276"/>
      <c r="H517" s="276"/>
      <c r="I517" s="276"/>
      <c r="J517" s="167" t="s">
        <v>401</v>
      </c>
      <c r="K517" s="168">
        <v>25.504000000000001</v>
      </c>
      <c r="L517" s="277">
        <v>0</v>
      </c>
      <c r="M517" s="277"/>
      <c r="N517" s="278">
        <f>ROUND(L517*K517,2)</f>
        <v>0</v>
      </c>
      <c r="O517" s="278"/>
      <c r="P517" s="278"/>
      <c r="Q517" s="278"/>
      <c r="R517" s="139"/>
      <c r="T517" s="169" t="s">
        <v>5</v>
      </c>
      <c r="U517" s="47" t="s">
        <v>43</v>
      </c>
      <c r="V517" s="39"/>
      <c r="W517" s="170">
        <f>V517*K517</f>
        <v>0</v>
      </c>
      <c r="X517" s="170">
        <v>0</v>
      </c>
      <c r="Y517" s="170">
        <f>X517*K517</f>
        <v>0</v>
      </c>
      <c r="Z517" s="170">
        <v>0</v>
      </c>
      <c r="AA517" s="171">
        <f>Z517*K517</f>
        <v>0</v>
      </c>
      <c r="AR517" s="22" t="s">
        <v>390</v>
      </c>
      <c r="AT517" s="22" t="s">
        <v>158</v>
      </c>
      <c r="AU517" s="22" t="s">
        <v>113</v>
      </c>
      <c r="AY517" s="22" t="s">
        <v>157</v>
      </c>
      <c r="BE517" s="109">
        <f>IF(U517="základná",N517,0)</f>
        <v>0</v>
      </c>
      <c r="BF517" s="109">
        <f>IF(U517="znížená",N517,0)</f>
        <v>0</v>
      </c>
      <c r="BG517" s="109">
        <f>IF(U517="zákl. prenesená",N517,0)</f>
        <v>0</v>
      </c>
      <c r="BH517" s="109">
        <f>IF(U517="zníž. prenesená",N517,0)</f>
        <v>0</v>
      </c>
      <c r="BI517" s="109">
        <f>IF(U517="nulová",N517,0)</f>
        <v>0</v>
      </c>
      <c r="BJ517" s="22" t="s">
        <v>113</v>
      </c>
      <c r="BK517" s="109">
        <f>ROUND(L517*K517,2)</f>
        <v>0</v>
      </c>
      <c r="BL517" s="22" t="s">
        <v>390</v>
      </c>
      <c r="BM517" s="22" t="s">
        <v>824</v>
      </c>
    </row>
    <row r="518" spans="2:65" s="1" customFormat="1" ht="38.25" customHeight="1">
      <c r="B518" s="136"/>
      <c r="C518" s="165" t="s">
        <v>825</v>
      </c>
      <c r="D518" s="165" t="s">
        <v>158</v>
      </c>
      <c r="E518" s="166" t="s">
        <v>826</v>
      </c>
      <c r="F518" s="276" t="s">
        <v>827</v>
      </c>
      <c r="G518" s="276"/>
      <c r="H518" s="276"/>
      <c r="I518" s="276"/>
      <c r="J518" s="167" t="s">
        <v>401</v>
      </c>
      <c r="K518" s="168">
        <v>25.504000000000001</v>
      </c>
      <c r="L518" s="277">
        <v>0</v>
      </c>
      <c r="M518" s="277"/>
      <c r="N518" s="278">
        <f>ROUND(L518*K518,2)</f>
        <v>0</v>
      </c>
      <c r="O518" s="278"/>
      <c r="P518" s="278"/>
      <c r="Q518" s="278"/>
      <c r="R518" s="139"/>
      <c r="T518" s="169" t="s">
        <v>5</v>
      </c>
      <c r="U518" s="47" t="s">
        <v>43</v>
      </c>
      <c r="V518" s="39"/>
      <c r="W518" s="170">
        <f>V518*K518</f>
        <v>0</v>
      </c>
      <c r="X518" s="170">
        <v>0</v>
      </c>
      <c r="Y518" s="170">
        <f>X518*K518</f>
        <v>0</v>
      </c>
      <c r="Z518" s="170">
        <v>0</v>
      </c>
      <c r="AA518" s="171">
        <f>Z518*K518</f>
        <v>0</v>
      </c>
      <c r="AR518" s="22" t="s">
        <v>390</v>
      </c>
      <c r="AT518" s="22" t="s">
        <v>158</v>
      </c>
      <c r="AU518" s="22" t="s">
        <v>113</v>
      </c>
      <c r="AY518" s="22" t="s">
        <v>157</v>
      </c>
      <c r="BE518" s="109">
        <f>IF(U518="základná",N518,0)</f>
        <v>0</v>
      </c>
      <c r="BF518" s="109">
        <f>IF(U518="znížená",N518,0)</f>
        <v>0</v>
      </c>
      <c r="BG518" s="109">
        <f>IF(U518="zákl. prenesená",N518,0)</f>
        <v>0</v>
      </c>
      <c r="BH518" s="109">
        <f>IF(U518="zníž. prenesená",N518,0)</f>
        <v>0</v>
      </c>
      <c r="BI518" s="109">
        <f>IF(U518="nulová",N518,0)</f>
        <v>0</v>
      </c>
      <c r="BJ518" s="22" t="s">
        <v>113</v>
      </c>
      <c r="BK518" s="109">
        <f>ROUND(L518*K518,2)</f>
        <v>0</v>
      </c>
      <c r="BL518" s="22" t="s">
        <v>390</v>
      </c>
      <c r="BM518" s="22" t="s">
        <v>828</v>
      </c>
    </row>
    <row r="519" spans="2:65" s="9" customFormat="1" ht="29.85" customHeight="1">
      <c r="B519" s="154"/>
      <c r="C519" s="155"/>
      <c r="D519" s="164" t="s">
        <v>510</v>
      </c>
      <c r="E519" s="164"/>
      <c r="F519" s="164"/>
      <c r="G519" s="164"/>
      <c r="H519" s="164"/>
      <c r="I519" s="164"/>
      <c r="J519" s="164"/>
      <c r="K519" s="164"/>
      <c r="L519" s="164"/>
      <c r="M519" s="164"/>
      <c r="N519" s="272">
        <f>BK519</f>
        <v>0</v>
      </c>
      <c r="O519" s="273"/>
      <c r="P519" s="273"/>
      <c r="Q519" s="273"/>
      <c r="R519" s="157"/>
      <c r="T519" s="158"/>
      <c r="U519" s="155"/>
      <c r="V519" s="155"/>
      <c r="W519" s="159">
        <f>SUM(W520:W607)</f>
        <v>0</v>
      </c>
      <c r="X519" s="155"/>
      <c r="Y519" s="159">
        <f>SUM(Y520:Y607)</f>
        <v>5.1985155399999998</v>
      </c>
      <c r="Z519" s="155"/>
      <c r="AA519" s="160">
        <f>SUM(AA520:AA607)</f>
        <v>0</v>
      </c>
      <c r="AR519" s="161" t="s">
        <v>113</v>
      </c>
      <c r="AT519" s="162" t="s">
        <v>75</v>
      </c>
      <c r="AU519" s="162" t="s">
        <v>84</v>
      </c>
      <c r="AY519" s="161" t="s">
        <v>157</v>
      </c>
      <c r="BK519" s="163">
        <f>SUM(BK520:BK607)</f>
        <v>0</v>
      </c>
    </row>
    <row r="520" spans="2:65" s="1" customFormat="1" ht="38.25" customHeight="1">
      <c r="B520" s="136"/>
      <c r="C520" s="165" t="s">
        <v>829</v>
      </c>
      <c r="D520" s="165" t="s">
        <v>158</v>
      </c>
      <c r="E520" s="166" t="s">
        <v>830</v>
      </c>
      <c r="F520" s="276" t="s">
        <v>831</v>
      </c>
      <c r="G520" s="276"/>
      <c r="H520" s="276"/>
      <c r="I520" s="276"/>
      <c r="J520" s="167" t="s">
        <v>111</v>
      </c>
      <c r="K520" s="168">
        <v>795.98099999999999</v>
      </c>
      <c r="L520" s="277">
        <v>0</v>
      </c>
      <c r="M520" s="277"/>
      <c r="N520" s="278">
        <f>ROUND(L520*K520,2)</f>
        <v>0</v>
      </c>
      <c r="O520" s="278"/>
      <c r="P520" s="278"/>
      <c r="Q520" s="278"/>
      <c r="R520" s="139"/>
      <c r="T520" s="169" t="s">
        <v>5</v>
      </c>
      <c r="U520" s="47" t="s">
        <v>43</v>
      </c>
      <c r="V520" s="39"/>
      <c r="W520" s="170">
        <f>V520*K520</f>
        <v>0</v>
      </c>
      <c r="X520" s="170">
        <v>4.1399999999999996E-3</v>
      </c>
      <c r="Y520" s="170">
        <f>X520*K520</f>
        <v>3.2953613399999995</v>
      </c>
      <c r="Z520" s="170">
        <v>0</v>
      </c>
      <c r="AA520" s="171">
        <f>Z520*K520</f>
        <v>0</v>
      </c>
      <c r="AR520" s="22" t="s">
        <v>390</v>
      </c>
      <c r="AT520" s="22" t="s">
        <v>158</v>
      </c>
      <c r="AU520" s="22" t="s">
        <v>113</v>
      </c>
      <c r="AY520" s="22" t="s">
        <v>157</v>
      </c>
      <c r="BE520" s="109">
        <f>IF(U520="základná",N520,0)</f>
        <v>0</v>
      </c>
      <c r="BF520" s="109">
        <f>IF(U520="znížená",N520,0)</f>
        <v>0</v>
      </c>
      <c r="BG520" s="109">
        <f>IF(U520="zákl. prenesená",N520,0)</f>
        <v>0</v>
      </c>
      <c r="BH520" s="109">
        <f>IF(U520="zníž. prenesená",N520,0)</f>
        <v>0</v>
      </c>
      <c r="BI520" s="109">
        <f>IF(U520="nulová",N520,0)</f>
        <v>0</v>
      </c>
      <c r="BJ520" s="22" t="s">
        <v>113</v>
      </c>
      <c r="BK520" s="109">
        <f>ROUND(L520*K520,2)</f>
        <v>0</v>
      </c>
      <c r="BL520" s="22" t="s">
        <v>390</v>
      </c>
      <c r="BM520" s="22" t="s">
        <v>832</v>
      </c>
    </row>
    <row r="521" spans="2:65" s="10" customFormat="1" ht="16.5" customHeight="1">
      <c r="B521" s="172"/>
      <c r="C521" s="173"/>
      <c r="D521" s="173"/>
      <c r="E521" s="174" t="s">
        <v>5</v>
      </c>
      <c r="F521" s="279" t="s">
        <v>833</v>
      </c>
      <c r="G521" s="280"/>
      <c r="H521" s="280"/>
      <c r="I521" s="280"/>
      <c r="J521" s="173"/>
      <c r="K521" s="174" t="s">
        <v>5</v>
      </c>
      <c r="L521" s="173"/>
      <c r="M521" s="173"/>
      <c r="N521" s="173"/>
      <c r="O521" s="173"/>
      <c r="P521" s="173"/>
      <c r="Q521" s="173"/>
      <c r="R521" s="175"/>
      <c r="T521" s="176"/>
      <c r="U521" s="173"/>
      <c r="V521" s="173"/>
      <c r="W521" s="173"/>
      <c r="X521" s="173"/>
      <c r="Y521" s="173"/>
      <c r="Z521" s="173"/>
      <c r="AA521" s="177"/>
      <c r="AT521" s="178" t="s">
        <v>164</v>
      </c>
      <c r="AU521" s="178" t="s">
        <v>113</v>
      </c>
      <c r="AV521" s="10" t="s">
        <v>84</v>
      </c>
      <c r="AW521" s="10" t="s">
        <v>33</v>
      </c>
      <c r="AX521" s="10" t="s">
        <v>76</v>
      </c>
      <c r="AY521" s="178" t="s">
        <v>157</v>
      </c>
    </row>
    <row r="522" spans="2:65" s="10" customFormat="1" ht="16.5" customHeight="1">
      <c r="B522" s="172"/>
      <c r="C522" s="173"/>
      <c r="D522" s="173"/>
      <c r="E522" s="174" t="s">
        <v>5</v>
      </c>
      <c r="F522" s="283" t="s">
        <v>834</v>
      </c>
      <c r="G522" s="284"/>
      <c r="H522" s="284"/>
      <c r="I522" s="284"/>
      <c r="J522" s="173"/>
      <c r="K522" s="174" t="s">
        <v>5</v>
      </c>
      <c r="L522" s="173"/>
      <c r="M522" s="173"/>
      <c r="N522" s="173"/>
      <c r="O522" s="173"/>
      <c r="P522" s="173"/>
      <c r="Q522" s="173"/>
      <c r="R522" s="175"/>
      <c r="T522" s="176"/>
      <c r="U522" s="173"/>
      <c r="V522" s="173"/>
      <c r="W522" s="173"/>
      <c r="X522" s="173"/>
      <c r="Y522" s="173"/>
      <c r="Z522" s="173"/>
      <c r="AA522" s="177"/>
      <c r="AT522" s="178" t="s">
        <v>164</v>
      </c>
      <c r="AU522" s="178" t="s">
        <v>113</v>
      </c>
      <c r="AV522" s="10" t="s">
        <v>84</v>
      </c>
      <c r="AW522" s="10" t="s">
        <v>33</v>
      </c>
      <c r="AX522" s="10" t="s">
        <v>76</v>
      </c>
      <c r="AY522" s="178" t="s">
        <v>157</v>
      </c>
    </row>
    <row r="523" spans="2:65" s="11" customFormat="1" ht="16.5" customHeight="1">
      <c r="B523" s="179"/>
      <c r="C523" s="180"/>
      <c r="D523" s="180"/>
      <c r="E523" s="181" t="s">
        <v>5</v>
      </c>
      <c r="F523" s="261" t="s">
        <v>835</v>
      </c>
      <c r="G523" s="262"/>
      <c r="H523" s="262"/>
      <c r="I523" s="262"/>
      <c r="J523" s="180"/>
      <c r="K523" s="182">
        <v>6.81</v>
      </c>
      <c r="L523" s="180"/>
      <c r="M523" s="180"/>
      <c r="N523" s="180"/>
      <c r="O523" s="180"/>
      <c r="P523" s="180"/>
      <c r="Q523" s="180"/>
      <c r="R523" s="183"/>
      <c r="T523" s="184"/>
      <c r="U523" s="180"/>
      <c r="V523" s="180"/>
      <c r="W523" s="180"/>
      <c r="X523" s="180"/>
      <c r="Y523" s="180"/>
      <c r="Z523" s="180"/>
      <c r="AA523" s="185"/>
      <c r="AT523" s="186" t="s">
        <v>164</v>
      </c>
      <c r="AU523" s="186" t="s">
        <v>113</v>
      </c>
      <c r="AV523" s="11" t="s">
        <v>113</v>
      </c>
      <c r="AW523" s="11" t="s">
        <v>33</v>
      </c>
      <c r="AX523" s="11" t="s">
        <v>76</v>
      </c>
      <c r="AY523" s="186" t="s">
        <v>157</v>
      </c>
    </row>
    <row r="524" spans="2:65" s="11" customFormat="1" ht="16.5" customHeight="1">
      <c r="B524" s="179"/>
      <c r="C524" s="180"/>
      <c r="D524" s="180"/>
      <c r="E524" s="181" t="s">
        <v>5</v>
      </c>
      <c r="F524" s="261" t="s">
        <v>836</v>
      </c>
      <c r="G524" s="262"/>
      <c r="H524" s="262"/>
      <c r="I524" s="262"/>
      <c r="J524" s="180"/>
      <c r="K524" s="182">
        <v>38.094000000000001</v>
      </c>
      <c r="L524" s="180"/>
      <c r="M524" s="180"/>
      <c r="N524" s="180"/>
      <c r="O524" s="180"/>
      <c r="P524" s="180"/>
      <c r="Q524" s="180"/>
      <c r="R524" s="183"/>
      <c r="T524" s="184"/>
      <c r="U524" s="180"/>
      <c r="V524" s="180"/>
      <c r="W524" s="180"/>
      <c r="X524" s="180"/>
      <c r="Y524" s="180"/>
      <c r="Z524" s="180"/>
      <c r="AA524" s="185"/>
      <c r="AT524" s="186" t="s">
        <v>164</v>
      </c>
      <c r="AU524" s="186" t="s">
        <v>113</v>
      </c>
      <c r="AV524" s="11" t="s">
        <v>113</v>
      </c>
      <c r="AW524" s="11" t="s">
        <v>33</v>
      </c>
      <c r="AX524" s="11" t="s">
        <v>76</v>
      </c>
      <c r="AY524" s="186" t="s">
        <v>157</v>
      </c>
    </row>
    <row r="525" spans="2:65" s="11" customFormat="1" ht="25.5" customHeight="1">
      <c r="B525" s="179"/>
      <c r="C525" s="180"/>
      <c r="D525" s="180"/>
      <c r="E525" s="181" t="s">
        <v>5</v>
      </c>
      <c r="F525" s="261" t="s">
        <v>837</v>
      </c>
      <c r="G525" s="262"/>
      <c r="H525" s="262"/>
      <c r="I525" s="262"/>
      <c r="J525" s="180"/>
      <c r="K525" s="182">
        <v>20.117999999999999</v>
      </c>
      <c r="L525" s="180"/>
      <c r="M525" s="180"/>
      <c r="N525" s="180"/>
      <c r="O525" s="180"/>
      <c r="P525" s="180"/>
      <c r="Q525" s="180"/>
      <c r="R525" s="183"/>
      <c r="T525" s="184"/>
      <c r="U525" s="180"/>
      <c r="V525" s="180"/>
      <c r="W525" s="180"/>
      <c r="X525" s="180"/>
      <c r="Y525" s="180"/>
      <c r="Z525" s="180"/>
      <c r="AA525" s="185"/>
      <c r="AT525" s="186" t="s">
        <v>164</v>
      </c>
      <c r="AU525" s="186" t="s">
        <v>113</v>
      </c>
      <c r="AV525" s="11" t="s">
        <v>113</v>
      </c>
      <c r="AW525" s="11" t="s">
        <v>33</v>
      </c>
      <c r="AX525" s="11" t="s">
        <v>76</v>
      </c>
      <c r="AY525" s="186" t="s">
        <v>157</v>
      </c>
    </row>
    <row r="526" spans="2:65" s="11" customFormat="1" ht="16.5" customHeight="1">
      <c r="B526" s="179"/>
      <c r="C526" s="180"/>
      <c r="D526" s="180"/>
      <c r="E526" s="181" t="s">
        <v>5</v>
      </c>
      <c r="F526" s="261" t="s">
        <v>838</v>
      </c>
      <c r="G526" s="262"/>
      <c r="H526" s="262"/>
      <c r="I526" s="262"/>
      <c r="J526" s="180"/>
      <c r="K526" s="182">
        <v>1.89</v>
      </c>
      <c r="L526" s="180"/>
      <c r="M526" s="180"/>
      <c r="N526" s="180"/>
      <c r="O526" s="180"/>
      <c r="P526" s="180"/>
      <c r="Q526" s="180"/>
      <c r="R526" s="183"/>
      <c r="T526" s="184"/>
      <c r="U526" s="180"/>
      <c r="V526" s="180"/>
      <c r="W526" s="180"/>
      <c r="X526" s="180"/>
      <c r="Y526" s="180"/>
      <c r="Z526" s="180"/>
      <c r="AA526" s="185"/>
      <c r="AT526" s="186" t="s">
        <v>164</v>
      </c>
      <c r="AU526" s="186" t="s">
        <v>113</v>
      </c>
      <c r="AV526" s="11" t="s">
        <v>113</v>
      </c>
      <c r="AW526" s="11" t="s">
        <v>33</v>
      </c>
      <c r="AX526" s="11" t="s">
        <v>76</v>
      </c>
      <c r="AY526" s="186" t="s">
        <v>157</v>
      </c>
    </row>
    <row r="527" spans="2:65" s="11" customFormat="1" ht="16.5" customHeight="1">
      <c r="B527" s="179"/>
      <c r="C527" s="180"/>
      <c r="D527" s="180"/>
      <c r="E527" s="181" t="s">
        <v>5</v>
      </c>
      <c r="F527" s="261" t="s">
        <v>839</v>
      </c>
      <c r="G527" s="262"/>
      <c r="H527" s="262"/>
      <c r="I527" s="262"/>
      <c r="J527" s="180"/>
      <c r="K527" s="182">
        <v>1.89</v>
      </c>
      <c r="L527" s="180"/>
      <c r="M527" s="180"/>
      <c r="N527" s="180"/>
      <c r="O527" s="180"/>
      <c r="P527" s="180"/>
      <c r="Q527" s="180"/>
      <c r="R527" s="183"/>
      <c r="T527" s="184"/>
      <c r="U527" s="180"/>
      <c r="V527" s="180"/>
      <c r="W527" s="180"/>
      <c r="X527" s="180"/>
      <c r="Y527" s="180"/>
      <c r="Z527" s="180"/>
      <c r="AA527" s="185"/>
      <c r="AT527" s="186" t="s">
        <v>164</v>
      </c>
      <c r="AU527" s="186" t="s">
        <v>113</v>
      </c>
      <c r="AV527" s="11" t="s">
        <v>113</v>
      </c>
      <c r="AW527" s="11" t="s">
        <v>33</v>
      </c>
      <c r="AX527" s="11" t="s">
        <v>76</v>
      </c>
      <c r="AY527" s="186" t="s">
        <v>157</v>
      </c>
    </row>
    <row r="528" spans="2:65" s="11" customFormat="1" ht="16.5" customHeight="1">
      <c r="B528" s="179"/>
      <c r="C528" s="180"/>
      <c r="D528" s="180"/>
      <c r="E528" s="181" t="s">
        <v>5</v>
      </c>
      <c r="F528" s="261" t="s">
        <v>840</v>
      </c>
      <c r="G528" s="262"/>
      <c r="H528" s="262"/>
      <c r="I528" s="262"/>
      <c r="J528" s="180"/>
      <c r="K528" s="182">
        <v>-1.8</v>
      </c>
      <c r="L528" s="180"/>
      <c r="M528" s="180"/>
      <c r="N528" s="180"/>
      <c r="O528" s="180"/>
      <c r="P528" s="180"/>
      <c r="Q528" s="180"/>
      <c r="R528" s="183"/>
      <c r="T528" s="184"/>
      <c r="U528" s="180"/>
      <c r="V528" s="180"/>
      <c r="W528" s="180"/>
      <c r="X528" s="180"/>
      <c r="Y528" s="180"/>
      <c r="Z528" s="180"/>
      <c r="AA528" s="185"/>
      <c r="AT528" s="186" t="s">
        <v>164</v>
      </c>
      <c r="AU528" s="186" t="s">
        <v>113</v>
      </c>
      <c r="AV528" s="11" t="s">
        <v>113</v>
      </c>
      <c r="AW528" s="11" t="s">
        <v>33</v>
      </c>
      <c r="AX528" s="11" t="s">
        <v>76</v>
      </c>
      <c r="AY528" s="186" t="s">
        <v>157</v>
      </c>
    </row>
    <row r="529" spans="2:51" s="11" customFormat="1" ht="16.5" customHeight="1">
      <c r="B529" s="179"/>
      <c r="C529" s="180"/>
      <c r="D529" s="180"/>
      <c r="E529" s="181" t="s">
        <v>5</v>
      </c>
      <c r="F529" s="261" t="s">
        <v>841</v>
      </c>
      <c r="G529" s="262"/>
      <c r="H529" s="262"/>
      <c r="I529" s="262"/>
      <c r="J529" s="180"/>
      <c r="K529" s="182">
        <v>-2.1120000000000001</v>
      </c>
      <c r="L529" s="180"/>
      <c r="M529" s="180"/>
      <c r="N529" s="180"/>
      <c r="O529" s="180"/>
      <c r="P529" s="180"/>
      <c r="Q529" s="180"/>
      <c r="R529" s="183"/>
      <c r="T529" s="184"/>
      <c r="U529" s="180"/>
      <c r="V529" s="180"/>
      <c r="W529" s="180"/>
      <c r="X529" s="180"/>
      <c r="Y529" s="180"/>
      <c r="Z529" s="180"/>
      <c r="AA529" s="185"/>
      <c r="AT529" s="186" t="s">
        <v>164</v>
      </c>
      <c r="AU529" s="186" t="s">
        <v>113</v>
      </c>
      <c r="AV529" s="11" t="s">
        <v>113</v>
      </c>
      <c r="AW529" s="11" t="s">
        <v>33</v>
      </c>
      <c r="AX529" s="11" t="s">
        <v>76</v>
      </c>
      <c r="AY529" s="186" t="s">
        <v>157</v>
      </c>
    </row>
    <row r="530" spans="2:51" s="11" customFormat="1" ht="16.5" customHeight="1">
      <c r="B530" s="179"/>
      <c r="C530" s="180"/>
      <c r="D530" s="180"/>
      <c r="E530" s="181" t="s">
        <v>5</v>
      </c>
      <c r="F530" s="261" t="s">
        <v>842</v>
      </c>
      <c r="G530" s="262"/>
      <c r="H530" s="262"/>
      <c r="I530" s="262"/>
      <c r="J530" s="180"/>
      <c r="K530" s="182">
        <v>29.19</v>
      </c>
      <c r="L530" s="180"/>
      <c r="M530" s="180"/>
      <c r="N530" s="180"/>
      <c r="O530" s="180"/>
      <c r="P530" s="180"/>
      <c r="Q530" s="180"/>
      <c r="R530" s="183"/>
      <c r="T530" s="184"/>
      <c r="U530" s="180"/>
      <c r="V530" s="180"/>
      <c r="W530" s="180"/>
      <c r="X530" s="180"/>
      <c r="Y530" s="180"/>
      <c r="Z530" s="180"/>
      <c r="AA530" s="185"/>
      <c r="AT530" s="186" t="s">
        <v>164</v>
      </c>
      <c r="AU530" s="186" t="s">
        <v>113</v>
      </c>
      <c r="AV530" s="11" t="s">
        <v>113</v>
      </c>
      <c r="AW530" s="11" t="s">
        <v>33</v>
      </c>
      <c r="AX530" s="11" t="s">
        <v>76</v>
      </c>
      <c r="AY530" s="186" t="s">
        <v>157</v>
      </c>
    </row>
    <row r="531" spans="2:51" s="11" customFormat="1" ht="25.5" customHeight="1">
      <c r="B531" s="179"/>
      <c r="C531" s="180"/>
      <c r="D531" s="180"/>
      <c r="E531" s="181" t="s">
        <v>5</v>
      </c>
      <c r="F531" s="261" t="s">
        <v>843</v>
      </c>
      <c r="G531" s="262"/>
      <c r="H531" s="262"/>
      <c r="I531" s="262"/>
      <c r="J531" s="180"/>
      <c r="K531" s="182">
        <v>12.054</v>
      </c>
      <c r="L531" s="180"/>
      <c r="M531" s="180"/>
      <c r="N531" s="180"/>
      <c r="O531" s="180"/>
      <c r="P531" s="180"/>
      <c r="Q531" s="180"/>
      <c r="R531" s="183"/>
      <c r="T531" s="184"/>
      <c r="U531" s="180"/>
      <c r="V531" s="180"/>
      <c r="W531" s="180"/>
      <c r="X531" s="180"/>
      <c r="Y531" s="180"/>
      <c r="Z531" s="180"/>
      <c r="AA531" s="185"/>
      <c r="AT531" s="186" t="s">
        <v>164</v>
      </c>
      <c r="AU531" s="186" t="s">
        <v>113</v>
      </c>
      <c r="AV531" s="11" t="s">
        <v>113</v>
      </c>
      <c r="AW531" s="11" t="s">
        <v>33</v>
      </c>
      <c r="AX531" s="11" t="s">
        <v>76</v>
      </c>
      <c r="AY531" s="186" t="s">
        <v>157</v>
      </c>
    </row>
    <row r="532" spans="2:51" s="11" customFormat="1" ht="16.5" customHeight="1">
      <c r="B532" s="179"/>
      <c r="C532" s="180"/>
      <c r="D532" s="180"/>
      <c r="E532" s="181" t="s">
        <v>5</v>
      </c>
      <c r="F532" s="261" t="s">
        <v>844</v>
      </c>
      <c r="G532" s="262"/>
      <c r="H532" s="262"/>
      <c r="I532" s="262"/>
      <c r="J532" s="180"/>
      <c r="K532" s="182">
        <v>5.25</v>
      </c>
      <c r="L532" s="180"/>
      <c r="M532" s="180"/>
      <c r="N532" s="180"/>
      <c r="O532" s="180"/>
      <c r="P532" s="180"/>
      <c r="Q532" s="180"/>
      <c r="R532" s="183"/>
      <c r="T532" s="184"/>
      <c r="U532" s="180"/>
      <c r="V532" s="180"/>
      <c r="W532" s="180"/>
      <c r="X532" s="180"/>
      <c r="Y532" s="180"/>
      <c r="Z532" s="180"/>
      <c r="AA532" s="185"/>
      <c r="AT532" s="186" t="s">
        <v>164</v>
      </c>
      <c r="AU532" s="186" t="s">
        <v>113</v>
      </c>
      <c r="AV532" s="11" t="s">
        <v>113</v>
      </c>
      <c r="AW532" s="11" t="s">
        <v>33</v>
      </c>
      <c r="AX532" s="11" t="s">
        <v>76</v>
      </c>
      <c r="AY532" s="186" t="s">
        <v>157</v>
      </c>
    </row>
    <row r="533" spans="2:51" s="12" customFormat="1" ht="16.5" customHeight="1">
      <c r="B533" s="187"/>
      <c r="C533" s="188"/>
      <c r="D533" s="188"/>
      <c r="E533" s="189" t="s">
        <v>5</v>
      </c>
      <c r="F533" s="263" t="s">
        <v>845</v>
      </c>
      <c r="G533" s="264"/>
      <c r="H533" s="264"/>
      <c r="I533" s="264"/>
      <c r="J533" s="188"/>
      <c r="K533" s="190">
        <v>111.384</v>
      </c>
      <c r="L533" s="188"/>
      <c r="M533" s="188"/>
      <c r="N533" s="188"/>
      <c r="O533" s="188"/>
      <c r="P533" s="188"/>
      <c r="Q533" s="188"/>
      <c r="R533" s="191"/>
      <c r="T533" s="192"/>
      <c r="U533" s="188"/>
      <c r="V533" s="188"/>
      <c r="W533" s="188"/>
      <c r="X533" s="188"/>
      <c r="Y533" s="188"/>
      <c r="Z533" s="188"/>
      <c r="AA533" s="193"/>
      <c r="AT533" s="194" t="s">
        <v>164</v>
      </c>
      <c r="AU533" s="194" t="s">
        <v>113</v>
      </c>
      <c r="AV533" s="12" t="s">
        <v>167</v>
      </c>
      <c r="AW533" s="12" t="s">
        <v>33</v>
      </c>
      <c r="AX533" s="12" t="s">
        <v>76</v>
      </c>
      <c r="AY533" s="194" t="s">
        <v>157</v>
      </c>
    </row>
    <row r="534" spans="2:51" s="11" customFormat="1" ht="16.5" customHeight="1">
      <c r="B534" s="179"/>
      <c r="C534" s="180"/>
      <c r="D534" s="180"/>
      <c r="E534" s="181" t="s">
        <v>5</v>
      </c>
      <c r="F534" s="261" t="s">
        <v>846</v>
      </c>
      <c r="G534" s="262"/>
      <c r="H534" s="262"/>
      <c r="I534" s="262"/>
      <c r="J534" s="180"/>
      <c r="K534" s="182">
        <v>317.89800000000002</v>
      </c>
      <c r="L534" s="180"/>
      <c r="M534" s="180"/>
      <c r="N534" s="180"/>
      <c r="O534" s="180"/>
      <c r="P534" s="180"/>
      <c r="Q534" s="180"/>
      <c r="R534" s="183"/>
      <c r="T534" s="184"/>
      <c r="U534" s="180"/>
      <c r="V534" s="180"/>
      <c r="W534" s="180"/>
      <c r="X534" s="180"/>
      <c r="Y534" s="180"/>
      <c r="Z534" s="180"/>
      <c r="AA534" s="185"/>
      <c r="AT534" s="186" t="s">
        <v>164</v>
      </c>
      <c r="AU534" s="186" t="s">
        <v>113</v>
      </c>
      <c r="AV534" s="11" t="s">
        <v>113</v>
      </c>
      <c r="AW534" s="11" t="s">
        <v>33</v>
      </c>
      <c r="AX534" s="11" t="s">
        <v>76</v>
      </c>
      <c r="AY534" s="186" t="s">
        <v>157</v>
      </c>
    </row>
    <row r="535" spans="2:51" s="12" customFormat="1" ht="16.5" customHeight="1">
      <c r="B535" s="187"/>
      <c r="C535" s="188"/>
      <c r="D535" s="188"/>
      <c r="E535" s="189" t="s">
        <v>5</v>
      </c>
      <c r="F535" s="263" t="s">
        <v>847</v>
      </c>
      <c r="G535" s="264"/>
      <c r="H535" s="264"/>
      <c r="I535" s="264"/>
      <c r="J535" s="188"/>
      <c r="K535" s="190">
        <v>317.89800000000002</v>
      </c>
      <c r="L535" s="188"/>
      <c r="M535" s="188"/>
      <c r="N535" s="188"/>
      <c r="O535" s="188"/>
      <c r="P535" s="188"/>
      <c r="Q535" s="188"/>
      <c r="R535" s="191"/>
      <c r="T535" s="192"/>
      <c r="U535" s="188"/>
      <c r="V535" s="188"/>
      <c r="W535" s="188"/>
      <c r="X535" s="188"/>
      <c r="Y535" s="188"/>
      <c r="Z535" s="188"/>
      <c r="AA535" s="193"/>
      <c r="AT535" s="194" t="s">
        <v>164</v>
      </c>
      <c r="AU535" s="194" t="s">
        <v>113</v>
      </c>
      <c r="AV535" s="12" t="s">
        <v>167</v>
      </c>
      <c r="AW535" s="12" t="s">
        <v>33</v>
      </c>
      <c r="AX535" s="12" t="s">
        <v>76</v>
      </c>
      <c r="AY535" s="194" t="s">
        <v>157</v>
      </c>
    </row>
    <row r="536" spans="2:51" s="11" customFormat="1" ht="16.5" customHeight="1">
      <c r="B536" s="179"/>
      <c r="C536" s="180"/>
      <c r="D536" s="180"/>
      <c r="E536" s="181" t="s">
        <v>5</v>
      </c>
      <c r="F536" s="261" t="s">
        <v>848</v>
      </c>
      <c r="G536" s="262"/>
      <c r="H536" s="262"/>
      <c r="I536" s="262"/>
      <c r="J536" s="180"/>
      <c r="K536" s="182">
        <v>29.19</v>
      </c>
      <c r="L536" s="180"/>
      <c r="M536" s="180"/>
      <c r="N536" s="180"/>
      <c r="O536" s="180"/>
      <c r="P536" s="180"/>
      <c r="Q536" s="180"/>
      <c r="R536" s="183"/>
      <c r="T536" s="184"/>
      <c r="U536" s="180"/>
      <c r="V536" s="180"/>
      <c r="W536" s="180"/>
      <c r="X536" s="180"/>
      <c r="Y536" s="180"/>
      <c r="Z536" s="180"/>
      <c r="AA536" s="185"/>
      <c r="AT536" s="186" t="s">
        <v>164</v>
      </c>
      <c r="AU536" s="186" t="s">
        <v>113</v>
      </c>
      <c r="AV536" s="11" t="s">
        <v>113</v>
      </c>
      <c r="AW536" s="11" t="s">
        <v>33</v>
      </c>
      <c r="AX536" s="11" t="s">
        <v>76</v>
      </c>
      <c r="AY536" s="186" t="s">
        <v>157</v>
      </c>
    </row>
    <row r="537" spans="2:51" s="11" customFormat="1" ht="25.5" customHeight="1">
      <c r="B537" s="179"/>
      <c r="C537" s="180"/>
      <c r="D537" s="180"/>
      <c r="E537" s="181" t="s">
        <v>5</v>
      </c>
      <c r="F537" s="261" t="s">
        <v>849</v>
      </c>
      <c r="G537" s="262"/>
      <c r="H537" s="262"/>
      <c r="I537" s="262"/>
      <c r="J537" s="180"/>
      <c r="K537" s="182">
        <v>12.305999999999999</v>
      </c>
      <c r="L537" s="180"/>
      <c r="M537" s="180"/>
      <c r="N537" s="180"/>
      <c r="O537" s="180"/>
      <c r="P537" s="180"/>
      <c r="Q537" s="180"/>
      <c r="R537" s="183"/>
      <c r="T537" s="184"/>
      <c r="U537" s="180"/>
      <c r="V537" s="180"/>
      <c r="W537" s="180"/>
      <c r="X537" s="180"/>
      <c r="Y537" s="180"/>
      <c r="Z537" s="180"/>
      <c r="AA537" s="185"/>
      <c r="AT537" s="186" t="s">
        <v>164</v>
      </c>
      <c r="AU537" s="186" t="s">
        <v>113</v>
      </c>
      <c r="AV537" s="11" t="s">
        <v>113</v>
      </c>
      <c r="AW537" s="11" t="s">
        <v>33</v>
      </c>
      <c r="AX537" s="11" t="s">
        <v>76</v>
      </c>
      <c r="AY537" s="186" t="s">
        <v>157</v>
      </c>
    </row>
    <row r="538" spans="2:51" s="11" customFormat="1" ht="16.5" customHeight="1">
      <c r="B538" s="179"/>
      <c r="C538" s="180"/>
      <c r="D538" s="180"/>
      <c r="E538" s="181" t="s">
        <v>5</v>
      </c>
      <c r="F538" s="261" t="s">
        <v>850</v>
      </c>
      <c r="G538" s="262"/>
      <c r="H538" s="262"/>
      <c r="I538" s="262"/>
      <c r="J538" s="180"/>
      <c r="K538" s="182">
        <v>-1.8</v>
      </c>
      <c r="L538" s="180"/>
      <c r="M538" s="180"/>
      <c r="N538" s="180"/>
      <c r="O538" s="180"/>
      <c r="P538" s="180"/>
      <c r="Q538" s="180"/>
      <c r="R538" s="183"/>
      <c r="T538" s="184"/>
      <c r="U538" s="180"/>
      <c r="V538" s="180"/>
      <c r="W538" s="180"/>
      <c r="X538" s="180"/>
      <c r="Y538" s="180"/>
      <c r="Z538" s="180"/>
      <c r="AA538" s="185"/>
      <c r="AT538" s="186" t="s">
        <v>164</v>
      </c>
      <c r="AU538" s="186" t="s">
        <v>113</v>
      </c>
      <c r="AV538" s="11" t="s">
        <v>113</v>
      </c>
      <c r="AW538" s="11" t="s">
        <v>33</v>
      </c>
      <c r="AX538" s="11" t="s">
        <v>76</v>
      </c>
      <c r="AY538" s="186" t="s">
        <v>157</v>
      </c>
    </row>
    <row r="539" spans="2:51" s="11" customFormat="1" ht="16.5" customHeight="1">
      <c r="B539" s="179"/>
      <c r="C539" s="180"/>
      <c r="D539" s="180"/>
      <c r="E539" s="181" t="s">
        <v>5</v>
      </c>
      <c r="F539" s="261" t="s">
        <v>851</v>
      </c>
      <c r="G539" s="262"/>
      <c r="H539" s="262"/>
      <c r="I539" s="262"/>
      <c r="J539" s="180"/>
      <c r="K539" s="182">
        <v>-1.2</v>
      </c>
      <c r="L539" s="180"/>
      <c r="M539" s="180"/>
      <c r="N539" s="180"/>
      <c r="O539" s="180"/>
      <c r="P539" s="180"/>
      <c r="Q539" s="180"/>
      <c r="R539" s="183"/>
      <c r="T539" s="184"/>
      <c r="U539" s="180"/>
      <c r="V539" s="180"/>
      <c r="W539" s="180"/>
      <c r="X539" s="180"/>
      <c r="Y539" s="180"/>
      <c r="Z539" s="180"/>
      <c r="AA539" s="185"/>
      <c r="AT539" s="186" t="s">
        <v>164</v>
      </c>
      <c r="AU539" s="186" t="s">
        <v>113</v>
      </c>
      <c r="AV539" s="11" t="s">
        <v>113</v>
      </c>
      <c r="AW539" s="11" t="s">
        <v>33</v>
      </c>
      <c r="AX539" s="11" t="s">
        <v>76</v>
      </c>
      <c r="AY539" s="186" t="s">
        <v>157</v>
      </c>
    </row>
    <row r="540" spans="2:51" s="11" customFormat="1" ht="16.5" customHeight="1">
      <c r="B540" s="179"/>
      <c r="C540" s="180"/>
      <c r="D540" s="180"/>
      <c r="E540" s="181" t="s">
        <v>5</v>
      </c>
      <c r="F540" s="261" t="s">
        <v>852</v>
      </c>
      <c r="G540" s="262"/>
      <c r="H540" s="262"/>
      <c r="I540" s="262"/>
      <c r="J540" s="180"/>
      <c r="K540" s="182">
        <v>-2.1120000000000001</v>
      </c>
      <c r="L540" s="180"/>
      <c r="M540" s="180"/>
      <c r="N540" s="180"/>
      <c r="O540" s="180"/>
      <c r="P540" s="180"/>
      <c r="Q540" s="180"/>
      <c r="R540" s="183"/>
      <c r="T540" s="184"/>
      <c r="U540" s="180"/>
      <c r="V540" s="180"/>
      <c r="W540" s="180"/>
      <c r="X540" s="180"/>
      <c r="Y540" s="180"/>
      <c r="Z540" s="180"/>
      <c r="AA540" s="185"/>
      <c r="AT540" s="186" t="s">
        <v>164</v>
      </c>
      <c r="AU540" s="186" t="s">
        <v>113</v>
      </c>
      <c r="AV540" s="11" t="s">
        <v>113</v>
      </c>
      <c r="AW540" s="11" t="s">
        <v>33</v>
      </c>
      <c r="AX540" s="11" t="s">
        <v>76</v>
      </c>
      <c r="AY540" s="186" t="s">
        <v>157</v>
      </c>
    </row>
    <row r="541" spans="2:51" s="11" customFormat="1" ht="16.5" customHeight="1">
      <c r="B541" s="179"/>
      <c r="C541" s="180"/>
      <c r="D541" s="180"/>
      <c r="E541" s="181" t="s">
        <v>5</v>
      </c>
      <c r="F541" s="261" t="s">
        <v>853</v>
      </c>
      <c r="G541" s="262"/>
      <c r="H541" s="262"/>
      <c r="I541" s="262"/>
      <c r="J541" s="180"/>
      <c r="K541" s="182">
        <v>10.395</v>
      </c>
      <c r="L541" s="180"/>
      <c r="M541" s="180"/>
      <c r="N541" s="180"/>
      <c r="O541" s="180"/>
      <c r="P541" s="180"/>
      <c r="Q541" s="180"/>
      <c r="R541" s="183"/>
      <c r="T541" s="184"/>
      <c r="U541" s="180"/>
      <c r="V541" s="180"/>
      <c r="W541" s="180"/>
      <c r="X541" s="180"/>
      <c r="Y541" s="180"/>
      <c r="Z541" s="180"/>
      <c r="AA541" s="185"/>
      <c r="AT541" s="186" t="s">
        <v>164</v>
      </c>
      <c r="AU541" s="186" t="s">
        <v>113</v>
      </c>
      <c r="AV541" s="11" t="s">
        <v>113</v>
      </c>
      <c r="AW541" s="11" t="s">
        <v>33</v>
      </c>
      <c r="AX541" s="11" t="s">
        <v>76</v>
      </c>
      <c r="AY541" s="186" t="s">
        <v>157</v>
      </c>
    </row>
    <row r="542" spans="2:51" s="11" customFormat="1" ht="16.5" customHeight="1">
      <c r="B542" s="179"/>
      <c r="C542" s="180"/>
      <c r="D542" s="180"/>
      <c r="E542" s="181" t="s">
        <v>5</v>
      </c>
      <c r="F542" s="261" t="s">
        <v>854</v>
      </c>
      <c r="G542" s="262"/>
      <c r="H542" s="262"/>
      <c r="I542" s="262"/>
      <c r="J542" s="180"/>
      <c r="K542" s="182">
        <v>-1.2</v>
      </c>
      <c r="L542" s="180"/>
      <c r="M542" s="180"/>
      <c r="N542" s="180"/>
      <c r="O542" s="180"/>
      <c r="P542" s="180"/>
      <c r="Q542" s="180"/>
      <c r="R542" s="183"/>
      <c r="T542" s="184"/>
      <c r="U542" s="180"/>
      <c r="V542" s="180"/>
      <c r="W542" s="180"/>
      <c r="X542" s="180"/>
      <c r="Y542" s="180"/>
      <c r="Z542" s="180"/>
      <c r="AA542" s="185"/>
      <c r="AT542" s="186" t="s">
        <v>164</v>
      </c>
      <c r="AU542" s="186" t="s">
        <v>113</v>
      </c>
      <c r="AV542" s="11" t="s">
        <v>113</v>
      </c>
      <c r="AW542" s="11" t="s">
        <v>33</v>
      </c>
      <c r="AX542" s="11" t="s">
        <v>76</v>
      </c>
      <c r="AY542" s="186" t="s">
        <v>157</v>
      </c>
    </row>
    <row r="543" spans="2:51" s="11" customFormat="1" ht="16.5" customHeight="1">
      <c r="B543" s="179"/>
      <c r="C543" s="180"/>
      <c r="D543" s="180"/>
      <c r="E543" s="181" t="s">
        <v>5</v>
      </c>
      <c r="F543" s="261" t="s">
        <v>855</v>
      </c>
      <c r="G543" s="262"/>
      <c r="H543" s="262"/>
      <c r="I543" s="262"/>
      <c r="J543" s="180"/>
      <c r="K543" s="182">
        <v>34.103999999999999</v>
      </c>
      <c r="L543" s="180"/>
      <c r="M543" s="180"/>
      <c r="N543" s="180"/>
      <c r="O543" s="180"/>
      <c r="P543" s="180"/>
      <c r="Q543" s="180"/>
      <c r="R543" s="183"/>
      <c r="T543" s="184"/>
      <c r="U543" s="180"/>
      <c r="V543" s="180"/>
      <c r="W543" s="180"/>
      <c r="X543" s="180"/>
      <c r="Y543" s="180"/>
      <c r="Z543" s="180"/>
      <c r="AA543" s="185"/>
      <c r="AT543" s="186" t="s">
        <v>164</v>
      </c>
      <c r="AU543" s="186" t="s">
        <v>113</v>
      </c>
      <c r="AV543" s="11" t="s">
        <v>113</v>
      </c>
      <c r="AW543" s="11" t="s">
        <v>33</v>
      </c>
      <c r="AX543" s="11" t="s">
        <v>76</v>
      </c>
      <c r="AY543" s="186" t="s">
        <v>157</v>
      </c>
    </row>
    <row r="544" spans="2:51" s="11" customFormat="1" ht="25.5" customHeight="1">
      <c r="B544" s="179"/>
      <c r="C544" s="180"/>
      <c r="D544" s="180"/>
      <c r="E544" s="181" t="s">
        <v>5</v>
      </c>
      <c r="F544" s="261" t="s">
        <v>856</v>
      </c>
      <c r="G544" s="262"/>
      <c r="H544" s="262"/>
      <c r="I544" s="262"/>
      <c r="J544" s="180"/>
      <c r="K544" s="182">
        <v>20.117999999999999</v>
      </c>
      <c r="L544" s="180"/>
      <c r="M544" s="180"/>
      <c r="N544" s="180"/>
      <c r="O544" s="180"/>
      <c r="P544" s="180"/>
      <c r="Q544" s="180"/>
      <c r="R544" s="183"/>
      <c r="T544" s="184"/>
      <c r="U544" s="180"/>
      <c r="V544" s="180"/>
      <c r="W544" s="180"/>
      <c r="X544" s="180"/>
      <c r="Y544" s="180"/>
      <c r="Z544" s="180"/>
      <c r="AA544" s="185"/>
      <c r="AT544" s="186" t="s">
        <v>164</v>
      </c>
      <c r="AU544" s="186" t="s">
        <v>113</v>
      </c>
      <c r="AV544" s="11" t="s">
        <v>113</v>
      </c>
      <c r="AW544" s="11" t="s">
        <v>33</v>
      </c>
      <c r="AX544" s="11" t="s">
        <v>76</v>
      </c>
      <c r="AY544" s="186" t="s">
        <v>157</v>
      </c>
    </row>
    <row r="545" spans="2:65" s="11" customFormat="1" ht="16.5" customHeight="1">
      <c r="B545" s="179"/>
      <c r="C545" s="180"/>
      <c r="D545" s="180"/>
      <c r="E545" s="181" t="s">
        <v>5</v>
      </c>
      <c r="F545" s="261" t="s">
        <v>840</v>
      </c>
      <c r="G545" s="262"/>
      <c r="H545" s="262"/>
      <c r="I545" s="262"/>
      <c r="J545" s="180"/>
      <c r="K545" s="182">
        <v>-1.8</v>
      </c>
      <c r="L545" s="180"/>
      <c r="M545" s="180"/>
      <c r="N545" s="180"/>
      <c r="O545" s="180"/>
      <c r="P545" s="180"/>
      <c r="Q545" s="180"/>
      <c r="R545" s="183"/>
      <c r="T545" s="184"/>
      <c r="U545" s="180"/>
      <c r="V545" s="180"/>
      <c r="W545" s="180"/>
      <c r="X545" s="180"/>
      <c r="Y545" s="180"/>
      <c r="Z545" s="180"/>
      <c r="AA545" s="185"/>
      <c r="AT545" s="186" t="s">
        <v>164</v>
      </c>
      <c r="AU545" s="186" t="s">
        <v>113</v>
      </c>
      <c r="AV545" s="11" t="s">
        <v>113</v>
      </c>
      <c r="AW545" s="11" t="s">
        <v>33</v>
      </c>
      <c r="AX545" s="11" t="s">
        <v>76</v>
      </c>
      <c r="AY545" s="186" t="s">
        <v>157</v>
      </c>
    </row>
    <row r="546" spans="2:65" s="11" customFormat="1" ht="16.5" customHeight="1">
      <c r="B546" s="179"/>
      <c r="C546" s="180"/>
      <c r="D546" s="180"/>
      <c r="E546" s="181" t="s">
        <v>5</v>
      </c>
      <c r="F546" s="261" t="s">
        <v>857</v>
      </c>
      <c r="G546" s="262"/>
      <c r="H546" s="262"/>
      <c r="I546" s="262"/>
      <c r="J546" s="180"/>
      <c r="K546" s="182">
        <v>10.311</v>
      </c>
      <c r="L546" s="180"/>
      <c r="M546" s="180"/>
      <c r="N546" s="180"/>
      <c r="O546" s="180"/>
      <c r="P546" s="180"/>
      <c r="Q546" s="180"/>
      <c r="R546" s="183"/>
      <c r="T546" s="184"/>
      <c r="U546" s="180"/>
      <c r="V546" s="180"/>
      <c r="W546" s="180"/>
      <c r="X546" s="180"/>
      <c r="Y546" s="180"/>
      <c r="Z546" s="180"/>
      <c r="AA546" s="185"/>
      <c r="AT546" s="186" t="s">
        <v>164</v>
      </c>
      <c r="AU546" s="186" t="s">
        <v>113</v>
      </c>
      <c r="AV546" s="11" t="s">
        <v>113</v>
      </c>
      <c r="AW546" s="11" t="s">
        <v>33</v>
      </c>
      <c r="AX546" s="11" t="s">
        <v>76</v>
      </c>
      <c r="AY546" s="186" t="s">
        <v>157</v>
      </c>
    </row>
    <row r="547" spans="2:65" s="11" customFormat="1" ht="16.5" customHeight="1">
      <c r="B547" s="179"/>
      <c r="C547" s="180"/>
      <c r="D547" s="180"/>
      <c r="E547" s="181" t="s">
        <v>5</v>
      </c>
      <c r="F547" s="261" t="s">
        <v>854</v>
      </c>
      <c r="G547" s="262"/>
      <c r="H547" s="262"/>
      <c r="I547" s="262"/>
      <c r="J547" s="180"/>
      <c r="K547" s="182">
        <v>-1.2</v>
      </c>
      <c r="L547" s="180"/>
      <c r="M547" s="180"/>
      <c r="N547" s="180"/>
      <c r="O547" s="180"/>
      <c r="P547" s="180"/>
      <c r="Q547" s="180"/>
      <c r="R547" s="183"/>
      <c r="T547" s="184"/>
      <c r="U547" s="180"/>
      <c r="V547" s="180"/>
      <c r="W547" s="180"/>
      <c r="X547" s="180"/>
      <c r="Y547" s="180"/>
      <c r="Z547" s="180"/>
      <c r="AA547" s="185"/>
      <c r="AT547" s="186" t="s">
        <v>164</v>
      </c>
      <c r="AU547" s="186" t="s">
        <v>113</v>
      </c>
      <c r="AV547" s="11" t="s">
        <v>113</v>
      </c>
      <c r="AW547" s="11" t="s">
        <v>33</v>
      </c>
      <c r="AX547" s="11" t="s">
        <v>76</v>
      </c>
      <c r="AY547" s="186" t="s">
        <v>157</v>
      </c>
    </row>
    <row r="548" spans="2:65" s="11" customFormat="1" ht="16.5" customHeight="1">
      <c r="B548" s="179"/>
      <c r="C548" s="180"/>
      <c r="D548" s="180"/>
      <c r="E548" s="181" t="s">
        <v>5</v>
      </c>
      <c r="F548" s="261" t="s">
        <v>858</v>
      </c>
      <c r="G548" s="262"/>
      <c r="H548" s="262"/>
      <c r="I548" s="262"/>
      <c r="J548" s="180"/>
      <c r="K548" s="182">
        <v>10.311</v>
      </c>
      <c r="L548" s="180"/>
      <c r="M548" s="180"/>
      <c r="N548" s="180"/>
      <c r="O548" s="180"/>
      <c r="P548" s="180"/>
      <c r="Q548" s="180"/>
      <c r="R548" s="183"/>
      <c r="T548" s="184"/>
      <c r="U548" s="180"/>
      <c r="V548" s="180"/>
      <c r="W548" s="180"/>
      <c r="X548" s="180"/>
      <c r="Y548" s="180"/>
      <c r="Z548" s="180"/>
      <c r="AA548" s="185"/>
      <c r="AT548" s="186" t="s">
        <v>164</v>
      </c>
      <c r="AU548" s="186" t="s">
        <v>113</v>
      </c>
      <c r="AV548" s="11" t="s">
        <v>113</v>
      </c>
      <c r="AW548" s="11" t="s">
        <v>33</v>
      </c>
      <c r="AX548" s="11" t="s">
        <v>76</v>
      </c>
      <c r="AY548" s="186" t="s">
        <v>157</v>
      </c>
    </row>
    <row r="549" spans="2:65" s="11" customFormat="1" ht="16.5" customHeight="1">
      <c r="B549" s="179"/>
      <c r="C549" s="180"/>
      <c r="D549" s="180"/>
      <c r="E549" s="181" t="s">
        <v>5</v>
      </c>
      <c r="F549" s="261" t="s">
        <v>854</v>
      </c>
      <c r="G549" s="262"/>
      <c r="H549" s="262"/>
      <c r="I549" s="262"/>
      <c r="J549" s="180"/>
      <c r="K549" s="182">
        <v>-1.2</v>
      </c>
      <c r="L549" s="180"/>
      <c r="M549" s="180"/>
      <c r="N549" s="180"/>
      <c r="O549" s="180"/>
      <c r="P549" s="180"/>
      <c r="Q549" s="180"/>
      <c r="R549" s="183"/>
      <c r="T549" s="184"/>
      <c r="U549" s="180"/>
      <c r="V549" s="180"/>
      <c r="W549" s="180"/>
      <c r="X549" s="180"/>
      <c r="Y549" s="180"/>
      <c r="Z549" s="180"/>
      <c r="AA549" s="185"/>
      <c r="AT549" s="186" t="s">
        <v>164</v>
      </c>
      <c r="AU549" s="186" t="s">
        <v>113</v>
      </c>
      <c r="AV549" s="11" t="s">
        <v>113</v>
      </c>
      <c r="AW549" s="11" t="s">
        <v>33</v>
      </c>
      <c r="AX549" s="11" t="s">
        <v>76</v>
      </c>
      <c r="AY549" s="186" t="s">
        <v>157</v>
      </c>
    </row>
    <row r="550" spans="2:65" s="11" customFormat="1" ht="16.5" customHeight="1">
      <c r="B550" s="179"/>
      <c r="C550" s="180"/>
      <c r="D550" s="180"/>
      <c r="E550" s="181" t="s">
        <v>5</v>
      </c>
      <c r="F550" s="261" t="s">
        <v>859</v>
      </c>
      <c r="G550" s="262"/>
      <c r="H550" s="262"/>
      <c r="I550" s="262"/>
      <c r="J550" s="180"/>
      <c r="K550" s="182">
        <v>6.01</v>
      </c>
      <c r="L550" s="180"/>
      <c r="M550" s="180"/>
      <c r="N550" s="180"/>
      <c r="O550" s="180"/>
      <c r="P550" s="180"/>
      <c r="Q550" s="180"/>
      <c r="R550" s="183"/>
      <c r="T550" s="184"/>
      <c r="U550" s="180"/>
      <c r="V550" s="180"/>
      <c r="W550" s="180"/>
      <c r="X550" s="180"/>
      <c r="Y550" s="180"/>
      <c r="Z550" s="180"/>
      <c r="AA550" s="185"/>
      <c r="AT550" s="186" t="s">
        <v>164</v>
      </c>
      <c r="AU550" s="186" t="s">
        <v>113</v>
      </c>
      <c r="AV550" s="11" t="s">
        <v>113</v>
      </c>
      <c r="AW550" s="11" t="s">
        <v>33</v>
      </c>
      <c r="AX550" s="11" t="s">
        <v>76</v>
      </c>
      <c r="AY550" s="186" t="s">
        <v>157</v>
      </c>
    </row>
    <row r="551" spans="2:65" s="12" customFormat="1" ht="16.5" customHeight="1">
      <c r="B551" s="187"/>
      <c r="C551" s="188"/>
      <c r="D551" s="188"/>
      <c r="E551" s="189" t="s">
        <v>5</v>
      </c>
      <c r="F551" s="263" t="s">
        <v>860</v>
      </c>
      <c r="G551" s="264"/>
      <c r="H551" s="264"/>
      <c r="I551" s="264"/>
      <c r="J551" s="188"/>
      <c r="K551" s="190">
        <v>122.233</v>
      </c>
      <c r="L551" s="188"/>
      <c r="M551" s="188"/>
      <c r="N551" s="188"/>
      <c r="O551" s="188"/>
      <c r="P551" s="188"/>
      <c r="Q551" s="188"/>
      <c r="R551" s="191"/>
      <c r="T551" s="192"/>
      <c r="U551" s="188"/>
      <c r="V551" s="188"/>
      <c r="W551" s="188"/>
      <c r="X551" s="188"/>
      <c r="Y551" s="188"/>
      <c r="Z551" s="188"/>
      <c r="AA551" s="193"/>
      <c r="AT551" s="194" t="s">
        <v>164</v>
      </c>
      <c r="AU551" s="194" t="s">
        <v>113</v>
      </c>
      <c r="AV551" s="12" t="s">
        <v>167</v>
      </c>
      <c r="AW551" s="12" t="s">
        <v>33</v>
      </c>
      <c r="AX551" s="12" t="s">
        <v>76</v>
      </c>
      <c r="AY551" s="194" t="s">
        <v>157</v>
      </c>
    </row>
    <row r="552" spans="2:65" s="11" customFormat="1" ht="16.5" customHeight="1">
      <c r="B552" s="179"/>
      <c r="C552" s="180"/>
      <c r="D552" s="180"/>
      <c r="E552" s="181" t="s">
        <v>5</v>
      </c>
      <c r="F552" s="261" t="s">
        <v>861</v>
      </c>
      <c r="G552" s="262"/>
      <c r="H552" s="262"/>
      <c r="I552" s="262"/>
      <c r="J552" s="180"/>
      <c r="K552" s="182">
        <v>244.46600000000001</v>
      </c>
      <c r="L552" s="180"/>
      <c r="M552" s="180"/>
      <c r="N552" s="180"/>
      <c r="O552" s="180"/>
      <c r="P552" s="180"/>
      <c r="Q552" s="180"/>
      <c r="R552" s="183"/>
      <c r="T552" s="184"/>
      <c r="U552" s="180"/>
      <c r="V552" s="180"/>
      <c r="W552" s="180"/>
      <c r="X552" s="180"/>
      <c r="Y552" s="180"/>
      <c r="Z552" s="180"/>
      <c r="AA552" s="185"/>
      <c r="AT552" s="186" t="s">
        <v>164</v>
      </c>
      <c r="AU552" s="186" t="s">
        <v>113</v>
      </c>
      <c r="AV552" s="11" t="s">
        <v>113</v>
      </c>
      <c r="AW552" s="11" t="s">
        <v>33</v>
      </c>
      <c r="AX552" s="11" t="s">
        <v>76</v>
      </c>
      <c r="AY552" s="186" t="s">
        <v>157</v>
      </c>
    </row>
    <row r="553" spans="2:65" s="12" customFormat="1" ht="16.5" customHeight="1">
      <c r="B553" s="187"/>
      <c r="C553" s="188"/>
      <c r="D553" s="188"/>
      <c r="E553" s="189" t="s">
        <v>5</v>
      </c>
      <c r="F553" s="263" t="s">
        <v>862</v>
      </c>
      <c r="G553" s="264"/>
      <c r="H553" s="264"/>
      <c r="I553" s="264"/>
      <c r="J553" s="188"/>
      <c r="K553" s="190">
        <v>244.46600000000001</v>
      </c>
      <c r="L553" s="188"/>
      <c r="M553" s="188"/>
      <c r="N553" s="188"/>
      <c r="O553" s="188"/>
      <c r="P553" s="188"/>
      <c r="Q553" s="188"/>
      <c r="R553" s="191"/>
      <c r="T553" s="192"/>
      <c r="U553" s="188"/>
      <c r="V553" s="188"/>
      <c r="W553" s="188"/>
      <c r="X553" s="188"/>
      <c r="Y553" s="188"/>
      <c r="Z553" s="188"/>
      <c r="AA553" s="193"/>
      <c r="AT553" s="194" t="s">
        <v>164</v>
      </c>
      <c r="AU553" s="194" t="s">
        <v>113</v>
      </c>
      <c r="AV553" s="12" t="s">
        <v>167</v>
      </c>
      <c r="AW553" s="12" t="s">
        <v>33</v>
      </c>
      <c r="AX553" s="12" t="s">
        <v>76</v>
      </c>
      <c r="AY553" s="194" t="s">
        <v>157</v>
      </c>
    </row>
    <row r="554" spans="2:65" s="13" customFormat="1" ht="16.5" customHeight="1">
      <c r="B554" s="195"/>
      <c r="C554" s="196"/>
      <c r="D554" s="196"/>
      <c r="E554" s="197" t="s">
        <v>482</v>
      </c>
      <c r="F554" s="265" t="s">
        <v>176</v>
      </c>
      <c r="G554" s="266"/>
      <c r="H554" s="266"/>
      <c r="I554" s="266"/>
      <c r="J554" s="196"/>
      <c r="K554" s="198">
        <v>795.98099999999999</v>
      </c>
      <c r="L554" s="196"/>
      <c r="M554" s="196"/>
      <c r="N554" s="196"/>
      <c r="O554" s="196"/>
      <c r="P554" s="196"/>
      <c r="Q554" s="196"/>
      <c r="R554" s="199"/>
      <c r="T554" s="200"/>
      <c r="U554" s="196"/>
      <c r="V554" s="196"/>
      <c r="W554" s="196"/>
      <c r="X554" s="196"/>
      <c r="Y554" s="196"/>
      <c r="Z554" s="196"/>
      <c r="AA554" s="201"/>
      <c r="AT554" s="202" t="s">
        <v>164</v>
      </c>
      <c r="AU554" s="202" t="s">
        <v>113</v>
      </c>
      <c r="AV554" s="13" t="s">
        <v>161</v>
      </c>
      <c r="AW554" s="13" t="s">
        <v>33</v>
      </c>
      <c r="AX554" s="13" t="s">
        <v>84</v>
      </c>
      <c r="AY554" s="202" t="s">
        <v>157</v>
      </c>
    </row>
    <row r="555" spans="2:65" s="1" customFormat="1" ht="25.5" customHeight="1">
      <c r="B555" s="136"/>
      <c r="C555" s="204" t="s">
        <v>863</v>
      </c>
      <c r="D555" s="204" t="s">
        <v>652</v>
      </c>
      <c r="E555" s="205" t="s">
        <v>864</v>
      </c>
      <c r="F555" s="310" t="s">
        <v>865</v>
      </c>
      <c r="G555" s="310"/>
      <c r="H555" s="310"/>
      <c r="I555" s="310"/>
      <c r="J555" s="206" t="s">
        <v>111</v>
      </c>
      <c r="K555" s="207">
        <v>835.78</v>
      </c>
      <c r="L555" s="311">
        <v>0</v>
      </c>
      <c r="M555" s="311"/>
      <c r="N555" s="309">
        <f>ROUND(L555*K555,2)</f>
        <v>0</v>
      </c>
      <c r="O555" s="278"/>
      <c r="P555" s="278"/>
      <c r="Q555" s="278"/>
      <c r="R555" s="139"/>
      <c r="T555" s="169" t="s">
        <v>5</v>
      </c>
      <c r="U555" s="47" t="s">
        <v>43</v>
      </c>
      <c r="V555" s="39"/>
      <c r="W555" s="170">
        <f>V555*K555</f>
        <v>0</v>
      </c>
      <c r="X555" s="170">
        <v>1.0300000000000001E-3</v>
      </c>
      <c r="Y555" s="170">
        <f>X555*K555</f>
        <v>0.8608534000000001</v>
      </c>
      <c r="Z555" s="170">
        <v>0</v>
      </c>
      <c r="AA555" s="171">
        <f>Z555*K555</f>
        <v>0</v>
      </c>
      <c r="AR555" s="22" t="s">
        <v>655</v>
      </c>
      <c r="AT555" s="22" t="s">
        <v>652</v>
      </c>
      <c r="AU555" s="22" t="s">
        <v>113</v>
      </c>
      <c r="AY555" s="22" t="s">
        <v>157</v>
      </c>
      <c r="BE555" s="109">
        <f>IF(U555="základná",N555,0)</f>
        <v>0</v>
      </c>
      <c r="BF555" s="109">
        <f>IF(U555="znížená",N555,0)</f>
        <v>0</v>
      </c>
      <c r="BG555" s="109">
        <f>IF(U555="zákl. prenesená",N555,0)</f>
        <v>0</v>
      </c>
      <c r="BH555" s="109">
        <f>IF(U555="zníž. prenesená",N555,0)</f>
        <v>0</v>
      </c>
      <c r="BI555" s="109">
        <f>IF(U555="nulová",N555,0)</f>
        <v>0</v>
      </c>
      <c r="BJ555" s="22" t="s">
        <v>113</v>
      </c>
      <c r="BK555" s="109">
        <f>ROUND(L555*K555,2)</f>
        <v>0</v>
      </c>
      <c r="BL555" s="22" t="s">
        <v>390</v>
      </c>
      <c r="BM555" s="22" t="s">
        <v>866</v>
      </c>
    </row>
    <row r="556" spans="2:65" s="11" customFormat="1" ht="16.5" customHeight="1">
      <c r="B556" s="179"/>
      <c r="C556" s="180"/>
      <c r="D556" s="180"/>
      <c r="E556" s="181" t="s">
        <v>5</v>
      </c>
      <c r="F556" s="281" t="s">
        <v>867</v>
      </c>
      <c r="G556" s="282"/>
      <c r="H556" s="282"/>
      <c r="I556" s="282"/>
      <c r="J556" s="180"/>
      <c r="K556" s="182">
        <v>835.78</v>
      </c>
      <c r="L556" s="180"/>
      <c r="M556" s="180"/>
      <c r="N556" s="180"/>
      <c r="O556" s="180"/>
      <c r="P556" s="180"/>
      <c r="Q556" s="180"/>
      <c r="R556" s="183"/>
      <c r="T556" s="184"/>
      <c r="U556" s="180"/>
      <c r="V556" s="180"/>
      <c r="W556" s="180"/>
      <c r="X556" s="180"/>
      <c r="Y556" s="180"/>
      <c r="Z556" s="180"/>
      <c r="AA556" s="185"/>
      <c r="AT556" s="186" t="s">
        <v>164</v>
      </c>
      <c r="AU556" s="186" t="s">
        <v>113</v>
      </c>
      <c r="AV556" s="11" t="s">
        <v>113</v>
      </c>
      <c r="AW556" s="11" t="s">
        <v>33</v>
      </c>
      <c r="AX556" s="11" t="s">
        <v>76</v>
      </c>
      <c r="AY556" s="186" t="s">
        <v>157</v>
      </c>
    </row>
    <row r="557" spans="2:65" s="13" customFormat="1" ht="16.5" customHeight="1">
      <c r="B557" s="195"/>
      <c r="C557" s="196"/>
      <c r="D557" s="196"/>
      <c r="E557" s="197" t="s">
        <v>5</v>
      </c>
      <c r="F557" s="265" t="s">
        <v>176</v>
      </c>
      <c r="G557" s="266"/>
      <c r="H557" s="266"/>
      <c r="I557" s="266"/>
      <c r="J557" s="196"/>
      <c r="K557" s="198">
        <v>835.78</v>
      </c>
      <c r="L557" s="196"/>
      <c r="M557" s="196"/>
      <c r="N557" s="196"/>
      <c r="O557" s="196"/>
      <c r="P557" s="196"/>
      <c r="Q557" s="196"/>
      <c r="R557" s="199"/>
      <c r="T557" s="200"/>
      <c r="U557" s="196"/>
      <c r="V557" s="196"/>
      <c r="W557" s="196"/>
      <c r="X557" s="196"/>
      <c r="Y557" s="196"/>
      <c r="Z557" s="196"/>
      <c r="AA557" s="201"/>
      <c r="AT557" s="202" t="s">
        <v>164</v>
      </c>
      <c r="AU557" s="202" t="s">
        <v>113</v>
      </c>
      <c r="AV557" s="13" t="s">
        <v>161</v>
      </c>
      <c r="AW557" s="13" t="s">
        <v>33</v>
      </c>
      <c r="AX557" s="13" t="s">
        <v>84</v>
      </c>
      <c r="AY557" s="202" t="s">
        <v>157</v>
      </c>
    </row>
    <row r="558" spans="2:65" s="1" customFormat="1" ht="25.5" customHeight="1">
      <c r="B558" s="136"/>
      <c r="C558" s="165" t="s">
        <v>868</v>
      </c>
      <c r="D558" s="165" t="s">
        <v>158</v>
      </c>
      <c r="E558" s="166" t="s">
        <v>869</v>
      </c>
      <c r="F558" s="276" t="s">
        <v>870</v>
      </c>
      <c r="G558" s="276"/>
      <c r="H558" s="276"/>
      <c r="I558" s="276"/>
      <c r="J558" s="167" t="s">
        <v>207</v>
      </c>
      <c r="K558" s="168">
        <v>386.4</v>
      </c>
      <c r="L558" s="277">
        <v>0</v>
      </c>
      <c r="M558" s="277"/>
      <c r="N558" s="278">
        <f>ROUND(L558*K558,2)</f>
        <v>0</v>
      </c>
      <c r="O558" s="278"/>
      <c r="P558" s="278"/>
      <c r="Q558" s="278"/>
      <c r="R558" s="139"/>
      <c r="T558" s="169" t="s">
        <v>5</v>
      </c>
      <c r="U558" s="47" t="s">
        <v>43</v>
      </c>
      <c r="V558" s="39"/>
      <c r="W558" s="170">
        <f>V558*K558</f>
        <v>0</v>
      </c>
      <c r="X558" s="170">
        <v>5.0000000000000001E-4</v>
      </c>
      <c r="Y558" s="170">
        <f>X558*K558</f>
        <v>0.19319999999999998</v>
      </c>
      <c r="Z558" s="170">
        <v>0</v>
      </c>
      <c r="AA558" s="171">
        <f>Z558*K558</f>
        <v>0</v>
      </c>
      <c r="AR558" s="22" t="s">
        <v>390</v>
      </c>
      <c r="AT558" s="22" t="s">
        <v>158</v>
      </c>
      <c r="AU558" s="22" t="s">
        <v>113</v>
      </c>
      <c r="AY558" s="22" t="s">
        <v>157</v>
      </c>
      <c r="BE558" s="109">
        <f>IF(U558="základná",N558,0)</f>
        <v>0</v>
      </c>
      <c r="BF558" s="109">
        <f>IF(U558="znížená",N558,0)</f>
        <v>0</v>
      </c>
      <c r="BG558" s="109">
        <f>IF(U558="zákl. prenesená",N558,0)</f>
        <v>0</v>
      </c>
      <c r="BH558" s="109">
        <f>IF(U558="zníž. prenesená",N558,0)</f>
        <v>0</v>
      </c>
      <c r="BI558" s="109">
        <f>IF(U558="nulová",N558,0)</f>
        <v>0</v>
      </c>
      <c r="BJ558" s="22" t="s">
        <v>113</v>
      </c>
      <c r="BK558" s="109">
        <f>ROUND(L558*K558,2)</f>
        <v>0</v>
      </c>
      <c r="BL558" s="22" t="s">
        <v>390</v>
      </c>
      <c r="BM558" s="22" t="s">
        <v>871</v>
      </c>
    </row>
    <row r="559" spans="2:65" s="10" customFormat="1" ht="16.5" customHeight="1">
      <c r="B559" s="172"/>
      <c r="C559" s="173"/>
      <c r="D559" s="173"/>
      <c r="E559" s="174" t="s">
        <v>5</v>
      </c>
      <c r="F559" s="279" t="s">
        <v>872</v>
      </c>
      <c r="G559" s="280"/>
      <c r="H559" s="280"/>
      <c r="I559" s="280"/>
      <c r="J559" s="173"/>
      <c r="K559" s="174" t="s">
        <v>5</v>
      </c>
      <c r="L559" s="173"/>
      <c r="M559" s="173"/>
      <c r="N559" s="173"/>
      <c r="O559" s="173"/>
      <c r="P559" s="173"/>
      <c r="Q559" s="173"/>
      <c r="R559" s="175"/>
      <c r="T559" s="176"/>
      <c r="U559" s="173"/>
      <c r="V559" s="173"/>
      <c r="W559" s="173"/>
      <c r="X559" s="173"/>
      <c r="Y559" s="173"/>
      <c r="Z559" s="173"/>
      <c r="AA559" s="177"/>
      <c r="AT559" s="178" t="s">
        <v>164</v>
      </c>
      <c r="AU559" s="178" t="s">
        <v>113</v>
      </c>
      <c r="AV559" s="10" t="s">
        <v>84</v>
      </c>
      <c r="AW559" s="10" t="s">
        <v>33</v>
      </c>
      <c r="AX559" s="10" t="s">
        <v>76</v>
      </c>
      <c r="AY559" s="178" t="s">
        <v>157</v>
      </c>
    </row>
    <row r="560" spans="2:65" s="11" customFormat="1" ht="16.5" customHeight="1">
      <c r="B560" s="179"/>
      <c r="C560" s="180"/>
      <c r="D560" s="180"/>
      <c r="E560" s="181" t="s">
        <v>5</v>
      </c>
      <c r="F560" s="261" t="s">
        <v>873</v>
      </c>
      <c r="G560" s="262"/>
      <c r="H560" s="262"/>
      <c r="I560" s="262"/>
      <c r="J560" s="180"/>
      <c r="K560" s="182">
        <v>12.6</v>
      </c>
      <c r="L560" s="180"/>
      <c r="M560" s="180"/>
      <c r="N560" s="180"/>
      <c r="O560" s="180"/>
      <c r="P560" s="180"/>
      <c r="Q560" s="180"/>
      <c r="R560" s="183"/>
      <c r="T560" s="184"/>
      <c r="U560" s="180"/>
      <c r="V560" s="180"/>
      <c r="W560" s="180"/>
      <c r="X560" s="180"/>
      <c r="Y560" s="180"/>
      <c r="Z560" s="180"/>
      <c r="AA560" s="185"/>
      <c r="AT560" s="186" t="s">
        <v>164</v>
      </c>
      <c r="AU560" s="186" t="s">
        <v>113</v>
      </c>
      <c r="AV560" s="11" t="s">
        <v>113</v>
      </c>
      <c r="AW560" s="11" t="s">
        <v>33</v>
      </c>
      <c r="AX560" s="11" t="s">
        <v>76</v>
      </c>
      <c r="AY560" s="186" t="s">
        <v>157</v>
      </c>
    </row>
    <row r="561" spans="2:65" s="11" customFormat="1" ht="16.5" customHeight="1">
      <c r="B561" s="179"/>
      <c r="C561" s="180"/>
      <c r="D561" s="180"/>
      <c r="E561" s="181" t="s">
        <v>5</v>
      </c>
      <c r="F561" s="261" t="s">
        <v>874</v>
      </c>
      <c r="G561" s="262"/>
      <c r="H561" s="262"/>
      <c r="I561" s="262"/>
      <c r="J561" s="180"/>
      <c r="K561" s="182">
        <v>21</v>
      </c>
      <c r="L561" s="180"/>
      <c r="M561" s="180"/>
      <c r="N561" s="180"/>
      <c r="O561" s="180"/>
      <c r="P561" s="180"/>
      <c r="Q561" s="180"/>
      <c r="R561" s="183"/>
      <c r="T561" s="184"/>
      <c r="U561" s="180"/>
      <c r="V561" s="180"/>
      <c r="W561" s="180"/>
      <c r="X561" s="180"/>
      <c r="Y561" s="180"/>
      <c r="Z561" s="180"/>
      <c r="AA561" s="185"/>
      <c r="AT561" s="186" t="s">
        <v>164</v>
      </c>
      <c r="AU561" s="186" t="s">
        <v>113</v>
      </c>
      <c r="AV561" s="11" t="s">
        <v>113</v>
      </c>
      <c r="AW561" s="11" t="s">
        <v>33</v>
      </c>
      <c r="AX561" s="11" t="s">
        <v>76</v>
      </c>
      <c r="AY561" s="186" t="s">
        <v>157</v>
      </c>
    </row>
    <row r="562" spans="2:65" s="11" customFormat="1" ht="16.5" customHeight="1">
      <c r="B562" s="179"/>
      <c r="C562" s="180"/>
      <c r="D562" s="180"/>
      <c r="E562" s="181" t="s">
        <v>5</v>
      </c>
      <c r="F562" s="261" t="s">
        <v>875</v>
      </c>
      <c r="G562" s="262"/>
      <c r="H562" s="262"/>
      <c r="I562" s="262"/>
      <c r="J562" s="180"/>
      <c r="K562" s="182">
        <v>33.6</v>
      </c>
      <c r="L562" s="180"/>
      <c r="M562" s="180"/>
      <c r="N562" s="180"/>
      <c r="O562" s="180"/>
      <c r="P562" s="180"/>
      <c r="Q562" s="180"/>
      <c r="R562" s="183"/>
      <c r="T562" s="184"/>
      <c r="U562" s="180"/>
      <c r="V562" s="180"/>
      <c r="W562" s="180"/>
      <c r="X562" s="180"/>
      <c r="Y562" s="180"/>
      <c r="Z562" s="180"/>
      <c r="AA562" s="185"/>
      <c r="AT562" s="186" t="s">
        <v>164</v>
      </c>
      <c r="AU562" s="186" t="s">
        <v>113</v>
      </c>
      <c r="AV562" s="11" t="s">
        <v>113</v>
      </c>
      <c r="AW562" s="11" t="s">
        <v>33</v>
      </c>
      <c r="AX562" s="11" t="s">
        <v>76</v>
      </c>
      <c r="AY562" s="186" t="s">
        <v>157</v>
      </c>
    </row>
    <row r="563" spans="2:65" s="11" customFormat="1" ht="16.5" customHeight="1">
      <c r="B563" s="179"/>
      <c r="C563" s="180"/>
      <c r="D563" s="180"/>
      <c r="E563" s="181" t="s">
        <v>5</v>
      </c>
      <c r="F563" s="261" t="s">
        <v>876</v>
      </c>
      <c r="G563" s="262"/>
      <c r="H563" s="262"/>
      <c r="I563" s="262"/>
      <c r="J563" s="180"/>
      <c r="K563" s="182">
        <v>4.2</v>
      </c>
      <c r="L563" s="180"/>
      <c r="M563" s="180"/>
      <c r="N563" s="180"/>
      <c r="O563" s="180"/>
      <c r="P563" s="180"/>
      <c r="Q563" s="180"/>
      <c r="R563" s="183"/>
      <c r="T563" s="184"/>
      <c r="U563" s="180"/>
      <c r="V563" s="180"/>
      <c r="W563" s="180"/>
      <c r="X563" s="180"/>
      <c r="Y563" s="180"/>
      <c r="Z563" s="180"/>
      <c r="AA563" s="185"/>
      <c r="AT563" s="186" t="s">
        <v>164</v>
      </c>
      <c r="AU563" s="186" t="s">
        <v>113</v>
      </c>
      <c r="AV563" s="11" t="s">
        <v>113</v>
      </c>
      <c r="AW563" s="11" t="s">
        <v>33</v>
      </c>
      <c r="AX563" s="11" t="s">
        <v>76</v>
      </c>
      <c r="AY563" s="186" t="s">
        <v>157</v>
      </c>
    </row>
    <row r="564" spans="2:65" s="12" customFormat="1" ht="16.5" customHeight="1">
      <c r="B564" s="187"/>
      <c r="C564" s="188"/>
      <c r="D564" s="188"/>
      <c r="E564" s="189" t="s">
        <v>5</v>
      </c>
      <c r="F564" s="263" t="s">
        <v>877</v>
      </c>
      <c r="G564" s="264"/>
      <c r="H564" s="264"/>
      <c r="I564" s="264"/>
      <c r="J564" s="188"/>
      <c r="K564" s="190">
        <v>71.400000000000006</v>
      </c>
      <c r="L564" s="188"/>
      <c r="M564" s="188"/>
      <c r="N564" s="188"/>
      <c r="O564" s="188"/>
      <c r="P564" s="188"/>
      <c r="Q564" s="188"/>
      <c r="R564" s="191"/>
      <c r="T564" s="192"/>
      <c r="U564" s="188"/>
      <c r="V564" s="188"/>
      <c r="W564" s="188"/>
      <c r="X564" s="188"/>
      <c r="Y564" s="188"/>
      <c r="Z564" s="188"/>
      <c r="AA564" s="193"/>
      <c r="AT564" s="194" t="s">
        <v>164</v>
      </c>
      <c r="AU564" s="194" t="s">
        <v>113</v>
      </c>
      <c r="AV564" s="12" t="s">
        <v>167</v>
      </c>
      <c r="AW564" s="12" t="s">
        <v>33</v>
      </c>
      <c r="AX564" s="12" t="s">
        <v>76</v>
      </c>
      <c r="AY564" s="194" t="s">
        <v>157</v>
      </c>
    </row>
    <row r="565" spans="2:65" s="11" customFormat="1" ht="16.5" customHeight="1">
      <c r="B565" s="179"/>
      <c r="C565" s="180"/>
      <c r="D565" s="180"/>
      <c r="E565" s="181" t="s">
        <v>5</v>
      </c>
      <c r="F565" s="261" t="s">
        <v>878</v>
      </c>
      <c r="G565" s="262"/>
      <c r="H565" s="262"/>
      <c r="I565" s="262"/>
      <c r="J565" s="180"/>
      <c r="K565" s="182">
        <v>214.2</v>
      </c>
      <c r="L565" s="180"/>
      <c r="M565" s="180"/>
      <c r="N565" s="180"/>
      <c r="O565" s="180"/>
      <c r="P565" s="180"/>
      <c r="Q565" s="180"/>
      <c r="R565" s="183"/>
      <c r="T565" s="184"/>
      <c r="U565" s="180"/>
      <c r="V565" s="180"/>
      <c r="W565" s="180"/>
      <c r="X565" s="180"/>
      <c r="Y565" s="180"/>
      <c r="Z565" s="180"/>
      <c r="AA565" s="185"/>
      <c r="AT565" s="186" t="s">
        <v>164</v>
      </c>
      <c r="AU565" s="186" t="s">
        <v>113</v>
      </c>
      <c r="AV565" s="11" t="s">
        <v>113</v>
      </c>
      <c r="AW565" s="11" t="s">
        <v>33</v>
      </c>
      <c r="AX565" s="11" t="s">
        <v>76</v>
      </c>
      <c r="AY565" s="186" t="s">
        <v>157</v>
      </c>
    </row>
    <row r="566" spans="2:65" s="12" customFormat="1" ht="16.5" customHeight="1">
      <c r="B566" s="187"/>
      <c r="C566" s="188"/>
      <c r="D566" s="188"/>
      <c r="E566" s="189" t="s">
        <v>5</v>
      </c>
      <c r="F566" s="263" t="s">
        <v>879</v>
      </c>
      <c r="G566" s="264"/>
      <c r="H566" s="264"/>
      <c r="I566" s="264"/>
      <c r="J566" s="188"/>
      <c r="K566" s="190">
        <v>214.2</v>
      </c>
      <c r="L566" s="188"/>
      <c r="M566" s="188"/>
      <c r="N566" s="188"/>
      <c r="O566" s="188"/>
      <c r="P566" s="188"/>
      <c r="Q566" s="188"/>
      <c r="R566" s="191"/>
      <c r="T566" s="192"/>
      <c r="U566" s="188"/>
      <c r="V566" s="188"/>
      <c r="W566" s="188"/>
      <c r="X566" s="188"/>
      <c r="Y566" s="188"/>
      <c r="Z566" s="188"/>
      <c r="AA566" s="193"/>
      <c r="AT566" s="194" t="s">
        <v>164</v>
      </c>
      <c r="AU566" s="194" t="s">
        <v>113</v>
      </c>
      <c r="AV566" s="12" t="s">
        <v>167</v>
      </c>
      <c r="AW566" s="12" t="s">
        <v>33</v>
      </c>
      <c r="AX566" s="12" t="s">
        <v>76</v>
      </c>
      <c r="AY566" s="194" t="s">
        <v>157</v>
      </c>
    </row>
    <row r="567" spans="2:65" s="11" customFormat="1" ht="16.5" customHeight="1">
      <c r="B567" s="179"/>
      <c r="C567" s="180"/>
      <c r="D567" s="180"/>
      <c r="E567" s="181" t="s">
        <v>5</v>
      </c>
      <c r="F567" s="261" t="s">
        <v>880</v>
      </c>
      <c r="G567" s="262"/>
      <c r="H567" s="262"/>
      <c r="I567" s="262"/>
      <c r="J567" s="180"/>
      <c r="K567" s="182">
        <v>33.6</v>
      </c>
      <c r="L567" s="180"/>
      <c r="M567" s="180"/>
      <c r="N567" s="180"/>
      <c r="O567" s="180"/>
      <c r="P567" s="180"/>
      <c r="Q567" s="180"/>
      <c r="R567" s="183"/>
      <c r="T567" s="184"/>
      <c r="U567" s="180"/>
      <c r="V567" s="180"/>
      <c r="W567" s="180"/>
      <c r="X567" s="180"/>
      <c r="Y567" s="180"/>
      <c r="Z567" s="180"/>
      <c r="AA567" s="185"/>
      <c r="AT567" s="186" t="s">
        <v>164</v>
      </c>
      <c r="AU567" s="186" t="s">
        <v>113</v>
      </c>
      <c r="AV567" s="11" t="s">
        <v>113</v>
      </c>
      <c r="AW567" s="11" t="s">
        <v>33</v>
      </c>
      <c r="AX567" s="11" t="s">
        <v>76</v>
      </c>
      <c r="AY567" s="186" t="s">
        <v>157</v>
      </c>
    </row>
    <row r="568" spans="2:65" s="11" customFormat="1" ht="16.5" customHeight="1">
      <c r="B568" s="179"/>
      <c r="C568" s="180"/>
      <c r="D568" s="180"/>
      <c r="E568" s="181" t="s">
        <v>5</v>
      </c>
      <c r="F568" s="261" t="s">
        <v>881</v>
      </c>
      <c r="G568" s="262"/>
      <c r="H568" s="262"/>
      <c r="I568" s="262"/>
      <c r="J568" s="180"/>
      <c r="K568" s="182">
        <v>8.4</v>
      </c>
      <c r="L568" s="180"/>
      <c r="M568" s="180"/>
      <c r="N568" s="180"/>
      <c r="O568" s="180"/>
      <c r="P568" s="180"/>
      <c r="Q568" s="180"/>
      <c r="R568" s="183"/>
      <c r="T568" s="184"/>
      <c r="U568" s="180"/>
      <c r="V568" s="180"/>
      <c r="W568" s="180"/>
      <c r="X568" s="180"/>
      <c r="Y568" s="180"/>
      <c r="Z568" s="180"/>
      <c r="AA568" s="185"/>
      <c r="AT568" s="186" t="s">
        <v>164</v>
      </c>
      <c r="AU568" s="186" t="s">
        <v>113</v>
      </c>
      <c r="AV568" s="11" t="s">
        <v>113</v>
      </c>
      <c r="AW568" s="11" t="s">
        <v>33</v>
      </c>
      <c r="AX568" s="11" t="s">
        <v>76</v>
      </c>
      <c r="AY568" s="186" t="s">
        <v>157</v>
      </c>
    </row>
    <row r="569" spans="2:65" s="11" customFormat="1" ht="16.5" customHeight="1">
      <c r="B569" s="179"/>
      <c r="C569" s="180"/>
      <c r="D569" s="180"/>
      <c r="E569" s="181" t="s">
        <v>5</v>
      </c>
      <c r="F569" s="261" t="s">
        <v>882</v>
      </c>
      <c r="G569" s="262"/>
      <c r="H569" s="262"/>
      <c r="I569" s="262"/>
      <c r="J569" s="180"/>
      <c r="K569" s="182">
        <v>21</v>
      </c>
      <c r="L569" s="180"/>
      <c r="M569" s="180"/>
      <c r="N569" s="180"/>
      <c r="O569" s="180"/>
      <c r="P569" s="180"/>
      <c r="Q569" s="180"/>
      <c r="R569" s="183"/>
      <c r="T569" s="184"/>
      <c r="U569" s="180"/>
      <c r="V569" s="180"/>
      <c r="W569" s="180"/>
      <c r="X569" s="180"/>
      <c r="Y569" s="180"/>
      <c r="Z569" s="180"/>
      <c r="AA569" s="185"/>
      <c r="AT569" s="186" t="s">
        <v>164</v>
      </c>
      <c r="AU569" s="186" t="s">
        <v>113</v>
      </c>
      <c r="AV569" s="11" t="s">
        <v>113</v>
      </c>
      <c r="AW569" s="11" t="s">
        <v>33</v>
      </c>
      <c r="AX569" s="11" t="s">
        <v>76</v>
      </c>
      <c r="AY569" s="186" t="s">
        <v>157</v>
      </c>
    </row>
    <row r="570" spans="2:65" s="11" customFormat="1" ht="16.5" customHeight="1">
      <c r="B570" s="179"/>
      <c r="C570" s="180"/>
      <c r="D570" s="180"/>
      <c r="E570" s="181" t="s">
        <v>5</v>
      </c>
      <c r="F570" s="261" t="s">
        <v>883</v>
      </c>
      <c r="G570" s="262"/>
      <c r="H570" s="262"/>
      <c r="I570" s="262"/>
      <c r="J570" s="180"/>
      <c r="K570" s="182">
        <v>12.6</v>
      </c>
      <c r="L570" s="180"/>
      <c r="M570" s="180"/>
      <c r="N570" s="180"/>
      <c r="O570" s="180"/>
      <c r="P570" s="180"/>
      <c r="Q570" s="180"/>
      <c r="R570" s="183"/>
      <c r="T570" s="184"/>
      <c r="U570" s="180"/>
      <c r="V570" s="180"/>
      <c r="W570" s="180"/>
      <c r="X570" s="180"/>
      <c r="Y570" s="180"/>
      <c r="Z570" s="180"/>
      <c r="AA570" s="185"/>
      <c r="AT570" s="186" t="s">
        <v>164</v>
      </c>
      <c r="AU570" s="186" t="s">
        <v>113</v>
      </c>
      <c r="AV570" s="11" t="s">
        <v>113</v>
      </c>
      <c r="AW570" s="11" t="s">
        <v>33</v>
      </c>
      <c r="AX570" s="11" t="s">
        <v>76</v>
      </c>
      <c r="AY570" s="186" t="s">
        <v>157</v>
      </c>
    </row>
    <row r="571" spans="2:65" s="11" customFormat="1" ht="16.5" customHeight="1">
      <c r="B571" s="179"/>
      <c r="C571" s="180"/>
      <c r="D571" s="180"/>
      <c r="E571" s="181" t="s">
        <v>5</v>
      </c>
      <c r="F571" s="261" t="s">
        <v>884</v>
      </c>
      <c r="G571" s="262"/>
      <c r="H571" s="262"/>
      <c r="I571" s="262"/>
      <c r="J571" s="180"/>
      <c r="K571" s="182">
        <v>12.6</v>
      </c>
      <c r="L571" s="180"/>
      <c r="M571" s="180"/>
      <c r="N571" s="180"/>
      <c r="O571" s="180"/>
      <c r="P571" s="180"/>
      <c r="Q571" s="180"/>
      <c r="R571" s="183"/>
      <c r="T571" s="184"/>
      <c r="U571" s="180"/>
      <c r="V571" s="180"/>
      <c r="W571" s="180"/>
      <c r="X571" s="180"/>
      <c r="Y571" s="180"/>
      <c r="Z571" s="180"/>
      <c r="AA571" s="185"/>
      <c r="AT571" s="186" t="s">
        <v>164</v>
      </c>
      <c r="AU571" s="186" t="s">
        <v>113</v>
      </c>
      <c r="AV571" s="11" t="s">
        <v>113</v>
      </c>
      <c r="AW571" s="11" t="s">
        <v>33</v>
      </c>
      <c r="AX571" s="11" t="s">
        <v>76</v>
      </c>
      <c r="AY571" s="186" t="s">
        <v>157</v>
      </c>
    </row>
    <row r="572" spans="2:65" s="11" customFormat="1" ht="16.5" customHeight="1">
      <c r="B572" s="179"/>
      <c r="C572" s="180"/>
      <c r="D572" s="180"/>
      <c r="E572" s="181" t="s">
        <v>5</v>
      </c>
      <c r="F572" s="261" t="s">
        <v>885</v>
      </c>
      <c r="G572" s="262"/>
      <c r="H572" s="262"/>
      <c r="I572" s="262"/>
      <c r="J572" s="180"/>
      <c r="K572" s="182">
        <v>12.6</v>
      </c>
      <c r="L572" s="180"/>
      <c r="M572" s="180"/>
      <c r="N572" s="180"/>
      <c r="O572" s="180"/>
      <c r="P572" s="180"/>
      <c r="Q572" s="180"/>
      <c r="R572" s="183"/>
      <c r="T572" s="184"/>
      <c r="U572" s="180"/>
      <c r="V572" s="180"/>
      <c r="W572" s="180"/>
      <c r="X572" s="180"/>
      <c r="Y572" s="180"/>
      <c r="Z572" s="180"/>
      <c r="AA572" s="185"/>
      <c r="AT572" s="186" t="s">
        <v>164</v>
      </c>
      <c r="AU572" s="186" t="s">
        <v>113</v>
      </c>
      <c r="AV572" s="11" t="s">
        <v>113</v>
      </c>
      <c r="AW572" s="11" t="s">
        <v>33</v>
      </c>
      <c r="AX572" s="11" t="s">
        <v>76</v>
      </c>
      <c r="AY572" s="186" t="s">
        <v>157</v>
      </c>
    </row>
    <row r="573" spans="2:65" s="12" customFormat="1" ht="16.5" customHeight="1">
      <c r="B573" s="187"/>
      <c r="C573" s="188"/>
      <c r="D573" s="188"/>
      <c r="E573" s="189" t="s">
        <v>5</v>
      </c>
      <c r="F573" s="263" t="s">
        <v>860</v>
      </c>
      <c r="G573" s="264"/>
      <c r="H573" s="264"/>
      <c r="I573" s="264"/>
      <c r="J573" s="188"/>
      <c r="K573" s="190">
        <v>100.8</v>
      </c>
      <c r="L573" s="188"/>
      <c r="M573" s="188"/>
      <c r="N573" s="188"/>
      <c r="O573" s="188"/>
      <c r="P573" s="188"/>
      <c r="Q573" s="188"/>
      <c r="R573" s="191"/>
      <c r="T573" s="192"/>
      <c r="U573" s="188"/>
      <c r="V573" s="188"/>
      <c r="W573" s="188"/>
      <c r="X573" s="188"/>
      <c r="Y573" s="188"/>
      <c r="Z573" s="188"/>
      <c r="AA573" s="193"/>
      <c r="AT573" s="194" t="s">
        <v>164</v>
      </c>
      <c r="AU573" s="194" t="s">
        <v>113</v>
      </c>
      <c r="AV573" s="12" t="s">
        <v>167</v>
      </c>
      <c r="AW573" s="12" t="s">
        <v>33</v>
      </c>
      <c r="AX573" s="12" t="s">
        <v>76</v>
      </c>
      <c r="AY573" s="194" t="s">
        <v>157</v>
      </c>
    </row>
    <row r="574" spans="2:65" s="13" customFormat="1" ht="16.5" customHeight="1">
      <c r="B574" s="195"/>
      <c r="C574" s="196"/>
      <c r="D574" s="196"/>
      <c r="E574" s="197" t="s">
        <v>5</v>
      </c>
      <c r="F574" s="265" t="s">
        <v>176</v>
      </c>
      <c r="G574" s="266"/>
      <c r="H574" s="266"/>
      <c r="I574" s="266"/>
      <c r="J574" s="196"/>
      <c r="K574" s="198">
        <v>386.4</v>
      </c>
      <c r="L574" s="196"/>
      <c r="M574" s="196"/>
      <c r="N574" s="196"/>
      <c r="O574" s="196"/>
      <c r="P574" s="196"/>
      <c r="Q574" s="196"/>
      <c r="R574" s="199"/>
      <c r="T574" s="200"/>
      <c r="U574" s="196"/>
      <c r="V574" s="196"/>
      <c r="W574" s="196"/>
      <c r="X574" s="196"/>
      <c r="Y574" s="196"/>
      <c r="Z574" s="196"/>
      <c r="AA574" s="201"/>
      <c r="AT574" s="202" t="s">
        <v>164</v>
      </c>
      <c r="AU574" s="202" t="s">
        <v>113</v>
      </c>
      <c r="AV574" s="13" t="s">
        <v>161</v>
      </c>
      <c r="AW574" s="13" t="s">
        <v>33</v>
      </c>
      <c r="AX574" s="13" t="s">
        <v>84</v>
      </c>
      <c r="AY574" s="202" t="s">
        <v>157</v>
      </c>
    </row>
    <row r="575" spans="2:65" s="1" customFormat="1" ht="16.5" customHeight="1">
      <c r="B575" s="136"/>
      <c r="C575" s="204" t="s">
        <v>886</v>
      </c>
      <c r="D575" s="204" t="s">
        <v>652</v>
      </c>
      <c r="E575" s="205" t="s">
        <v>887</v>
      </c>
      <c r="F575" s="310" t="s">
        <v>888</v>
      </c>
      <c r="G575" s="310"/>
      <c r="H575" s="310"/>
      <c r="I575" s="310"/>
      <c r="J575" s="206" t="s">
        <v>207</v>
      </c>
      <c r="K575" s="207">
        <v>386.4</v>
      </c>
      <c r="L575" s="311">
        <v>0</v>
      </c>
      <c r="M575" s="311"/>
      <c r="N575" s="309">
        <f>ROUND(L575*K575,2)</f>
        <v>0</v>
      </c>
      <c r="O575" s="278"/>
      <c r="P575" s="278"/>
      <c r="Q575" s="278"/>
      <c r="R575" s="139"/>
      <c r="T575" s="169" t="s">
        <v>5</v>
      </c>
      <c r="U575" s="47" t="s">
        <v>43</v>
      </c>
      <c r="V575" s="39"/>
      <c r="W575" s="170">
        <f>V575*K575</f>
        <v>0</v>
      </c>
      <c r="X575" s="170">
        <v>8.0000000000000004E-4</v>
      </c>
      <c r="Y575" s="170">
        <f>X575*K575</f>
        <v>0.30912000000000001</v>
      </c>
      <c r="Z575" s="170">
        <v>0</v>
      </c>
      <c r="AA575" s="171">
        <f>Z575*K575</f>
        <v>0</v>
      </c>
      <c r="AR575" s="22" t="s">
        <v>655</v>
      </c>
      <c r="AT575" s="22" t="s">
        <v>652</v>
      </c>
      <c r="AU575" s="22" t="s">
        <v>113</v>
      </c>
      <c r="AY575" s="22" t="s">
        <v>157</v>
      </c>
      <c r="BE575" s="109">
        <f>IF(U575="základná",N575,0)</f>
        <v>0</v>
      </c>
      <c r="BF575" s="109">
        <f>IF(U575="znížená",N575,0)</f>
        <v>0</v>
      </c>
      <c r="BG575" s="109">
        <f>IF(U575="zákl. prenesená",N575,0)</f>
        <v>0</v>
      </c>
      <c r="BH575" s="109">
        <f>IF(U575="zníž. prenesená",N575,0)</f>
        <v>0</v>
      </c>
      <c r="BI575" s="109">
        <f>IF(U575="nulová",N575,0)</f>
        <v>0</v>
      </c>
      <c r="BJ575" s="22" t="s">
        <v>113</v>
      </c>
      <c r="BK575" s="109">
        <f>ROUND(L575*K575,2)</f>
        <v>0</v>
      </c>
      <c r="BL575" s="22" t="s">
        <v>390</v>
      </c>
      <c r="BM575" s="22" t="s">
        <v>889</v>
      </c>
    </row>
    <row r="576" spans="2:65" s="1" customFormat="1" ht="25.5" customHeight="1">
      <c r="B576" s="136"/>
      <c r="C576" s="165" t="s">
        <v>890</v>
      </c>
      <c r="D576" s="165" t="s">
        <v>158</v>
      </c>
      <c r="E576" s="166" t="s">
        <v>891</v>
      </c>
      <c r="F576" s="276" t="s">
        <v>892</v>
      </c>
      <c r="G576" s="276"/>
      <c r="H576" s="276"/>
      <c r="I576" s="276"/>
      <c r="J576" s="167" t="s">
        <v>207</v>
      </c>
      <c r="K576" s="168">
        <v>410.32</v>
      </c>
      <c r="L576" s="277">
        <v>0</v>
      </c>
      <c r="M576" s="277"/>
      <c r="N576" s="278">
        <f>ROUND(L576*K576,2)</f>
        <v>0</v>
      </c>
      <c r="O576" s="278"/>
      <c r="P576" s="278"/>
      <c r="Q576" s="278"/>
      <c r="R576" s="139"/>
      <c r="T576" s="169" t="s">
        <v>5</v>
      </c>
      <c r="U576" s="47" t="s">
        <v>43</v>
      </c>
      <c r="V576" s="39"/>
      <c r="W576" s="170">
        <f>V576*K576</f>
        <v>0</v>
      </c>
      <c r="X576" s="170">
        <v>5.0000000000000001E-4</v>
      </c>
      <c r="Y576" s="170">
        <f>X576*K576</f>
        <v>0.20516000000000001</v>
      </c>
      <c r="Z576" s="170">
        <v>0</v>
      </c>
      <c r="AA576" s="171">
        <f>Z576*K576</f>
        <v>0</v>
      </c>
      <c r="AR576" s="22" t="s">
        <v>390</v>
      </c>
      <c r="AT576" s="22" t="s">
        <v>158</v>
      </c>
      <c r="AU576" s="22" t="s">
        <v>113</v>
      </c>
      <c r="AY576" s="22" t="s">
        <v>157</v>
      </c>
      <c r="BE576" s="109">
        <f>IF(U576="základná",N576,0)</f>
        <v>0</v>
      </c>
      <c r="BF576" s="109">
        <f>IF(U576="znížená",N576,0)</f>
        <v>0</v>
      </c>
      <c r="BG576" s="109">
        <f>IF(U576="zákl. prenesená",N576,0)</f>
        <v>0</v>
      </c>
      <c r="BH576" s="109">
        <f>IF(U576="zníž. prenesená",N576,0)</f>
        <v>0</v>
      </c>
      <c r="BI576" s="109">
        <f>IF(U576="nulová",N576,0)</f>
        <v>0</v>
      </c>
      <c r="BJ576" s="22" t="s">
        <v>113</v>
      </c>
      <c r="BK576" s="109">
        <f>ROUND(L576*K576,2)</f>
        <v>0</v>
      </c>
      <c r="BL576" s="22" t="s">
        <v>390</v>
      </c>
      <c r="BM576" s="22" t="s">
        <v>893</v>
      </c>
    </row>
    <row r="577" spans="2:51" s="10" customFormat="1" ht="16.5" customHeight="1">
      <c r="B577" s="172"/>
      <c r="C577" s="173"/>
      <c r="D577" s="173"/>
      <c r="E577" s="174" t="s">
        <v>5</v>
      </c>
      <c r="F577" s="279" t="s">
        <v>833</v>
      </c>
      <c r="G577" s="280"/>
      <c r="H577" s="280"/>
      <c r="I577" s="280"/>
      <c r="J577" s="173"/>
      <c r="K577" s="174" t="s">
        <v>5</v>
      </c>
      <c r="L577" s="173"/>
      <c r="M577" s="173"/>
      <c r="N577" s="173"/>
      <c r="O577" s="173"/>
      <c r="P577" s="173"/>
      <c r="Q577" s="173"/>
      <c r="R577" s="175"/>
      <c r="T577" s="176"/>
      <c r="U577" s="173"/>
      <c r="V577" s="173"/>
      <c r="W577" s="173"/>
      <c r="X577" s="173"/>
      <c r="Y577" s="173"/>
      <c r="Z577" s="173"/>
      <c r="AA577" s="177"/>
      <c r="AT577" s="178" t="s">
        <v>164</v>
      </c>
      <c r="AU577" s="178" t="s">
        <v>113</v>
      </c>
      <c r="AV577" s="10" t="s">
        <v>84</v>
      </c>
      <c r="AW577" s="10" t="s">
        <v>33</v>
      </c>
      <c r="AX577" s="10" t="s">
        <v>76</v>
      </c>
      <c r="AY577" s="178" t="s">
        <v>157</v>
      </c>
    </row>
    <row r="578" spans="2:51" s="10" customFormat="1" ht="16.5" customHeight="1">
      <c r="B578" s="172"/>
      <c r="C578" s="173"/>
      <c r="D578" s="173"/>
      <c r="E578" s="174" t="s">
        <v>5</v>
      </c>
      <c r="F578" s="283" t="s">
        <v>834</v>
      </c>
      <c r="G578" s="284"/>
      <c r="H578" s="284"/>
      <c r="I578" s="284"/>
      <c r="J578" s="173"/>
      <c r="K578" s="174" t="s">
        <v>5</v>
      </c>
      <c r="L578" s="173"/>
      <c r="M578" s="173"/>
      <c r="N578" s="173"/>
      <c r="O578" s="173"/>
      <c r="P578" s="173"/>
      <c r="Q578" s="173"/>
      <c r="R578" s="175"/>
      <c r="T578" s="176"/>
      <c r="U578" s="173"/>
      <c r="V578" s="173"/>
      <c r="W578" s="173"/>
      <c r="X578" s="173"/>
      <c r="Y578" s="173"/>
      <c r="Z578" s="173"/>
      <c r="AA578" s="177"/>
      <c r="AT578" s="178" t="s">
        <v>164</v>
      </c>
      <c r="AU578" s="178" t="s">
        <v>113</v>
      </c>
      <c r="AV578" s="10" t="s">
        <v>84</v>
      </c>
      <c r="AW578" s="10" t="s">
        <v>33</v>
      </c>
      <c r="AX578" s="10" t="s">
        <v>76</v>
      </c>
      <c r="AY578" s="178" t="s">
        <v>157</v>
      </c>
    </row>
    <row r="579" spans="2:51" s="11" customFormat="1" ht="16.5" customHeight="1">
      <c r="B579" s="179"/>
      <c r="C579" s="180"/>
      <c r="D579" s="180"/>
      <c r="E579" s="181" t="s">
        <v>5</v>
      </c>
      <c r="F579" s="261" t="s">
        <v>894</v>
      </c>
      <c r="G579" s="262"/>
      <c r="H579" s="262"/>
      <c r="I579" s="262"/>
      <c r="J579" s="180"/>
      <c r="K579" s="182">
        <v>5.05</v>
      </c>
      <c r="L579" s="180"/>
      <c r="M579" s="180"/>
      <c r="N579" s="180"/>
      <c r="O579" s="180"/>
      <c r="P579" s="180"/>
      <c r="Q579" s="180"/>
      <c r="R579" s="183"/>
      <c r="T579" s="184"/>
      <c r="U579" s="180"/>
      <c r="V579" s="180"/>
      <c r="W579" s="180"/>
      <c r="X579" s="180"/>
      <c r="Y579" s="180"/>
      <c r="Z579" s="180"/>
      <c r="AA579" s="185"/>
      <c r="AT579" s="186" t="s">
        <v>164</v>
      </c>
      <c r="AU579" s="186" t="s">
        <v>113</v>
      </c>
      <c r="AV579" s="11" t="s">
        <v>113</v>
      </c>
      <c r="AW579" s="11" t="s">
        <v>33</v>
      </c>
      <c r="AX579" s="11" t="s">
        <v>76</v>
      </c>
      <c r="AY579" s="186" t="s">
        <v>157</v>
      </c>
    </row>
    <row r="580" spans="2:51" s="11" customFormat="1" ht="16.5" customHeight="1">
      <c r="B580" s="179"/>
      <c r="C580" s="180"/>
      <c r="D580" s="180"/>
      <c r="E580" s="181" t="s">
        <v>5</v>
      </c>
      <c r="F580" s="261" t="s">
        <v>895</v>
      </c>
      <c r="G580" s="262"/>
      <c r="H580" s="262"/>
      <c r="I580" s="262"/>
      <c r="J580" s="180"/>
      <c r="K580" s="182">
        <v>18.14</v>
      </c>
      <c r="L580" s="180"/>
      <c r="M580" s="180"/>
      <c r="N580" s="180"/>
      <c r="O580" s="180"/>
      <c r="P580" s="180"/>
      <c r="Q580" s="180"/>
      <c r="R580" s="183"/>
      <c r="T580" s="184"/>
      <c r="U580" s="180"/>
      <c r="V580" s="180"/>
      <c r="W580" s="180"/>
      <c r="X580" s="180"/>
      <c r="Y580" s="180"/>
      <c r="Z580" s="180"/>
      <c r="AA580" s="185"/>
      <c r="AT580" s="186" t="s">
        <v>164</v>
      </c>
      <c r="AU580" s="186" t="s">
        <v>113</v>
      </c>
      <c r="AV580" s="11" t="s">
        <v>113</v>
      </c>
      <c r="AW580" s="11" t="s">
        <v>33</v>
      </c>
      <c r="AX580" s="11" t="s">
        <v>76</v>
      </c>
      <c r="AY580" s="186" t="s">
        <v>157</v>
      </c>
    </row>
    <row r="581" spans="2:51" s="11" customFormat="1" ht="16.5" customHeight="1">
      <c r="B581" s="179"/>
      <c r="C581" s="180"/>
      <c r="D581" s="180"/>
      <c r="E581" s="181" t="s">
        <v>5</v>
      </c>
      <c r="F581" s="261" t="s">
        <v>896</v>
      </c>
      <c r="G581" s="262"/>
      <c r="H581" s="262"/>
      <c r="I581" s="262"/>
      <c r="J581" s="180"/>
      <c r="K581" s="182">
        <v>7</v>
      </c>
      <c r="L581" s="180"/>
      <c r="M581" s="180"/>
      <c r="N581" s="180"/>
      <c r="O581" s="180"/>
      <c r="P581" s="180"/>
      <c r="Q581" s="180"/>
      <c r="R581" s="183"/>
      <c r="T581" s="184"/>
      <c r="U581" s="180"/>
      <c r="V581" s="180"/>
      <c r="W581" s="180"/>
      <c r="X581" s="180"/>
      <c r="Y581" s="180"/>
      <c r="Z581" s="180"/>
      <c r="AA581" s="185"/>
      <c r="AT581" s="186" t="s">
        <v>164</v>
      </c>
      <c r="AU581" s="186" t="s">
        <v>113</v>
      </c>
      <c r="AV581" s="11" t="s">
        <v>113</v>
      </c>
      <c r="AW581" s="11" t="s">
        <v>33</v>
      </c>
      <c r="AX581" s="11" t="s">
        <v>76</v>
      </c>
      <c r="AY581" s="186" t="s">
        <v>157</v>
      </c>
    </row>
    <row r="582" spans="2:51" s="11" customFormat="1" ht="16.5" customHeight="1">
      <c r="B582" s="179"/>
      <c r="C582" s="180"/>
      <c r="D582" s="180"/>
      <c r="E582" s="181" t="s">
        <v>5</v>
      </c>
      <c r="F582" s="261" t="s">
        <v>897</v>
      </c>
      <c r="G582" s="262"/>
      <c r="H582" s="262"/>
      <c r="I582" s="262"/>
      <c r="J582" s="180"/>
      <c r="K582" s="182">
        <v>0.9</v>
      </c>
      <c r="L582" s="180"/>
      <c r="M582" s="180"/>
      <c r="N582" s="180"/>
      <c r="O582" s="180"/>
      <c r="P582" s="180"/>
      <c r="Q582" s="180"/>
      <c r="R582" s="183"/>
      <c r="T582" s="184"/>
      <c r="U582" s="180"/>
      <c r="V582" s="180"/>
      <c r="W582" s="180"/>
      <c r="X582" s="180"/>
      <c r="Y582" s="180"/>
      <c r="Z582" s="180"/>
      <c r="AA582" s="185"/>
      <c r="AT582" s="186" t="s">
        <v>164</v>
      </c>
      <c r="AU582" s="186" t="s">
        <v>113</v>
      </c>
      <c r="AV582" s="11" t="s">
        <v>113</v>
      </c>
      <c r="AW582" s="11" t="s">
        <v>33</v>
      </c>
      <c r="AX582" s="11" t="s">
        <v>76</v>
      </c>
      <c r="AY582" s="186" t="s">
        <v>157</v>
      </c>
    </row>
    <row r="583" spans="2:51" s="11" customFormat="1" ht="16.5" customHeight="1">
      <c r="B583" s="179"/>
      <c r="C583" s="180"/>
      <c r="D583" s="180"/>
      <c r="E583" s="181" t="s">
        <v>5</v>
      </c>
      <c r="F583" s="261" t="s">
        <v>898</v>
      </c>
      <c r="G583" s="262"/>
      <c r="H583" s="262"/>
      <c r="I583" s="262"/>
      <c r="J583" s="180"/>
      <c r="K583" s="182">
        <v>0.9</v>
      </c>
      <c r="L583" s="180"/>
      <c r="M583" s="180"/>
      <c r="N583" s="180"/>
      <c r="O583" s="180"/>
      <c r="P583" s="180"/>
      <c r="Q583" s="180"/>
      <c r="R583" s="183"/>
      <c r="T583" s="184"/>
      <c r="U583" s="180"/>
      <c r="V583" s="180"/>
      <c r="W583" s="180"/>
      <c r="X583" s="180"/>
      <c r="Y583" s="180"/>
      <c r="Z583" s="180"/>
      <c r="AA583" s="185"/>
      <c r="AT583" s="186" t="s">
        <v>164</v>
      </c>
      <c r="AU583" s="186" t="s">
        <v>113</v>
      </c>
      <c r="AV583" s="11" t="s">
        <v>113</v>
      </c>
      <c r="AW583" s="11" t="s">
        <v>33</v>
      </c>
      <c r="AX583" s="11" t="s">
        <v>76</v>
      </c>
      <c r="AY583" s="186" t="s">
        <v>157</v>
      </c>
    </row>
    <row r="584" spans="2:51" s="11" customFormat="1" ht="16.5" customHeight="1">
      <c r="B584" s="179"/>
      <c r="C584" s="180"/>
      <c r="D584" s="180"/>
      <c r="E584" s="181" t="s">
        <v>5</v>
      </c>
      <c r="F584" s="261" t="s">
        <v>899</v>
      </c>
      <c r="G584" s="262"/>
      <c r="H584" s="262"/>
      <c r="I584" s="262"/>
      <c r="J584" s="180"/>
      <c r="K584" s="182">
        <v>13.9</v>
      </c>
      <c r="L584" s="180"/>
      <c r="M584" s="180"/>
      <c r="N584" s="180"/>
      <c r="O584" s="180"/>
      <c r="P584" s="180"/>
      <c r="Q584" s="180"/>
      <c r="R584" s="183"/>
      <c r="T584" s="184"/>
      <c r="U584" s="180"/>
      <c r="V584" s="180"/>
      <c r="W584" s="180"/>
      <c r="X584" s="180"/>
      <c r="Y584" s="180"/>
      <c r="Z584" s="180"/>
      <c r="AA584" s="185"/>
      <c r="AT584" s="186" t="s">
        <v>164</v>
      </c>
      <c r="AU584" s="186" t="s">
        <v>113</v>
      </c>
      <c r="AV584" s="11" t="s">
        <v>113</v>
      </c>
      <c r="AW584" s="11" t="s">
        <v>33</v>
      </c>
      <c r="AX584" s="11" t="s">
        <v>76</v>
      </c>
      <c r="AY584" s="186" t="s">
        <v>157</v>
      </c>
    </row>
    <row r="585" spans="2:51" s="11" customFormat="1" ht="16.5" customHeight="1">
      <c r="B585" s="179"/>
      <c r="C585" s="180"/>
      <c r="D585" s="180"/>
      <c r="E585" s="181" t="s">
        <v>5</v>
      </c>
      <c r="F585" s="261" t="s">
        <v>900</v>
      </c>
      <c r="G585" s="262"/>
      <c r="H585" s="262"/>
      <c r="I585" s="262"/>
      <c r="J585" s="180"/>
      <c r="K585" s="182">
        <v>5.74</v>
      </c>
      <c r="L585" s="180"/>
      <c r="M585" s="180"/>
      <c r="N585" s="180"/>
      <c r="O585" s="180"/>
      <c r="P585" s="180"/>
      <c r="Q585" s="180"/>
      <c r="R585" s="183"/>
      <c r="T585" s="184"/>
      <c r="U585" s="180"/>
      <c r="V585" s="180"/>
      <c r="W585" s="180"/>
      <c r="X585" s="180"/>
      <c r="Y585" s="180"/>
      <c r="Z585" s="180"/>
      <c r="AA585" s="185"/>
      <c r="AT585" s="186" t="s">
        <v>164</v>
      </c>
      <c r="AU585" s="186" t="s">
        <v>113</v>
      </c>
      <c r="AV585" s="11" t="s">
        <v>113</v>
      </c>
      <c r="AW585" s="11" t="s">
        <v>33</v>
      </c>
      <c r="AX585" s="11" t="s">
        <v>76</v>
      </c>
      <c r="AY585" s="186" t="s">
        <v>157</v>
      </c>
    </row>
    <row r="586" spans="2:51" s="11" customFormat="1" ht="16.5" customHeight="1">
      <c r="B586" s="179"/>
      <c r="C586" s="180"/>
      <c r="D586" s="180"/>
      <c r="E586" s="181" t="s">
        <v>5</v>
      </c>
      <c r="F586" s="261" t="s">
        <v>901</v>
      </c>
      <c r="G586" s="262"/>
      <c r="H586" s="262"/>
      <c r="I586" s="262"/>
      <c r="J586" s="180"/>
      <c r="K586" s="182">
        <v>2.5</v>
      </c>
      <c r="L586" s="180"/>
      <c r="M586" s="180"/>
      <c r="N586" s="180"/>
      <c r="O586" s="180"/>
      <c r="P586" s="180"/>
      <c r="Q586" s="180"/>
      <c r="R586" s="183"/>
      <c r="T586" s="184"/>
      <c r="U586" s="180"/>
      <c r="V586" s="180"/>
      <c r="W586" s="180"/>
      <c r="X586" s="180"/>
      <c r="Y586" s="180"/>
      <c r="Z586" s="180"/>
      <c r="AA586" s="185"/>
      <c r="AT586" s="186" t="s">
        <v>164</v>
      </c>
      <c r="AU586" s="186" t="s">
        <v>113</v>
      </c>
      <c r="AV586" s="11" t="s">
        <v>113</v>
      </c>
      <c r="AW586" s="11" t="s">
        <v>33</v>
      </c>
      <c r="AX586" s="11" t="s">
        <v>76</v>
      </c>
      <c r="AY586" s="186" t="s">
        <v>157</v>
      </c>
    </row>
    <row r="587" spans="2:51" s="12" customFormat="1" ht="16.5" customHeight="1">
      <c r="B587" s="187"/>
      <c r="C587" s="188"/>
      <c r="D587" s="188"/>
      <c r="E587" s="189" t="s">
        <v>5</v>
      </c>
      <c r="F587" s="263" t="s">
        <v>845</v>
      </c>
      <c r="G587" s="264"/>
      <c r="H587" s="264"/>
      <c r="I587" s="264"/>
      <c r="J587" s="188"/>
      <c r="K587" s="190">
        <v>54.13</v>
      </c>
      <c r="L587" s="188"/>
      <c r="M587" s="188"/>
      <c r="N587" s="188"/>
      <c r="O587" s="188"/>
      <c r="P587" s="188"/>
      <c r="Q587" s="188"/>
      <c r="R587" s="191"/>
      <c r="T587" s="192"/>
      <c r="U587" s="188"/>
      <c r="V587" s="188"/>
      <c r="W587" s="188"/>
      <c r="X587" s="188"/>
      <c r="Y587" s="188"/>
      <c r="Z587" s="188"/>
      <c r="AA587" s="193"/>
      <c r="AT587" s="194" t="s">
        <v>164</v>
      </c>
      <c r="AU587" s="194" t="s">
        <v>113</v>
      </c>
      <c r="AV587" s="12" t="s">
        <v>167</v>
      </c>
      <c r="AW587" s="12" t="s">
        <v>33</v>
      </c>
      <c r="AX587" s="12" t="s">
        <v>76</v>
      </c>
      <c r="AY587" s="194" t="s">
        <v>157</v>
      </c>
    </row>
    <row r="588" spans="2:51" s="11" customFormat="1" ht="16.5" customHeight="1">
      <c r="B588" s="179"/>
      <c r="C588" s="180"/>
      <c r="D588" s="180"/>
      <c r="E588" s="181" t="s">
        <v>5</v>
      </c>
      <c r="F588" s="261" t="s">
        <v>902</v>
      </c>
      <c r="G588" s="262"/>
      <c r="H588" s="262"/>
      <c r="I588" s="262"/>
      <c r="J588" s="180"/>
      <c r="K588" s="182">
        <v>162.38999999999999</v>
      </c>
      <c r="L588" s="180"/>
      <c r="M588" s="180"/>
      <c r="N588" s="180"/>
      <c r="O588" s="180"/>
      <c r="P588" s="180"/>
      <c r="Q588" s="180"/>
      <c r="R588" s="183"/>
      <c r="T588" s="184"/>
      <c r="U588" s="180"/>
      <c r="V588" s="180"/>
      <c r="W588" s="180"/>
      <c r="X588" s="180"/>
      <c r="Y588" s="180"/>
      <c r="Z588" s="180"/>
      <c r="AA588" s="185"/>
      <c r="AT588" s="186" t="s">
        <v>164</v>
      </c>
      <c r="AU588" s="186" t="s">
        <v>113</v>
      </c>
      <c r="AV588" s="11" t="s">
        <v>113</v>
      </c>
      <c r="AW588" s="11" t="s">
        <v>33</v>
      </c>
      <c r="AX588" s="11" t="s">
        <v>76</v>
      </c>
      <c r="AY588" s="186" t="s">
        <v>157</v>
      </c>
    </row>
    <row r="589" spans="2:51" s="12" customFormat="1" ht="16.5" customHeight="1">
      <c r="B589" s="187"/>
      <c r="C589" s="188"/>
      <c r="D589" s="188"/>
      <c r="E589" s="189" t="s">
        <v>5</v>
      </c>
      <c r="F589" s="263" t="s">
        <v>847</v>
      </c>
      <c r="G589" s="264"/>
      <c r="H589" s="264"/>
      <c r="I589" s="264"/>
      <c r="J589" s="188"/>
      <c r="K589" s="190">
        <v>162.38999999999999</v>
      </c>
      <c r="L589" s="188"/>
      <c r="M589" s="188"/>
      <c r="N589" s="188"/>
      <c r="O589" s="188"/>
      <c r="P589" s="188"/>
      <c r="Q589" s="188"/>
      <c r="R589" s="191"/>
      <c r="T589" s="192"/>
      <c r="U589" s="188"/>
      <c r="V589" s="188"/>
      <c r="W589" s="188"/>
      <c r="X589" s="188"/>
      <c r="Y589" s="188"/>
      <c r="Z589" s="188"/>
      <c r="AA589" s="193"/>
      <c r="AT589" s="194" t="s">
        <v>164</v>
      </c>
      <c r="AU589" s="194" t="s">
        <v>113</v>
      </c>
      <c r="AV589" s="12" t="s">
        <v>167</v>
      </c>
      <c r="AW589" s="12" t="s">
        <v>33</v>
      </c>
      <c r="AX589" s="12" t="s">
        <v>76</v>
      </c>
      <c r="AY589" s="194" t="s">
        <v>157</v>
      </c>
    </row>
    <row r="590" spans="2:51" s="11" customFormat="1" ht="16.5" customHeight="1">
      <c r="B590" s="179"/>
      <c r="C590" s="180"/>
      <c r="D590" s="180"/>
      <c r="E590" s="181" t="s">
        <v>5</v>
      </c>
      <c r="F590" s="261" t="s">
        <v>903</v>
      </c>
      <c r="G590" s="262"/>
      <c r="H590" s="262"/>
      <c r="I590" s="262"/>
      <c r="J590" s="180"/>
      <c r="K590" s="182">
        <v>13.9</v>
      </c>
      <c r="L590" s="180"/>
      <c r="M590" s="180"/>
      <c r="N590" s="180"/>
      <c r="O590" s="180"/>
      <c r="P590" s="180"/>
      <c r="Q590" s="180"/>
      <c r="R590" s="183"/>
      <c r="T590" s="184"/>
      <c r="U590" s="180"/>
      <c r="V590" s="180"/>
      <c r="W590" s="180"/>
      <c r="X590" s="180"/>
      <c r="Y590" s="180"/>
      <c r="Z590" s="180"/>
      <c r="AA590" s="185"/>
      <c r="AT590" s="186" t="s">
        <v>164</v>
      </c>
      <c r="AU590" s="186" t="s">
        <v>113</v>
      </c>
      <c r="AV590" s="11" t="s">
        <v>113</v>
      </c>
      <c r="AW590" s="11" t="s">
        <v>33</v>
      </c>
      <c r="AX590" s="11" t="s">
        <v>76</v>
      </c>
      <c r="AY590" s="186" t="s">
        <v>157</v>
      </c>
    </row>
    <row r="591" spans="2:51" s="11" customFormat="1" ht="16.5" customHeight="1">
      <c r="B591" s="179"/>
      <c r="C591" s="180"/>
      <c r="D591" s="180"/>
      <c r="E591" s="181" t="s">
        <v>5</v>
      </c>
      <c r="F591" s="261" t="s">
        <v>904</v>
      </c>
      <c r="G591" s="262"/>
      <c r="H591" s="262"/>
      <c r="I591" s="262"/>
      <c r="J591" s="180"/>
      <c r="K591" s="182">
        <v>5.86</v>
      </c>
      <c r="L591" s="180"/>
      <c r="M591" s="180"/>
      <c r="N591" s="180"/>
      <c r="O591" s="180"/>
      <c r="P591" s="180"/>
      <c r="Q591" s="180"/>
      <c r="R591" s="183"/>
      <c r="T591" s="184"/>
      <c r="U591" s="180"/>
      <c r="V591" s="180"/>
      <c r="W591" s="180"/>
      <c r="X591" s="180"/>
      <c r="Y591" s="180"/>
      <c r="Z591" s="180"/>
      <c r="AA591" s="185"/>
      <c r="AT591" s="186" t="s">
        <v>164</v>
      </c>
      <c r="AU591" s="186" t="s">
        <v>113</v>
      </c>
      <c r="AV591" s="11" t="s">
        <v>113</v>
      </c>
      <c r="AW591" s="11" t="s">
        <v>33</v>
      </c>
      <c r="AX591" s="11" t="s">
        <v>76</v>
      </c>
      <c r="AY591" s="186" t="s">
        <v>157</v>
      </c>
    </row>
    <row r="592" spans="2:51" s="11" customFormat="1" ht="16.5" customHeight="1">
      <c r="B592" s="179"/>
      <c r="C592" s="180"/>
      <c r="D592" s="180"/>
      <c r="E592" s="181" t="s">
        <v>5</v>
      </c>
      <c r="F592" s="261" t="s">
        <v>905</v>
      </c>
      <c r="G592" s="262"/>
      <c r="H592" s="262"/>
      <c r="I592" s="262"/>
      <c r="J592" s="180"/>
      <c r="K592" s="182">
        <v>4.95</v>
      </c>
      <c r="L592" s="180"/>
      <c r="M592" s="180"/>
      <c r="N592" s="180"/>
      <c r="O592" s="180"/>
      <c r="P592" s="180"/>
      <c r="Q592" s="180"/>
      <c r="R592" s="183"/>
      <c r="T592" s="184"/>
      <c r="U592" s="180"/>
      <c r="V592" s="180"/>
      <c r="W592" s="180"/>
      <c r="X592" s="180"/>
      <c r="Y592" s="180"/>
      <c r="Z592" s="180"/>
      <c r="AA592" s="185"/>
      <c r="AT592" s="186" t="s">
        <v>164</v>
      </c>
      <c r="AU592" s="186" t="s">
        <v>113</v>
      </c>
      <c r="AV592" s="11" t="s">
        <v>113</v>
      </c>
      <c r="AW592" s="11" t="s">
        <v>33</v>
      </c>
      <c r="AX592" s="11" t="s">
        <v>76</v>
      </c>
      <c r="AY592" s="186" t="s">
        <v>157</v>
      </c>
    </row>
    <row r="593" spans="2:65" s="11" customFormat="1" ht="16.5" customHeight="1">
      <c r="B593" s="179"/>
      <c r="C593" s="180"/>
      <c r="D593" s="180"/>
      <c r="E593" s="181" t="s">
        <v>5</v>
      </c>
      <c r="F593" s="261" t="s">
        <v>906</v>
      </c>
      <c r="G593" s="262"/>
      <c r="H593" s="262"/>
      <c r="I593" s="262"/>
      <c r="J593" s="180"/>
      <c r="K593" s="182">
        <v>16.239999999999998</v>
      </c>
      <c r="L593" s="180"/>
      <c r="M593" s="180"/>
      <c r="N593" s="180"/>
      <c r="O593" s="180"/>
      <c r="P593" s="180"/>
      <c r="Q593" s="180"/>
      <c r="R593" s="183"/>
      <c r="T593" s="184"/>
      <c r="U593" s="180"/>
      <c r="V593" s="180"/>
      <c r="W593" s="180"/>
      <c r="X593" s="180"/>
      <c r="Y593" s="180"/>
      <c r="Z593" s="180"/>
      <c r="AA593" s="185"/>
      <c r="AT593" s="186" t="s">
        <v>164</v>
      </c>
      <c r="AU593" s="186" t="s">
        <v>113</v>
      </c>
      <c r="AV593" s="11" t="s">
        <v>113</v>
      </c>
      <c r="AW593" s="11" t="s">
        <v>33</v>
      </c>
      <c r="AX593" s="11" t="s">
        <v>76</v>
      </c>
      <c r="AY593" s="186" t="s">
        <v>157</v>
      </c>
    </row>
    <row r="594" spans="2:65" s="11" customFormat="1" ht="25.5" customHeight="1">
      <c r="B594" s="179"/>
      <c r="C594" s="180"/>
      <c r="D594" s="180"/>
      <c r="E594" s="181" t="s">
        <v>5</v>
      </c>
      <c r="F594" s="261" t="s">
        <v>907</v>
      </c>
      <c r="G594" s="262"/>
      <c r="H594" s="262"/>
      <c r="I594" s="262"/>
      <c r="J594" s="180"/>
      <c r="K594" s="182">
        <v>9.58</v>
      </c>
      <c r="L594" s="180"/>
      <c r="M594" s="180"/>
      <c r="N594" s="180"/>
      <c r="O594" s="180"/>
      <c r="P594" s="180"/>
      <c r="Q594" s="180"/>
      <c r="R594" s="183"/>
      <c r="T594" s="184"/>
      <c r="U594" s="180"/>
      <c r="V594" s="180"/>
      <c r="W594" s="180"/>
      <c r="X594" s="180"/>
      <c r="Y594" s="180"/>
      <c r="Z594" s="180"/>
      <c r="AA594" s="185"/>
      <c r="AT594" s="186" t="s">
        <v>164</v>
      </c>
      <c r="AU594" s="186" t="s">
        <v>113</v>
      </c>
      <c r="AV594" s="11" t="s">
        <v>113</v>
      </c>
      <c r="AW594" s="11" t="s">
        <v>33</v>
      </c>
      <c r="AX594" s="11" t="s">
        <v>76</v>
      </c>
      <c r="AY594" s="186" t="s">
        <v>157</v>
      </c>
    </row>
    <row r="595" spans="2:65" s="11" customFormat="1" ht="16.5" customHeight="1">
      <c r="B595" s="179"/>
      <c r="C595" s="180"/>
      <c r="D595" s="180"/>
      <c r="E595" s="181" t="s">
        <v>5</v>
      </c>
      <c r="F595" s="261" t="s">
        <v>908</v>
      </c>
      <c r="G595" s="262"/>
      <c r="H595" s="262"/>
      <c r="I595" s="262"/>
      <c r="J595" s="180"/>
      <c r="K595" s="182">
        <v>4.91</v>
      </c>
      <c r="L595" s="180"/>
      <c r="M595" s="180"/>
      <c r="N595" s="180"/>
      <c r="O595" s="180"/>
      <c r="P595" s="180"/>
      <c r="Q595" s="180"/>
      <c r="R595" s="183"/>
      <c r="T595" s="184"/>
      <c r="U595" s="180"/>
      <c r="V595" s="180"/>
      <c r="W595" s="180"/>
      <c r="X595" s="180"/>
      <c r="Y595" s="180"/>
      <c r="Z595" s="180"/>
      <c r="AA595" s="185"/>
      <c r="AT595" s="186" t="s">
        <v>164</v>
      </c>
      <c r="AU595" s="186" t="s">
        <v>113</v>
      </c>
      <c r="AV595" s="11" t="s">
        <v>113</v>
      </c>
      <c r="AW595" s="11" t="s">
        <v>33</v>
      </c>
      <c r="AX595" s="11" t="s">
        <v>76</v>
      </c>
      <c r="AY595" s="186" t="s">
        <v>157</v>
      </c>
    </row>
    <row r="596" spans="2:65" s="11" customFormat="1" ht="16.5" customHeight="1">
      <c r="B596" s="179"/>
      <c r="C596" s="180"/>
      <c r="D596" s="180"/>
      <c r="E596" s="181" t="s">
        <v>5</v>
      </c>
      <c r="F596" s="261" t="s">
        <v>909</v>
      </c>
      <c r="G596" s="262"/>
      <c r="H596" s="262"/>
      <c r="I596" s="262"/>
      <c r="J596" s="180"/>
      <c r="K596" s="182">
        <v>4.91</v>
      </c>
      <c r="L596" s="180"/>
      <c r="M596" s="180"/>
      <c r="N596" s="180"/>
      <c r="O596" s="180"/>
      <c r="P596" s="180"/>
      <c r="Q596" s="180"/>
      <c r="R596" s="183"/>
      <c r="T596" s="184"/>
      <c r="U596" s="180"/>
      <c r="V596" s="180"/>
      <c r="W596" s="180"/>
      <c r="X596" s="180"/>
      <c r="Y596" s="180"/>
      <c r="Z596" s="180"/>
      <c r="AA596" s="185"/>
      <c r="AT596" s="186" t="s">
        <v>164</v>
      </c>
      <c r="AU596" s="186" t="s">
        <v>113</v>
      </c>
      <c r="AV596" s="11" t="s">
        <v>113</v>
      </c>
      <c r="AW596" s="11" t="s">
        <v>33</v>
      </c>
      <c r="AX596" s="11" t="s">
        <v>76</v>
      </c>
      <c r="AY596" s="186" t="s">
        <v>157</v>
      </c>
    </row>
    <row r="597" spans="2:65" s="11" customFormat="1" ht="16.5" customHeight="1">
      <c r="B597" s="179"/>
      <c r="C597" s="180"/>
      <c r="D597" s="180"/>
      <c r="E597" s="181" t="s">
        <v>5</v>
      </c>
      <c r="F597" s="261" t="s">
        <v>910</v>
      </c>
      <c r="G597" s="262"/>
      <c r="H597" s="262"/>
      <c r="I597" s="262"/>
      <c r="J597" s="180"/>
      <c r="K597" s="182">
        <v>4.25</v>
      </c>
      <c r="L597" s="180"/>
      <c r="M597" s="180"/>
      <c r="N597" s="180"/>
      <c r="O597" s="180"/>
      <c r="P597" s="180"/>
      <c r="Q597" s="180"/>
      <c r="R597" s="183"/>
      <c r="T597" s="184"/>
      <c r="U597" s="180"/>
      <c r="V597" s="180"/>
      <c r="W597" s="180"/>
      <c r="X597" s="180"/>
      <c r="Y597" s="180"/>
      <c r="Z597" s="180"/>
      <c r="AA597" s="185"/>
      <c r="AT597" s="186" t="s">
        <v>164</v>
      </c>
      <c r="AU597" s="186" t="s">
        <v>113</v>
      </c>
      <c r="AV597" s="11" t="s">
        <v>113</v>
      </c>
      <c r="AW597" s="11" t="s">
        <v>33</v>
      </c>
      <c r="AX597" s="11" t="s">
        <v>76</v>
      </c>
      <c r="AY597" s="186" t="s">
        <v>157</v>
      </c>
    </row>
    <row r="598" spans="2:65" s="12" customFormat="1" ht="16.5" customHeight="1">
      <c r="B598" s="187"/>
      <c r="C598" s="188"/>
      <c r="D598" s="188"/>
      <c r="E598" s="189" t="s">
        <v>5</v>
      </c>
      <c r="F598" s="263" t="s">
        <v>860</v>
      </c>
      <c r="G598" s="264"/>
      <c r="H598" s="264"/>
      <c r="I598" s="264"/>
      <c r="J598" s="188"/>
      <c r="K598" s="190">
        <v>64.599999999999994</v>
      </c>
      <c r="L598" s="188"/>
      <c r="M598" s="188"/>
      <c r="N598" s="188"/>
      <c r="O598" s="188"/>
      <c r="P598" s="188"/>
      <c r="Q598" s="188"/>
      <c r="R598" s="191"/>
      <c r="T598" s="192"/>
      <c r="U598" s="188"/>
      <c r="V598" s="188"/>
      <c r="W598" s="188"/>
      <c r="X598" s="188"/>
      <c r="Y598" s="188"/>
      <c r="Z598" s="188"/>
      <c r="AA598" s="193"/>
      <c r="AT598" s="194" t="s">
        <v>164</v>
      </c>
      <c r="AU598" s="194" t="s">
        <v>113</v>
      </c>
      <c r="AV598" s="12" t="s">
        <v>167</v>
      </c>
      <c r="AW598" s="12" t="s">
        <v>33</v>
      </c>
      <c r="AX598" s="12" t="s">
        <v>76</v>
      </c>
      <c r="AY598" s="194" t="s">
        <v>157</v>
      </c>
    </row>
    <row r="599" spans="2:65" s="11" customFormat="1" ht="16.5" customHeight="1">
      <c r="B599" s="179"/>
      <c r="C599" s="180"/>
      <c r="D599" s="180"/>
      <c r="E599" s="181" t="s">
        <v>5</v>
      </c>
      <c r="F599" s="261" t="s">
        <v>911</v>
      </c>
      <c r="G599" s="262"/>
      <c r="H599" s="262"/>
      <c r="I599" s="262"/>
      <c r="J599" s="180"/>
      <c r="K599" s="182">
        <v>129.19999999999999</v>
      </c>
      <c r="L599" s="180"/>
      <c r="M599" s="180"/>
      <c r="N599" s="180"/>
      <c r="O599" s="180"/>
      <c r="P599" s="180"/>
      <c r="Q599" s="180"/>
      <c r="R599" s="183"/>
      <c r="T599" s="184"/>
      <c r="U599" s="180"/>
      <c r="V599" s="180"/>
      <c r="W599" s="180"/>
      <c r="X599" s="180"/>
      <c r="Y599" s="180"/>
      <c r="Z599" s="180"/>
      <c r="AA599" s="185"/>
      <c r="AT599" s="186" t="s">
        <v>164</v>
      </c>
      <c r="AU599" s="186" t="s">
        <v>113</v>
      </c>
      <c r="AV599" s="11" t="s">
        <v>113</v>
      </c>
      <c r="AW599" s="11" t="s">
        <v>33</v>
      </c>
      <c r="AX599" s="11" t="s">
        <v>76</v>
      </c>
      <c r="AY599" s="186" t="s">
        <v>157</v>
      </c>
    </row>
    <row r="600" spans="2:65" s="12" customFormat="1" ht="16.5" customHeight="1">
      <c r="B600" s="187"/>
      <c r="C600" s="188"/>
      <c r="D600" s="188"/>
      <c r="E600" s="189" t="s">
        <v>5</v>
      </c>
      <c r="F600" s="263" t="s">
        <v>862</v>
      </c>
      <c r="G600" s="264"/>
      <c r="H600" s="264"/>
      <c r="I600" s="264"/>
      <c r="J600" s="188"/>
      <c r="K600" s="190">
        <v>129.19999999999999</v>
      </c>
      <c r="L600" s="188"/>
      <c r="M600" s="188"/>
      <c r="N600" s="188"/>
      <c r="O600" s="188"/>
      <c r="P600" s="188"/>
      <c r="Q600" s="188"/>
      <c r="R600" s="191"/>
      <c r="T600" s="192"/>
      <c r="U600" s="188"/>
      <c r="V600" s="188"/>
      <c r="W600" s="188"/>
      <c r="X600" s="188"/>
      <c r="Y600" s="188"/>
      <c r="Z600" s="188"/>
      <c r="AA600" s="193"/>
      <c r="AT600" s="194" t="s">
        <v>164</v>
      </c>
      <c r="AU600" s="194" t="s">
        <v>113</v>
      </c>
      <c r="AV600" s="12" t="s">
        <v>167</v>
      </c>
      <c r="AW600" s="12" t="s">
        <v>33</v>
      </c>
      <c r="AX600" s="12" t="s">
        <v>76</v>
      </c>
      <c r="AY600" s="194" t="s">
        <v>157</v>
      </c>
    </row>
    <row r="601" spans="2:65" s="13" customFormat="1" ht="16.5" customHeight="1">
      <c r="B601" s="195"/>
      <c r="C601" s="196"/>
      <c r="D601" s="196"/>
      <c r="E601" s="197" t="s">
        <v>473</v>
      </c>
      <c r="F601" s="265" t="s">
        <v>176</v>
      </c>
      <c r="G601" s="266"/>
      <c r="H601" s="266"/>
      <c r="I601" s="266"/>
      <c r="J601" s="196"/>
      <c r="K601" s="198">
        <v>410.32</v>
      </c>
      <c r="L601" s="196"/>
      <c r="M601" s="196"/>
      <c r="N601" s="196"/>
      <c r="O601" s="196"/>
      <c r="P601" s="196"/>
      <c r="Q601" s="196"/>
      <c r="R601" s="199"/>
      <c r="T601" s="200"/>
      <c r="U601" s="196"/>
      <c r="V601" s="196"/>
      <c r="W601" s="196"/>
      <c r="X601" s="196"/>
      <c r="Y601" s="196"/>
      <c r="Z601" s="196"/>
      <c r="AA601" s="201"/>
      <c r="AT601" s="202" t="s">
        <v>164</v>
      </c>
      <c r="AU601" s="202" t="s">
        <v>113</v>
      </c>
      <c r="AV601" s="13" t="s">
        <v>161</v>
      </c>
      <c r="AW601" s="13" t="s">
        <v>33</v>
      </c>
      <c r="AX601" s="13" t="s">
        <v>84</v>
      </c>
      <c r="AY601" s="202" t="s">
        <v>157</v>
      </c>
    </row>
    <row r="602" spans="2:65" s="1" customFormat="1" ht="16.5" customHeight="1">
      <c r="B602" s="136"/>
      <c r="C602" s="204" t="s">
        <v>912</v>
      </c>
      <c r="D602" s="204" t="s">
        <v>652</v>
      </c>
      <c r="E602" s="205" t="s">
        <v>913</v>
      </c>
      <c r="F602" s="310" t="s">
        <v>914</v>
      </c>
      <c r="G602" s="310"/>
      <c r="H602" s="310"/>
      <c r="I602" s="310"/>
      <c r="J602" s="206" t="s">
        <v>207</v>
      </c>
      <c r="K602" s="207">
        <v>418.52600000000001</v>
      </c>
      <c r="L602" s="311">
        <v>0</v>
      </c>
      <c r="M602" s="311"/>
      <c r="N602" s="309">
        <f>ROUND(L602*K602,2)</f>
        <v>0</v>
      </c>
      <c r="O602" s="278"/>
      <c r="P602" s="278"/>
      <c r="Q602" s="278"/>
      <c r="R602" s="139"/>
      <c r="T602" s="169" t="s">
        <v>5</v>
      </c>
      <c r="U602" s="47" t="s">
        <v>43</v>
      </c>
      <c r="V602" s="39"/>
      <c r="W602" s="170">
        <f>V602*K602</f>
        <v>0</v>
      </c>
      <c r="X602" s="170">
        <v>8.0000000000000004E-4</v>
      </c>
      <c r="Y602" s="170">
        <f>X602*K602</f>
        <v>0.33482080000000003</v>
      </c>
      <c r="Z602" s="170">
        <v>0</v>
      </c>
      <c r="AA602" s="171">
        <f>Z602*K602</f>
        <v>0</v>
      </c>
      <c r="AR602" s="22" t="s">
        <v>655</v>
      </c>
      <c r="AT602" s="22" t="s">
        <v>652</v>
      </c>
      <c r="AU602" s="22" t="s">
        <v>113</v>
      </c>
      <c r="AY602" s="22" t="s">
        <v>157</v>
      </c>
      <c r="BE602" s="109">
        <f>IF(U602="základná",N602,0)</f>
        <v>0</v>
      </c>
      <c r="BF602" s="109">
        <f>IF(U602="znížená",N602,0)</f>
        <v>0</v>
      </c>
      <c r="BG602" s="109">
        <f>IF(U602="zákl. prenesená",N602,0)</f>
        <v>0</v>
      </c>
      <c r="BH602" s="109">
        <f>IF(U602="zníž. prenesená",N602,0)</f>
        <v>0</v>
      </c>
      <c r="BI602" s="109">
        <f>IF(U602="nulová",N602,0)</f>
        <v>0</v>
      </c>
      <c r="BJ602" s="22" t="s">
        <v>113</v>
      </c>
      <c r="BK602" s="109">
        <f>ROUND(L602*K602,2)</f>
        <v>0</v>
      </c>
      <c r="BL602" s="22" t="s">
        <v>390</v>
      </c>
      <c r="BM602" s="22" t="s">
        <v>915</v>
      </c>
    </row>
    <row r="603" spans="2:65" s="11" customFormat="1" ht="16.5" customHeight="1">
      <c r="B603" s="179"/>
      <c r="C603" s="180"/>
      <c r="D603" s="180"/>
      <c r="E603" s="181" t="s">
        <v>5</v>
      </c>
      <c r="F603" s="281" t="s">
        <v>916</v>
      </c>
      <c r="G603" s="282"/>
      <c r="H603" s="282"/>
      <c r="I603" s="282"/>
      <c r="J603" s="180"/>
      <c r="K603" s="182">
        <v>418.52600000000001</v>
      </c>
      <c r="L603" s="180"/>
      <c r="M603" s="180"/>
      <c r="N603" s="180"/>
      <c r="O603" s="180"/>
      <c r="P603" s="180"/>
      <c r="Q603" s="180"/>
      <c r="R603" s="183"/>
      <c r="T603" s="184"/>
      <c r="U603" s="180"/>
      <c r="V603" s="180"/>
      <c r="W603" s="180"/>
      <c r="X603" s="180"/>
      <c r="Y603" s="180"/>
      <c r="Z603" s="180"/>
      <c r="AA603" s="185"/>
      <c r="AT603" s="186" t="s">
        <v>164</v>
      </c>
      <c r="AU603" s="186" t="s">
        <v>113</v>
      </c>
      <c r="AV603" s="11" t="s">
        <v>113</v>
      </c>
      <c r="AW603" s="11" t="s">
        <v>33</v>
      </c>
      <c r="AX603" s="11" t="s">
        <v>76</v>
      </c>
      <c r="AY603" s="186" t="s">
        <v>157</v>
      </c>
    </row>
    <row r="604" spans="2:65" s="12" customFormat="1" ht="16.5" customHeight="1">
      <c r="B604" s="187"/>
      <c r="C604" s="188"/>
      <c r="D604" s="188"/>
      <c r="E604" s="189" t="s">
        <v>5</v>
      </c>
      <c r="F604" s="263" t="s">
        <v>190</v>
      </c>
      <c r="G604" s="264"/>
      <c r="H604" s="264"/>
      <c r="I604" s="264"/>
      <c r="J604" s="188"/>
      <c r="K604" s="190">
        <v>418.52600000000001</v>
      </c>
      <c r="L604" s="188"/>
      <c r="M604" s="188"/>
      <c r="N604" s="188"/>
      <c r="O604" s="188"/>
      <c r="P604" s="188"/>
      <c r="Q604" s="188"/>
      <c r="R604" s="191"/>
      <c r="T604" s="192"/>
      <c r="U604" s="188"/>
      <c r="V604" s="188"/>
      <c r="W604" s="188"/>
      <c r="X604" s="188"/>
      <c r="Y604" s="188"/>
      <c r="Z604" s="188"/>
      <c r="AA604" s="193"/>
      <c r="AT604" s="194" t="s">
        <v>164</v>
      </c>
      <c r="AU604" s="194" t="s">
        <v>113</v>
      </c>
      <c r="AV604" s="12" t="s">
        <v>167</v>
      </c>
      <c r="AW604" s="12" t="s">
        <v>33</v>
      </c>
      <c r="AX604" s="12" t="s">
        <v>76</v>
      </c>
      <c r="AY604" s="194" t="s">
        <v>157</v>
      </c>
    </row>
    <row r="605" spans="2:65" s="13" customFormat="1" ht="16.5" customHeight="1">
      <c r="B605" s="195"/>
      <c r="C605" s="196"/>
      <c r="D605" s="196"/>
      <c r="E605" s="197" t="s">
        <v>5</v>
      </c>
      <c r="F605" s="265" t="s">
        <v>176</v>
      </c>
      <c r="G605" s="266"/>
      <c r="H605" s="266"/>
      <c r="I605" s="266"/>
      <c r="J605" s="196"/>
      <c r="K605" s="198">
        <v>418.52600000000001</v>
      </c>
      <c r="L605" s="196"/>
      <c r="M605" s="196"/>
      <c r="N605" s="196"/>
      <c r="O605" s="196"/>
      <c r="P605" s="196"/>
      <c r="Q605" s="196"/>
      <c r="R605" s="199"/>
      <c r="T605" s="200"/>
      <c r="U605" s="196"/>
      <c r="V605" s="196"/>
      <c r="W605" s="196"/>
      <c r="X605" s="196"/>
      <c r="Y605" s="196"/>
      <c r="Z605" s="196"/>
      <c r="AA605" s="201"/>
      <c r="AT605" s="202" t="s">
        <v>164</v>
      </c>
      <c r="AU605" s="202" t="s">
        <v>113</v>
      </c>
      <c r="AV605" s="13" t="s">
        <v>161</v>
      </c>
      <c r="AW605" s="13" t="s">
        <v>33</v>
      </c>
      <c r="AX605" s="13" t="s">
        <v>84</v>
      </c>
      <c r="AY605" s="202" t="s">
        <v>157</v>
      </c>
    </row>
    <row r="606" spans="2:65" s="1" customFormat="1" ht="25.5" customHeight="1">
      <c r="B606" s="136"/>
      <c r="C606" s="165" t="s">
        <v>917</v>
      </c>
      <c r="D606" s="165" t="s">
        <v>158</v>
      </c>
      <c r="E606" s="166" t="s">
        <v>918</v>
      </c>
      <c r="F606" s="276" t="s">
        <v>919</v>
      </c>
      <c r="G606" s="276"/>
      <c r="H606" s="276"/>
      <c r="I606" s="276"/>
      <c r="J606" s="167" t="s">
        <v>401</v>
      </c>
      <c r="K606" s="168">
        <v>5.1989999999999998</v>
      </c>
      <c r="L606" s="277">
        <v>0</v>
      </c>
      <c r="M606" s="277"/>
      <c r="N606" s="278">
        <f>ROUND(L606*K606,2)</f>
        <v>0</v>
      </c>
      <c r="O606" s="278"/>
      <c r="P606" s="278"/>
      <c r="Q606" s="278"/>
      <c r="R606" s="139"/>
      <c r="T606" s="169" t="s">
        <v>5</v>
      </c>
      <c r="U606" s="47" t="s">
        <v>43</v>
      </c>
      <c r="V606" s="39"/>
      <c r="W606" s="170">
        <f>V606*K606</f>
        <v>0</v>
      </c>
      <c r="X606" s="170">
        <v>0</v>
      </c>
      <c r="Y606" s="170">
        <f>X606*K606</f>
        <v>0</v>
      </c>
      <c r="Z606" s="170">
        <v>0</v>
      </c>
      <c r="AA606" s="171">
        <f>Z606*K606</f>
        <v>0</v>
      </c>
      <c r="AR606" s="22" t="s">
        <v>390</v>
      </c>
      <c r="AT606" s="22" t="s">
        <v>158</v>
      </c>
      <c r="AU606" s="22" t="s">
        <v>113</v>
      </c>
      <c r="AY606" s="22" t="s">
        <v>157</v>
      </c>
      <c r="BE606" s="109">
        <f>IF(U606="základná",N606,0)</f>
        <v>0</v>
      </c>
      <c r="BF606" s="109">
        <f>IF(U606="znížená",N606,0)</f>
        <v>0</v>
      </c>
      <c r="BG606" s="109">
        <f>IF(U606="zákl. prenesená",N606,0)</f>
        <v>0</v>
      </c>
      <c r="BH606" s="109">
        <f>IF(U606="zníž. prenesená",N606,0)</f>
        <v>0</v>
      </c>
      <c r="BI606" s="109">
        <f>IF(U606="nulová",N606,0)</f>
        <v>0</v>
      </c>
      <c r="BJ606" s="22" t="s">
        <v>113</v>
      </c>
      <c r="BK606" s="109">
        <f>ROUND(L606*K606,2)</f>
        <v>0</v>
      </c>
      <c r="BL606" s="22" t="s">
        <v>390</v>
      </c>
      <c r="BM606" s="22" t="s">
        <v>920</v>
      </c>
    </row>
    <row r="607" spans="2:65" s="1" customFormat="1" ht="25.5" customHeight="1">
      <c r="B607" s="136"/>
      <c r="C607" s="165" t="s">
        <v>921</v>
      </c>
      <c r="D607" s="165" t="s">
        <v>158</v>
      </c>
      <c r="E607" s="166" t="s">
        <v>922</v>
      </c>
      <c r="F607" s="276" t="s">
        <v>923</v>
      </c>
      <c r="G607" s="276"/>
      <c r="H607" s="276"/>
      <c r="I607" s="276"/>
      <c r="J607" s="167" t="s">
        <v>401</v>
      </c>
      <c r="K607" s="168">
        <v>5.1989999999999998</v>
      </c>
      <c r="L607" s="277">
        <v>0</v>
      </c>
      <c r="M607" s="277"/>
      <c r="N607" s="278">
        <f>ROUND(L607*K607,2)</f>
        <v>0</v>
      </c>
      <c r="O607" s="278"/>
      <c r="P607" s="278"/>
      <c r="Q607" s="278"/>
      <c r="R607" s="139"/>
      <c r="T607" s="169" t="s">
        <v>5</v>
      </c>
      <c r="U607" s="47" t="s">
        <v>43</v>
      </c>
      <c r="V607" s="39"/>
      <c r="W607" s="170">
        <f>V607*K607</f>
        <v>0</v>
      </c>
      <c r="X607" s="170">
        <v>0</v>
      </c>
      <c r="Y607" s="170">
        <f>X607*K607</f>
        <v>0</v>
      </c>
      <c r="Z607" s="170">
        <v>0</v>
      </c>
      <c r="AA607" s="171">
        <f>Z607*K607</f>
        <v>0</v>
      </c>
      <c r="AR607" s="22" t="s">
        <v>390</v>
      </c>
      <c r="AT607" s="22" t="s">
        <v>158</v>
      </c>
      <c r="AU607" s="22" t="s">
        <v>113</v>
      </c>
      <c r="AY607" s="22" t="s">
        <v>157</v>
      </c>
      <c r="BE607" s="109">
        <f>IF(U607="základná",N607,0)</f>
        <v>0</v>
      </c>
      <c r="BF607" s="109">
        <f>IF(U607="znížená",N607,0)</f>
        <v>0</v>
      </c>
      <c r="BG607" s="109">
        <f>IF(U607="zákl. prenesená",N607,0)</f>
        <v>0</v>
      </c>
      <c r="BH607" s="109">
        <f>IF(U607="zníž. prenesená",N607,0)</f>
        <v>0</v>
      </c>
      <c r="BI607" s="109">
        <f>IF(U607="nulová",N607,0)</f>
        <v>0</v>
      </c>
      <c r="BJ607" s="22" t="s">
        <v>113</v>
      </c>
      <c r="BK607" s="109">
        <f>ROUND(L607*K607,2)</f>
        <v>0</v>
      </c>
      <c r="BL607" s="22" t="s">
        <v>390</v>
      </c>
      <c r="BM607" s="22" t="s">
        <v>924</v>
      </c>
    </row>
    <row r="608" spans="2:65" s="9" customFormat="1" ht="29.85" customHeight="1">
      <c r="B608" s="154"/>
      <c r="C608" s="155"/>
      <c r="D608" s="164" t="s">
        <v>511</v>
      </c>
      <c r="E608" s="164"/>
      <c r="F608" s="164"/>
      <c r="G608" s="164"/>
      <c r="H608" s="164"/>
      <c r="I608" s="164"/>
      <c r="J608" s="164"/>
      <c r="K608" s="164"/>
      <c r="L608" s="164"/>
      <c r="M608" s="164"/>
      <c r="N608" s="272">
        <f>BK608</f>
        <v>0</v>
      </c>
      <c r="O608" s="273"/>
      <c r="P608" s="273"/>
      <c r="Q608" s="273"/>
      <c r="R608" s="157"/>
      <c r="T608" s="158"/>
      <c r="U608" s="155"/>
      <c r="V608" s="155"/>
      <c r="W608" s="159">
        <f>SUM(W609:W611)</f>
        <v>0</v>
      </c>
      <c r="X608" s="155"/>
      <c r="Y608" s="159">
        <f>SUM(Y609:Y611)</f>
        <v>6.0000000000000005E-2</v>
      </c>
      <c r="Z608" s="155"/>
      <c r="AA608" s="160">
        <f>SUM(AA609:AA611)</f>
        <v>0</v>
      </c>
      <c r="AR608" s="161" t="s">
        <v>113</v>
      </c>
      <c r="AT608" s="162" t="s">
        <v>75</v>
      </c>
      <c r="AU608" s="162" t="s">
        <v>84</v>
      </c>
      <c r="AY608" s="161" t="s">
        <v>157</v>
      </c>
      <c r="BK608" s="163">
        <f>SUM(BK609:BK611)</f>
        <v>0</v>
      </c>
    </row>
    <row r="609" spans="2:65" s="1" customFormat="1" ht="38.25" customHeight="1">
      <c r="B609" s="136"/>
      <c r="C609" s="165" t="s">
        <v>925</v>
      </c>
      <c r="D609" s="165" t="s">
        <v>158</v>
      </c>
      <c r="E609" s="166" t="s">
        <v>926</v>
      </c>
      <c r="F609" s="276" t="s">
        <v>927</v>
      </c>
      <c r="G609" s="276"/>
      <c r="H609" s="276"/>
      <c r="I609" s="276"/>
      <c r="J609" s="167" t="s">
        <v>111</v>
      </c>
      <c r="K609" s="168">
        <v>75</v>
      </c>
      <c r="L609" s="277">
        <v>0</v>
      </c>
      <c r="M609" s="277"/>
      <c r="N609" s="278">
        <f>ROUND(L609*K609,2)</f>
        <v>0</v>
      </c>
      <c r="O609" s="278"/>
      <c r="P609" s="278"/>
      <c r="Q609" s="278"/>
      <c r="R609" s="139"/>
      <c r="T609" s="169" t="s">
        <v>5</v>
      </c>
      <c r="U609" s="47" t="s">
        <v>43</v>
      </c>
      <c r="V609" s="39"/>
      <c r="W609" s="170">
        <f>V609*K609</f>
        <v>0</v>
      </c>
      <c r="X609" s="170">
        <v>8.0000000000000004E-4</v>
      </c>
      <c r="Y609" s="170">
        <f>X609*K609</f>
        <v>6.0000000000000005E-2</v>
      </c>
      <c r="Z609" s="170">
        <v>0</v>
      </c>
      <c r="AA609" s="171">
        <f>Z609*K609</f>
        <v>0</v>
      </c>
      <c r="AR609" s="22" t="s">
        <v>390</v>
      </c>
      <c r="AT609" s="22" t="s">
        <v>158</v>
      </c>
      <c r="AU609" s="22" t="s">
        <v>113</v>
      </c>
      <c r="AY609" s="22" t="s">
        <v>157</v>
      </c>
      <c r="BE609" s="109">
        <f>IF(U609="základná",N609,0)</f>
        <v>0</v>
      </c>
      <c r="BF609" s="109">
        <f>IF(U609="znížená",N609,0)</f>
        <v>0</v>
      </c>
      <c r="BG609" s="109">
        <f>IF(U609="zákl. prenesená",N609,0)</f>
        <v>0</v>
      </c>
      <c r="BH609" s="109">
        <f>IF(U609="zníž. prenesená",N609,0)</f>
        <v>0</v>
      </c>
      <c r="BI609" s="109">
        <f>IF(U609="nulová",N609,0)</f>
        <v>0</v>
      </c>
      <c r="BJ609" s="22" t="s">
        <v>113</v>
      </c>
      <c r="BK609" s="109">
        <f>ROUND(L609*K609,2)</f>
        <v>0</v>
      </c>
      <c r="BL609" s="22" t="s">
        <v>390</v>
      </c>
      <c r="BM609" s="22" t="s">
        <v>928</v>
      </c>
    </row>
    <row r="610" spans="2:65" s="11" customFormat="1" ht="16.5" customHeight="1">
      <c r="B610" s="179"/>
      <c r="C610" s="180"/>
      <c r="D610" s="180"/>
      <c r="E610" s="181" t="s">
        <v>5</v>
      </c>
      <c r="F610" s="281" t="s">
        <v>495</v>
      </c>
      <c r="G610" s="282"/>
      <c r="H610" s="282"/>
      <c r="I610" s="282"/>
      <c r="J610" s="180"/>
      <c r="K610" s="182">
        <v>75</v>
      </c>
      <c r="L610" s="180"/>
      <c r="M610" s="180"/>
      <c r="N610" s="180"/>
      <c r="O610" s="180"/>
      <c r="P610" s="180"/>
      <c r="Q610" s="180"/>
      <c r="R610" s="183"/>
      <c r="T610" s="184"/>
      <c r="U610" s="180"/>
      <c r="V610" s="180"/>
      <c r="W610" s="180"/>
      <c r="X610" s="180"/>
      <c r="Y610" s="180"/>
      <c r="Z610" s="180"/>
      <c r="AA610" s="185"/>
      <c r="AT610" s="186" t="s">
        <v>164</v>
      </c>
      <c r="AU610" s="186" t="s">
        <v>113</v>
      </c>
      <c r="AV610" s="11" t="s">
        <v>113</v>
      </c>
      <c r="AW610" s="11" t="s">
        <v>33</v>
      </c>
      <c r="AX610" s="11" t="s">
        <v>76</v>
      </c>
      <c r="AY610" s="186" t="s">
        <v>157</v>
      </c>
    </row>
    <row r="611" spans="2:65" s="13" customFormat="1" ht="16.5" customHeight="1">
      <c r="B611" s="195"/>
      <c r="C611" s="196"/>
      <c r="D611" s="196"/>
      <c r="E611" s="197" t="s">
        <v>5</v>
      </c>
      <c r="F611" s="265" t="s">
        <v>176</v>
      </c>
      <c r="G611" s="266"/>
      <c r="H611" s="266"/>
      <c r="I611" s="266"/>
      <c r="J611" s="196"/>
      <c r="K611" s="198">
        <v>75</v>
      </c>
      <c r="L611" s="196"/>
      <c r="M611" s="196"/>
      <c r="N611" s="196"/>
      <c r="O611" s="196"/>
      <c r="P611" s="196"/>
      <c r="Q611" s="196"/>
      <c r="R611" s="199"/>
      <c r="T611" s="200"/>
      <c r="U611" s="196"/>
      <c r="V611" s="196"/>
      <c r="W611" s="196"/>
      <c r="X611" s="196"/>
      <c r="Y611" s="196"/>
      <c r="Z611" s="196"/>
      <c r="AA611" s="201"/>
      <c r="AT611" s="202" t="s">
        <v>164</v>
      </c>
      <c r="AU611" s="202" t="s">
        <v>113</v>
      </c>
      <c r="AV611" s="13" t="s">
        <v>161</v>
      </c>
      <c r="AW611" s="13" t="s">
        <v>33</v>
      </c>
      <c r="AX611" s="13" t="s">
        <v>84</v>
      </c>
      <c r="AY611" s="202" t="s">
        <v>157</v>
      </c>
    </row>
    <row r="612" spans="2:65" s="9" customFormat="1" ht="29.85" customHeight="1">
      <c r="B612" s="154"/>
      <c r="C612" s="155"/>
      <c r="D612" s="164" t="s">
        <v>512</v>
      </c>
      <c r="E612" s="164"/>
      <c r="F612" s="164"/>
      <c r="G612" s="164"/>
      <c r="H612" s="164"/>
      <c r="I612" s="164"/>
      <c r="J612" s="164"/>
      <c r="K612" s="164"/>
      <c r="L612" s="164"/>
      <c r="M612" s="164"/>
      <c r="N612" s="269">
        <f>BK612</f>
        <v>0</v>
      </c>
      <c r="O612" s="270"/>
      <c r="P612" s="270"/>
      <c r="Q612" s="270"/>
      <c r="R612" s="157"/>
      <c r="T612" s="158"/>
      <c r="U612" s="155"/>
      <c r="V612" s="155"/>
      <c r="W612" s="159">
        <f>SUM(W613:W621)</f>
        <v>0</v>
      </c>
      <c r="X612" s="155"/>
      <c r="Y612" s="159">
        <f>SUM(Y613:Y621)</f>
        <v>0.76512616000000011</v>
      </c>
      <c r="Z612" s="155"/>
      <c r="AA612" s="160">
        <f>SUM(AA613:AA621)</f>
        <v>0</v>
      </c>
      <c r="AR612" s="161" t="s">
        <v>113</v>
      </c>
      <c r="AT612" s="162" t="s">
        <v>75</v>
      </c>
      <c r="AU612" s="162" t="s">
        <v>84</v>
      </c>
      <c r="AY612" s="161" t="s">
        <v>157</v>
      </c>
      <c r="BK612" s="163">
        <f>SUM(BK613:BK621)</f>
        <v>0</v>
      </c>
    </row>
    <row r="613" spans="2:65" s="1" customFormat="1" ht="25.5" customHeight="1">
      <c r="B613" s="136"/>
      <c r="C613" s="165" t="s">
        <v>929</v>
      </c>
      <c r="D613" s="165" t="s">
        <v>158</v>
      </c>
      <c r="E613" s="166" t="s">
        <v>930</v>
      </c>
      <c r="F613" s="276" t="s">
        <v>931</v>
      </c>
      <c r="G613" s="276"/>
      <c r="H613" s="276"/>
      <c r="I613" s="276"/>
      <c r="J613" s="167" t="s">
        <v>111</v>
      </c>
      <c r="K613" s="168">
        <v>648.41200000000003</v>
      </c>
      <c r="L613" s="277">
        <v>0</v>
      </c>
      <c r="M613" s="277"/>
      <c r="N613" s="278">
        <f>ROUND(L613*K613,2)</f>
        <v>0</v>
      </c>
      <c r="O613" s="278"/>
      <c r="P613" s="278"/>
      <c r="Q613" s="278"/>
      <c r="R613" s="139"/>
      <c r="T613" s="169" t="s">
        <v>5</v>
      </c>
      <c r="U613" s="47" t="s">
        <v>43</v>
      </c>
      <c r="V613" s="39"/>
      <c r="W613" s="170">
        <f>V613*K613</f>
        <v>0</v>
      </c>
      <c r="X613" s="170">
        <v>8.5999999999999998E-4</v>
      </c>
      <c r="Y613" s="170">
        <f>X613*K613</f>
        <v>0.55763432000000002</v>
      </c>
      <c r="Z613" s="170">
        <v>0</v>
      </c>
      <c r="AA613" s="171">
        <f>Z613*K613</f>
        <v>0</v>
      </c>
      <c r="AR613" s="22" t="s">
        <v>390</v>
      </c>
      <c r="AT613" s="22" t="s">
        <v>158</v>
      </c>
      <c r="AU613" s="22" t="s">
        <v>113</v>
      </c>
      <c r="AY613" s="22" t="s">
        <v>157</v>
      </c>
      <c r="BE613" s="109">
        <f>IF(U613="základná",N613,0)</f>
        <v>0</v>
      </c>
      <c r="BF613" s="109">
        <f>IF(U613="znížená",N613,0)</f>
        <v>0</v>
      </c>
      <c r="BG613" s="109">
        <f>IF(U613="zákl. prenesená",N613,0)</f>
        <v>0</v>
      </c>
      <c r="BH613" s="109">
        <f>IF(U613="zníž. prenesená",N613,0)</f>
        <v>0</v>
      </c>
      <c r="BI613" s="109">
        <f>IF(U613="nulová",N613,0)</f>
        <v>0</v>
      </c>
      <c r="BJ613" s="22" t="s">
        <v>113</v>
      </c>
      <c r="BK613" s="109">
        <f>ROUND(L613*K613,2)</f>
        <v>0</v>
      </c>
      <c r="BL613" s="22" t="s">
        <v>390</v>
      </c>
      <c r="BM613" s="22" t="s">
        <v>932</v>
      </c>
    </row>
    <row r="614" spans="2:65" s="11" customFormat="1" ht="16.5" customHeight="1">
      <c r="B614" s="179"/>
      <c r="C614" s="180"/>
      <c r="D614" s="180"/>
      <c r="E614" s="181" t="s">
        <v>5</v>
      </c>
      <c r="F614" s="281" t="s">
        <v>485</v>
      </c>
      <c r="G614" s="282"/>
      <c r="H614" s="282"/>
      <c r="I614" s="282"/>
      <c r="J614" s="180"/>
      <c r="K614" s="182">
        <v>19.992000000000001</v>
      </c>
      <c r="L614" s="180"/>
      <c r="M614" s="180"/>
      <c r="N614" s="180"/>
      <c r="O614" s="180"/>
      <c r="P614" s="180"/>
      <c r="Q614" s="180"/>
      <c r="R614" s="183"/>
      <c r="T614" s="184"/>
      <c r="U614" s="180"/>
      <c r="V614" s="180"/>
      <c r="W614" s="180"/>
      <c r="X614" s="180"/>
      <c r="Y614" s="180"/>
      <c r="Z614" s="180"/>
      <c r="AA614" s="185"/>
      <c r="AT614" s="186" t="s">
        <v>164</v>
      </c>
      <c r="AU614" s="186" t="s">
        <v>113</v>
      </c>
      <c r="AV614" s="11" t="s">
        <v>113</v>
      </c>
      <c r="AW614" s="11" t="s">
        <v>33</v>
      </c>
      <c r="AX614" s="11" t="s">
        <v>76</v>
      </c>
      <c r="AY614" s="186" t="s">
        <v>157</v>
      </c>
    </row>
    <row r="615" spans="2:65" s="11" customFormat="1" ht="16.5" customHeight="1">
      <c r="B615" s="179"/>
      <c r="C615" s="180"/>
      <c r="D615" s="180"/>
      <c r="E615" s="181" t="s">
        <v>5</v>
      </c>
      <c r="F615" s="261" t="s">
        <v>489</v>
      </c>
      <c r="G615" s="262"/>
      <c r="H615" s="262"/>
      <c r="I615" s="262"/>
      <c r="J615" s="180"/>
      <c r="K615" s="182">
        <v>628.41999999999996</v>
      </c>
      <c r="L615" s="180"/>
      <c r="M615" s="180"/>
      <c r="N615" s="180"/>
      <c r="O615" s="180"/>
      <c r="P615" s="180"/>
      <c r="Q615" s="180"/>
      <c r="R615" s="183"/>
      <c r="T615" s="184"/>
      <c r="U615" s="180"/>
      <c r="V615" s="180"/>
      <c r="W615" s="180"/>
      <c r="X615" s="180"/>
      <c r="Y615" s="180"/>
      <c r="Z615" s="180"/>
      <c r="AA615" s="185"/>
      <c r="AT615" s="186" t="s">
        <v>164</v>
      </c>
      <c r="AU615" s="186" t="s">
        <v>113</v>
      </c>
      <c r="AV615" s="11" t="s">
        <v>113</v>
      </c>
      <c r="AW615" s="11" t="s">
        <v>33</v>
      </c>
      <c r="AX615" s="11" t="s">
        <v>76</v>
      </c>
      <c r="AY615" s="186" t="s">
        <v>157</v>
      </c>
    </row>
    <row r="616" spans="2:65" s="13" customFormat="1" ht="16.5" customHeight="1">
      <c r="B616" s="195"/>
      <c r="C616" s="196"/>
      <c r="D616" s="196"/>
      <c r="E616" s="197" t="s">
        <v>5</v>
      </c>
      <c r="F616" s="265" t="s">
        <v>176</v>
      </c>
      <c r="G616" s="266"/>
      <c r="H616" s="266"/>
      <c r="I616" s="266"/>
      <c r="J616" s="196"/>
      <c r="K616" s="198">
        <v>648.41200000000003</v>
      </c>
      <c r="L616" s="196"/>
      <c r="M616" s="196"/>
      <c r="N616" s="196"/>
      <c r="O616" s="196"/>
      <c r="P616" s="196"/>
      <c r="Q616" s="196"/>
      <c r="R616" s="199"/>
      <c r="T616" s="200"/>
      <c r="U616" s="196"/>
      <c r="V616" s="196"/>
      <c r="W616" s="196"/>
      <c r="X616" s="196"/>
      <c r="Y616" s="196"/>
      <c r="Z616" s="196"/>
      <c r="AA616" s="201"/>
      <c r="AT616" s="202" t="s">
        <v>164</v>
      </c>
      <c r="AU616" s="202" t="s">
        <v>113</v>
      </c>
      <c r="AV616" s="13" t="s">
        <v>161</v>
      </c>
      <c r="AW616" s="13" t="s">
        <v>33</v>
      </c>
      <c r="AX616" s="13" t="s">
        <v>84</v>
      </c>
      <c r="AY616" s="202" t="s">
        <v>157</v>
      </c>
    </row>
    <row r="617" spans="2:65" s="1" customFormat="1" ht="38.25" customHeight="1">
      <c r="B617" s="136"/>
      <c r="C617" s="165" t="s">
        <v>933</v>
      </c>
      <c r="D617" s="165" t="s">
        <v>158</v>
      </c>
      <c r="E617" s="166" t="s">
        <v>934</v>
      </c>
      <c r="F617" s="276" t="s">
        <v>935</v>
      </c>
      <c r="G617" s="276"/>
      <c r="H617" s="276"/>
      <c r="I617" s="276"/>
      <c r="J617" s="167" t="s">
        <v>111</v>
      </c>
      <c r="K617" s="168">
        <v>648.41200000000003</v>
      </c>
      <c r="L617" s="277">
        <v>0</v>
      </c>
      <c r="M617" s="277"/>
      <c r="N617" s="278">
        <f>ROUND(L617*K617,2)</f>
        <v>0</v>
      </c>
      <c r="O617" s="278"/>
      <c r="P617" s="278"/>
      <c r="Q617" s="278"/>
      <c r="R617" s="139"/>
      <c r="T617" s="169" t="s">
        <v>5</v>
      </c>
      <c r="U617" s="47" t="s">
        <v>43</v>
      </c>
      <c r="V617" s="39"/>
      <c r="W617" s="170">
        <f>V617*K617</f>
        <v>0</v>
      </c>
      <c r="X617" s="170">
        <v>3.2000000000000003E-4</v>
      </c>
      <c r="Y617" s="170">
        <f>X617*K617</f>
        <v>0.20749184000000004</v>
      </c>
      <c r="Z617" s="170">
        <v>0</v>
      </c>
      <c r="AA617" s="171">
        <f>Z617*K617</f>
        <v>0</v>
      </c>
      <c r="AR617" s="22" t="s">
        <v>390</v>
      </c>
      <c r="AT617" s="22" t="s">
        <v>158</v>
      </c>
      <c r="AU617" s="22" t="s">
        <v>113</v>
      </c>
      <c r="AY617" s="22" t="s">
        <v>157</v>
      </c>
      <c r="BE617" s="109">
        <f>IF(U617="základná",N617,0)</f>
        <v>0</v>
      </c>
      <c r="BF617" s="109">
        <f>IF(U617="znížená",N617,0)</f>
        <v>0</v>
      </c>
      <c r="BG617" s="109">
        <f>IF(U617="zákl. prenesená",N617,0)</f>
        <v>0</v>
      </c>
      <c r="BH617" s="109">
        <f>IF(U617="zníž. prenesená",N617,0)</f>
        <v>0</v>
      </c>
      <c r="BI617" s="109">
        <f>IF(U617="nulová",N617,0)</f>
        <v>0</v>
      </c>
      <c r="BJ617" s="22" t="s">
        <v>113</v>
      </c>
      <c r="BK617" s="109">
        <f>ROUND(L617*K617,2)</f>
        <v>0</v>
      </c>
      <c r="BL617" s="22" t="s">
        <v>390</v>
      </c>
      <c r="BM617" s="22" t="s">
        <v>936</v>
      </c>
    </row>
    <row r="618" spans="2:65" s="11" customFormat="1" ht="16.5" customHeight="1">
      <c r="B618" s="179"/>
      <c r="C618" s="180"/>
      <c r="D618" s="180"/>
      <c r="E618" s="181" t="s">
        <v>5</v>
      </c>
      <c r="F618" s="281" t="s">
        <v>76</v>
      </c>
      <c r="G618" s="282"/>
      <c r="H618" s="282"/>
      <c r="I618" s="282"/>
      <c r="J618" s="180"/>
      <c r="K618" s="182">
        <v>0</v>
      </c>
      <c r="L618" s="180"/>
      <c r="M618" s="180"/>
      <c r="N618" s="180"/>
      <c r="O618" s="180"/>
      <c r="P618" s="180"/>
      <c r="Q618" s="180"/>
      <c r="R618" s="183"/>
      <c r="T618" s="184"/>
      <c r="U618" s="180"/>
      <c r="V618" s="180"/>
      <c r="W618" s="180"/>
      <c r="X618" s="180"/>
      <c r="Y618" s="180"/>
      <c r="Z618" s="180"/>
      <c r="AA618" s="185"/>
      <c r="AT618" s="186" t="s">
        <v>164</v>
      </c>
      <c r="AU618" s="186" t="s">
        <v>113</v>
      </c>
      <c r="AV618" s="11" t="s">
        <v>113</v>
      </c>
      <c r="AW618" s="11" t="s">
        <v>33</v>
      </c>
      <c r="AX618" s="11" t="s">
        <v>76</v>
      </c>
      <c r="AY618" s="186" t="s">
        <v>157</v>
      </c>
    </row>
    <row r="619" spans="2:65" s="11" customFormat="1" ht="16.5" customHeight="1">
      <c r="B619" s="179"/>
      <c r="C619" s="180"/>
      <c r="D619" s="180"/>
      <c r="E619" s="181" t="s">
        <v>5</v>
      </c>
      <c r="F619" s="261" t="s">
        <v>485</v>
      </c>
      <c r="G619" s="262"/>
      <c r="H619" s="262"/>
      <c r="I619" s="262"/>
      <c r="J619" s="180"/>
      <c r="K619" s="182">
        <v>19.992000000000001</v>
      </c>
      <c r="L619" s="180"/>
      <c r="M619" s="180"/>
      <c r="N619" s="180"/>
      <c r="O619" s="180"/>
      <c r="P619" s="180"/>
      <c r="Q619" s="180"/>
      <c r="R619" s="183"/>
      <c r="T619" s="184"/>
      <c r="U619" s="180"/>
      <c r="V619" s="180"/>
      <c r="W619" s="180"/>
      <c r="X619" s="180"/>
      <c r="Y619" s="180"/>
      <c r="Z619" s="180"/>
      <c r="AA619" s="185"/>
      <c r="AT619" s="186" t="s">
        <v>164</v>
      </c>
      <c r="AU619" s="186" t="s">
        <v>113</v>
      </c>
      <c r="AV619" s="11" t="s">
        <v>113</v>
      </c>
      <c r="AW619" s="11" t="s">
        <v>33</v>
      </c>
      <c r="AX619" s="11" t="s">
        <v>76</v>
      </c>
      <c r="AY619" s="186" t="s">
        <v>157</v>
      </c>
    </row>
    <row r="620" spans="2:65" s="11" customFormat="1" ht="16.5" customHeight="1">
      <c r="B620" s="179"/>
      <c r="C620" s="180"/>
      <c r="D620" s="180"/>
      <c r="E620" s="181" t="s">
        <v>5</v>
      </c>
      <c r="F620" s="261" t="s">
        <v>489</v>
      </c>
      <c r="G620" s="262"/>
      <c r="H620" s="262"/>
      <c r="I620" s="262"/>
      <c r="J620" s="180"/>
      <c r="K620" s="182">
        <v>628.41999999999996</v>
      </c>
      <c r="L620" s="180"/>
      <c r="M620" s="180"/>
      <c r="N620" s="180"/>
      <c r="O620" s="180"/>
      <c r="P620" s="180"/>
      <c r="Q620" s="180"/>
      <c r="R620" s="183"/>
      <c r="T620" s="184"/>
      <c r="U620" s="180"/>
      <c r="V620" s="180"/>
      <c r="W620" s="180"/>
      <c r="X620" s="180"/>
      <c r="Y620" s="180"/>
      <c r="Z620" s="180"/>
      <c r="AA620" s="185"/>
      <c r="AT620" s="186" t="s">
        <v>164</v>
      </c>
      <c r="AU620" s="186" t="s">
        <v>113</v>
      </c>
      <c r="AV620" s="11" t="s">
        <v>113</v>
      </c>
      <c r="AW620" s="11" t="s">
        <v>33</v>
      </c>
      <c r="AX620" s="11" t="s">
        <v>76</v>
      </c>
      <c r="AY620" s="186" t="s">
        <v>157</v>
      </c>
    </row>
    <row r="621" spans="2:65" s="13" customFormat="1" ht="16.5" customHeight="1">
      <c r="B621" s="195"/>
      <c r="C621" s="196"/>
      <c r="D621" s="196"/>
      <c r="E621" s="197" t="s">
        <v>5</v>
      </c>
      <c r="F621" s="265" t="s">
        <v>176</v>
      </c>
      <c r="G621" s="266"/>
      <c r="H621" s="266"/>
      <c r="I621" s="266"/>
      <c r="J621" s="196"/>
      <c r="K621" s="198">
        <v>648.41200000000003</v>
      </c>
      <c r="L621" s="196"/>
      <c r="M621" s="196"/>
      <c r="N621" s="196"/>
      <c r="O621" s="196"/>
      <c r="P621" s="196"/>
      <c r="Q621" s="196"/>
      <c r="R621" s="199"/>
      <c r="T621" s="200"/>
      <c r="U621" s="196"/>
      <c r="V621" s="196"/>
      <c r="W621" s="196"/>
      <c r="X621" s="196"/>
      <c r="Y621" s="196"/>
      <c r="Z621" s="196"/>
      <c r="AA621" s="201"/>
      <c r="AT621" s="202" t="s">
        <v>164</v>
      </c>
      <c r="AU621" s="202" t="s">
        <v>113</v>
      </c>
      <c r="AV621" s="13" t="s">
        <v>161</v>
      </c>
      <c r="AW621" s="13" t="s">
        <v>33</v>
      </c>
      <c r="AX621" s="13" t="s">
        <v>84</v>
      </c>
      <c r="AY621" s="202" t="s">
        <v>157</v>
      </c>
    </row>
    <row r="622" spans="2:65" s="9" customFormat="1" ht="37.35" customHeight="1">
      <c r="B622" s="154"/>
      <c r="C622" s="155"/>
      <c r="D622" s="211" t="s">
        <v>1295</v>
      </c>
      <c r="E622" s="156"/>
      <c r="F622" s="156"/>
      <c r="G622" s="156"/>
      <c r="H622" s="156"/>
      <c r="I622" s="156"/>
      <c r="J622" s="156"/>
      <c r="K622" s="156"/>
      <c r="L622" s="156"/>
      <c r="M622" s="156"/>
      <c r="N622" s="307">
        <f>BK622</f>
        <v>0</v>
      </c>
      <c r="O622" s="308"/>
      <c r="P622" s="308"/>
      <c r="Q622" s="308"/>
      <c r="R622" s="157"/>
      <c r="T622" s="158"/>
      <c r="U622" s="155"/>
      <c r="V622" s="155"/>
      <c r="W622" s="159">
        <f>SUM(W623:W668)</f>
        <v>0</v>
      </c>
      <c r="X622" s="155"/>
      <c r="Y622" s="159">
        <f>SUM(Y623:Y668)</f>
        <v>0</v>
      </c>
      <c r="Z622" s="155"/>
      <c r="AA622" s="160">
        <f>SUM(AA623:AA668)</f>
        <v>0</v>
      </c>
      <c r="AR622" s="161" t="s">
        <v>161</v>
      </c>
      <c r="AT622" s="162" t="s">
        <v>75</v>
      </c>
      <c r="AU622" s="162" t="s">
        <v>76</v>
      </c>
      <c r="AY622" s="161" t="s">
        <v>157</v>
      </c>
      <c r="BK622" s="163">
        <f>SUM(BK623:BK668)</f>
        <v>0</v>
      </c>
    </row>
    <row r="623" spans="2:65" s="1" customFormat="1" ht="16.5" customHeight="1">
      <c r="B623" s="136"/>
      <c r="C623" s="165" t="s">
        <v>937</v>
      </c>
      <c r="D623" s="165" t="s">
        <v>158</v>
      </c>
      <c r="E623" s="166" t="s">
        <v>938</v>
      </c>
      <c r="F623" s="306" t="s">
        <v>939</v>
      </c>
      <c r="G623" s="306"/>
      <c r="H623" s="306"/>
      <c r="I623" s="306"/>
      <c r="J623" s="167" t="s">
        <v>197</v>
      </c>
      <c r="K623" s="168">
        <v>7</v>
      </c>
      <c r="L623" s="277">
        <v>0</v>
      </c>
      <c r="M623" s="277"/>
      <c r="N623" s="278">
        <f>ROUND(L623*K623,2)</f>
        <v>0</v>
      </c>
      <c r="O623" s="278"/>
      <c r="P623" s="278"/>
      <c r="Q623" s="278"/>
      <c r="R623" s="139"/>
      <c r="T623" s="169" t="s">
        <v>5</v>
      </c>
      <c r="U623" s="47" t="s">
        <v>43</v>
      </c>
      <c r="V623" s="39"/>
      <c r="W623" s="170">
        <f>V623*K623</f>
        <v>0</v>
      </c>
      <c r="X623" s="170">
        <v>0</v>
      </c>
      <c r="Y623" s="170">
        <f>X623*K623</f>
        <v>0</v>
      </c>
      <c r="Z623" s="170">
        <v>0</v>
      </c>
      <c r="AA623" s="171">
        <f>Z623*K623</f>
        <v>0</v>
      </c>
      <c r="AR623" s="22" t="s">
        <v>940</v>
      </c>
      <c r="AT623" s="22" t="s">
        <v>158</v>
      </c>
      <c r="AU623" s="22" t="s">
        <v>84</v>
      </c>
      <c r="AY623" s="22" t="s">
        <v>157</v>
      </c>
      <c r="BE623" s="109">
        <f>IF(U623="základná",N623,0)</f>
        <v>0</v>
      </c>
      <c r="BF623" s="109">
        <f>IF(U623="znížená",N623,0)</f>
        <v>0</v>
      </c>
      <c r="BG623" s="109">
        <f>IF(U623="zákl. prenesená",N623,0)</f>
        <v>0</v>
      </c>
      <c r="BH623" s="109">
        <f>IF(U623="zníž. prenesená",N623,0)</f>
        <v>0</v>
      </c>
      <c r="BI623" s="109">
        <f>IF(U623="nulová",N623,0)</f>
        <v>0</v>
      </c>
      <c r="BJ623" s="22" t="s">
        <v>113</v>
      </c>
      <c r="BK623" s="109">
        <f>ROUND(L623*K623,2)</f>
        <v>0</v>
      </c>
      <c r="BL623" s="22" t="s">
        <v>940</v>
      </c>
      <c r="BM623" s="22" t="s">
        <v>941</v>
      </c>
    </row>
    <row r="624" spans="2:65" s="10" customFormat="1" ht="16.5" customHeight="1">
      <c r="B624" s="172"/>
      <c r="C624" s="173"/>
      <c r="D624" s="173"/>
      <c r="E624" s="174" t="s">
        <v>5</v>
      </c>
      <c r="F624" s="279" t="s">
        <v>664</v>
      </c>
      <c r="G624" s="280"/>
      <c r="H624" s="280"/>
      <c r="I624" s="280"/>
      <c r="J624" s="173"/>
      <c r="K624" s="174" t="s">
        <v>5</v>
      </c>
      <c r="L624" s="173"/>
      <c r="M624" s="173"/>
      <c r="N624" s="173"/>
      <c r="O624" s="173"/>
      <c r="P624" s="173"/>
      <c r="Q624" s="173"/>
      <c r="R624" s="175"/>
      <c r="T624" s="176"/>
      <c r="U624" s="173"/>
      <c r="V624" s="173"/>
      <c r="W624" s="173"/>
      <c r="X624" s="173"/>
      <c r="Y624" s="173"/>
      <c r="Z624" s="173"/>
      <c r="AA624" s="177"/>
      <c r="AT624" s="178" t="s">
        <v>164</v>
      </c>
      <c r="AU624" s="178" t="s">
        <v>84</v>
      </c>
      <c r="AV624" s="10" t="s">
        <v>84</v>
      </c>
      <c r="AW624" s="10" t="s">
        <v>33</v>
      </c>
      <c r="AX624" s="10" t="s">
        <v>76</v>
      </c>
      <c r="AY624" s="178" t="s">
        <v>157</v>
      </c>
    </row>
    <row r="625" spans="2:51" s="10" customFormat="1" ht="16.5" customHeight="1">
      <c r="B625" s="172"/>
      <c r="C625" s="173"/>
      <c r="D625" s="173"/>
      <c r="E625" s="174" t="s">
        <v>5</v>
      </c>
      <c r="F625" s="283" t="s">
        <v>665</v>
      </c>
      <c r="G625" s="284"/>
      <c r="H625" s="284"/>
      <c r="I625" s="284"/>
      <c r="J625" s="173"/>
      <c r="K625" s="174" t="s">
        <v>5</v>
      </c>
      <c r="L625" s="173"/>
      <c r="M625" s="173"/>
      <c r="N625" s="173"/>
      <c r="O625" s="173"/>
      <c r="P625" s="173"/>
      <c r="Q625" s="173"/>
      <c r="R625" s="175"/>
      <c r="T625" s="176"/>
      <c r="U625" s="173"/>
      <c r="V625" s="173"/>
      <c r="W625" s="173"/>
      <c r="X625" s="173"/>
      <c r="Y625" s="173"/>
      <c r="Z625" s="173"/>
      <c r="AA625" s="177"/>
      <c r="AT625" s="178" t="s">
        <v>164</v>
      </c>
      <c r="AU625" s="178" t="s">
        <v>84</v>
      </c>
      <c r="AV625" s="10" t="s">
        <v>84</v>
      </c>
      <c r="AW625" s="10" t="s">
        <v>33</v>
      </c>
      <c r="AX625" s="10" t="s">
        <v>76</v>
      </c>
      <c r="AY625" s="178" t="s">
        <v>157</v>
      </c>
    </row>
    <row r="626" spans="2:51" s="10" customFormat="1" ht="16.5" customHeight="1">
      <c r="B626" s="172"/>
      <c r="C626" s="173"/>
      <c r="D626" s="173"/>
      <c r="E626" s="174" t="s">
        <v>5</v>
      </c>
      <c r="F626" s="283" t="s">
        <v>666</v>
      </c>
      <c r="G626" s="284"/>
      <c r="H626" s="284"/>
      <c r="I626" s="284"/>
      <c r="J626" s="173"/>
      <c r="K626" s="174" t="s">
        <v>5</v>
      </c>
      <c r="L626" s="173"/>
      <c r="M626" s="173"/>
      <c r="N626" s="173"/>
      <c r="O626" s="173"/>
      <c r="P626" s="173"/>
      <c r="Q626" s="173"/>
      <c r="R626" s="175"/>
      <c r="T626" s="176"/>
      <c r="U626" s="173"/>
      <c r="V626" s="173"/>
      <c r="W626" s="173"/>
      <c r="X626" s="173"/>
      <c r="Y626" s="173"/>
      <c r="Z626" s="173"/>
      <c r="AA626" s="177"/>
      <c r="AT626" s="178" t="s">
        <v>164</v>
      </c>
      <c r="AU626" s="178" t="s">
        <v>84</v>
      </c>
      <c r="AV626" s="10" t="s">
        <v>84</v>
      </c>
      <c r="AW626" s="10" t="s">
        <v>33</v>
      </c>
      <c r="AX626" s="10" t="s">
        <v>76</v>
      </c>
      <c r="AY626" s="178" t="s">
        <v>157</v>
      </c>
    </row>
    <row r="627" spans="2:51" s="10" customFormat="1" ht="16.5" customHeight="1">
      <c r="B627" s="172"/>
      <c r="C627" s="173"/>
      <c r="D627" s="173"/>
      <c r="E627" s="174" t="s">
        <v>5</v>
      </c>
      <c r="F627" s="283" t="s">
        <v>667</v>
      </c>
      <c r="G627" s="284"/>
      <c r="H627" s="284"/>
      <c r="I627" s="284"/>
      <c r="J627" s="173"/>
      <c r="K627" s="174" t="s">
        <v>5</v>
      </c>
      <c r="L627" s="173"/>
      <c r="M627" s="173"/>
      <c r="N627" s="173"/>
      <c r="O627" s="173"/>
      <c r="P627" s="173"/>
      <c r="Q627" s="173"/>
      <c r="R627" s="175"/>
      <c r="T627" s="176"/>
      <c r="U627" s="173"/>
      <c r="V627" s="173"/>
      <c r="W627" s="173"/>
      <c r="X627" s="173"/>
      <c r="Y627" s="173"/>
      <c r="Z627" s="173"/>
      <c r="AA627" s="177"/>
      <c r="AT627" s="178" t="s">
        <v>164</v>
      </c>
      <c r="AU627" s="178" t="s">
        <v>84</v>
      </c>
      <c r="AV627" s="10" t="s">
        <v>84</v>
      </c>
      <c r="AW627" s="10" t="s">
        <v>33</v>
      </c>
      <c r="AX627" s="10" t="s">
        <v>76</v>
      </c>
      <c r="AY627" s="178" t="s">
        <v>157</v>
      </c>
    </row>
    <row r="628" spans="2:51" s="11" customFormat="1" ht="16.5" customHeight="1">
      <c r="B628" s="179"/>
      <c r="C628" s="180"/>
      <c r="D628" s="180"/>
      <c r="E628" s="181" t="s">
        <v>5</v>
      </c>
      <c r="F628" s="261" t="s">
        <v>942</v>
      </c>
      <c r="G628" s="262"/>
      <c r="H628" s="262"/>
      <c r="I628" s="262"/>
      <c r="J628" s="180"/>
      <c r="K628" s="182">
        <v>1</v>
      </c>
      <c r="L628" s="180"/>
      <c r="M628" s="180"/>
      <c r="N628" s="180"/>
      <c r="O628" s="180"/>
      <c r="P628" s="180"/>
      <c r="Q628" s="180"/>
      <c r="R628" s="183"/>
      <c r="T628" s="184"/>
      <c r="U628" s="180"/>
      <c r="V628" s="180"/>
      <c r="W628" s="180"/>
      <c r="X628" s="180"/>
      <c r="Y628" s="180"/>
      <c r="Z628" s="180"/>
      <c r="AA628" s="185"/>
      <c r="AT628" s="186" t="s">
        <v>164</v>
      </c>
      <c r="AU628" s="186" t="s">
        <v>84</v>
      </c>
      <c r="AV628" s="11" t="s">
        <v>113</v>
      </c>
      <c r="AW628" s="11" t="s">
        <v>33</v>
      </c>
      <c r="AX628" s="11" t="s">
        <v>76</v>
      </c>
      <c r="AY628" s="186" t="s">
        <v>157</v>
      </c>
    </row>
    <row r="629" spans="2:51" s="12" customFormat="1" ht="16.5" customHeight="1">
      <c r="B629" s="187"/>
      <c r="C629" s="188"/>
      <c r="D629" s="188"/>
      <c r="E629" s="189" t="s">
        <v>5</v>
      </c>
      <c r="F629" s="263" t="s">
        <v>190</v>
      </c>
      <c r="G629" s="264"/>
      <c r="H629" s="264"/>
      <c r="I629" s="264"/>
      <c r="J629" s="188"/>
      <c r="K629" s="190">
        <v>1</v>
      </c>
      <c r="L629" s="188"/>
      <c r="M629" s="188"/>
      <c r="N629" s="188"/>
      <c r="O629" s="188"/>
      <c r="P629" s="188"/>
      <c r="Q629" s="188"/>
      <c r="R629" s="191"/>
      <c r="T629" s="192"/>
      <c r="U629" s="188"/>
      <c r="V629" s="188"/>
      <c r="W629" s="188"/>
      <c r="X629" s="188"/>
      <c r="Y629" s="188"/>
      <c r="Z629" s="188"/>
      <c r="AA629" s="193"/>
      <c r="AT629" s="194" t="s">
        <v>164</v>
      </c>
      <c r="AU629" s="194" t="s">
        <v>84</v>
      </c>
      <c r="AV629" s="12" t="s">
        <v>167</v>
      </c>
      <c r="AW629" s="12" t="s">
        <v>33</v>
      </c>
      <c r="AX629" s="12" t="s">
        <v>76</v>
      </c>
      <c r="AY629" s="194" t="s">
        <v>157</v>
      </c>
    </row>
    <row r="630" spans="2:51" s="11" customFormat="1" ht="16.5" customHeight="1">
      <c r="B630" s="179"/>
      <c r="C630" s="180"/>
      <c r="D630" s="180"/>
      <c r="E630" s="181" t="s">
        <v>5</v>
      </c>
      <c r="F630" s="261" t="s">
        <v>693</v>
      </c>
      <c r="G630" s="262"/>
      <c r="H630" s="262"/>
      <c r="I630" s="262"/>
      <c r="J630" s="180"/>
      <c r="K630" s="182">
        <v>3</v>
      </c>
      <c r="L630" s="180"/>
      <c r="M630" s="180"/>
      <c r="N630" s="180"/>
      <c r="O630" s="180"/>
      <c r="P630" s="180"/>
      <c r="Q630" s="180"/>
      <c r="R630" s="183"/>
      <c r="T630" s="184"/>
      <c r="U630" s="180"/>
      <c r="V630" s="180"/>
      <c r="W630" s="180"/>
      <c r="X630" s="180"/>
      <c r="Y630" s="180"/>
      <c r="Z630" s="180"/>
      <c r="AA630" s="185"/>
      <c r="AT630" s="186" t="s">
        <v>164</v>
      </c>
      <c r="AU630" s="186" t="s">
        <v>84</v>
      </c>
      <c r="AV630" s="11" t="s">
        <v>113</v>
      </c>
      <c r="AW630" s="11" t="s">
        <v>33</v>
      </c>
      <c r="AX630" s="11" t="s">
        <v>76</v>
      </c>
      <c r="AY630" s="186" t="s">
        <v>157</v>
      </c>
    </row>
    <row r="631" spans="2:51" s="12" customFormat="1" ht="16.5" customHeight="1">
      <c r="B631" s="187"/>
      <c r="C631" s="188"/>
      <c r="D631" s="188"/>
      <c r="E631" s="189" t="s">
        <v>5</v>
      </c>
      <c r="F631" s="263" t="s">
        <v>943</v>
      </c>
      <c r="G631" s="264"/>
      <c r="H631" s="264"/>
      <c r="I631" s="264"/>
      <c r="J631" s="188"/>
      <c r="K631" s="190">
        <v>3</v>
      </c>
      <c r="L631" s="188"/>
      <c r="M631" s="188"/>
      <c r="N631" s="188"/>
      <c r="O631" s="188"/>
      <c r="P631" s="188"/>
      <c r="Q631" s="188"/>
      <c r="R631" s="191"/>
      <c r="T631" s="192"/>
      <c r="U631" s="188"/>
      <c r="V631" s="188"/>
      <c r="W631" s="188"/>
      <c r="X631" s="188"/>
      <c r="Y631" s="188"/>
      <c r="Z631" s="188"/>
      <c r="AA631" s="193"/>
      <c r="AT631" s="194" t="s">
        <v>164</v>
      </c>
      <c r="AU631" s="194" t="s">
        <v>84</v>
      </c>
      <c r="AV631" s="12" t="s">
        <v>167</v>
      </c>
      <c r="AW631" s="12" t="s">
        <v>33</v>
      </c>
      <c r="AX631" s="12" t="s">
        <v>76</v>
      </c>
      <c r="AY631" s="194" t="s">
        <v>157</v>
      </c>
    </row>
    <row r="632" spans="2:51" s="10" customFormat="1" ht="16.5" customHeight="1">
      <c r="B632" s="172"/>
      <c r="C632" s="173"/>
      <c r="D632" s="173"/>
      <c r="E632" s="174" t="s">
        <v>5</v>
      </c>
      <c r="F632" s="283" t="s">
        <v>664</v>
      </c>
      <c r="G632" s="284"/>
      <c r="H632" s="284"/>
      <c r="I632" s="284"/>
      <c r="J632" s="173"/>
      <c r="K632" s="174" t="s">
        <v>5</v>
      </c>
      <c r="L632" s="173"/>
      <c r="M632" s="173"/>
      <c r="N632" s="173"/>
      <c r="O632" s="173"/>
      <c r="P632" s="173"/>
      <c r="Q632" s="173"/>
      <c r="R632" s="175"/>
      <c r="T632" s="176"/>
      <c r="U632" s="173"/>
      <c r="V632" s="173"/>
      <c r="W632" s="173"/>
      <c r="X632" s="173"/>
      <c r="Y632" s="173"/>
      <c r="Z632" s="173"/>
      <c r="AA632" s="177"/>
      <c r="AT632" s="178" t="s">
        <v>164</v>
      </c>
      <c r="AU632" s="178" t="s">
        <v>84</v>
      </c>
      <c r="AV632" s="10" t="s">
        <v>84</v>
      </c>
      <c r="AW632" s="10" t="s">
        <v>33</v>
      </c>
      <c r="AX632" s="10" t="s">
        <v>76</v>
      </c>
      <c r="AY632" s="178" t="s">
        <v>157</v>
      </c>
    </row>
    <row r="633" spans="2:51" s="10" customFormat="1" ht="16.5" customHeight="1">
      <c r="B633" s="172"/>
      <c r="C633" s="173"/>
      <c r="D633" s="173"/>
      <c r="E633" s="174" t="s">
        <v>5</v>
      </c>
      <c r="F633" s="283" t="s">
        <v>665</v>
      </c>
      <c r="G633" s="284"/>
      <c r="H633" s="284"/>
      <c r="I633" s="284"/>
      <c r="J633" s="173"/>
      <c r="K633" s="174" t="s">
        <v>5</v>
      </c>
      <c r="L633" s="173"/>
      <c r="M633" s="173"/>
      <c r="N633" s="173"/>
      <c r="O633" s="173"/>
      <c r="P633" s="173"/>
      <c r="Q633" s="173"/>
      <c r="R633" s="175"/>
      <c r="T633" s="176"/>
      <c r="U633" s="173"/>
      <c r="V633" s="173"/>
      <c r="W633" s="173"/>
      <c r="X633" s="173"/>
      <c r="Y633" s="173"/>
      <c r="Z633" s="173"/>
      <c r="AA633" s="177"/>
      <c r="AT633" s="178" t="s">
        <v>164</v>
      </c>
      <c r="AU633" s="178" t="s">
        <v>84</v>
      </c>
      <c r="AV633" s="10" t="s">
        <v>84</v>
      </c>
      <c r="AW633" s="10" t="s">
        <v>33</v>
      </c>
      <c r="AX633" s="10" t="s">
        <v>76</v>
      </c>
      <c r="AY633" s="178" t="s">
        <v>157</v>
      </c>
    </row>
    <row r="634" spans="2:51" s="10" customFormat="1" ht="16.5" customHeight="1">
      <c r="B634" s="172"/>
      <c r="C634" s="173"/>
      <c r="D634" s="173"/>
      <c r="E634" s="174" t="s">
        <v>5</v>
      </c>
      <c r="F634" s="283" t="s">
        <v>666</v>
      </c>
      <c r="G634" s="284"/>
      <c r="H634" s="284"/>
      <c r="I634" s="284"/>
      <c r="J634" s="173"/>
      <c r="K634" s="174" t="s">
        <v>5</v>
      </c>
      <c r="L634" s="173"/>
      <c r="M634" s="173"/>
      <c r="N634" s="173"/>
      <c r="O634" s="173"/>
      <c r="P634" s="173"/>
      <c r="Q634" s="173"/>
      <c r="R634" s="175"/>
      <c r="T634" s="176"/>
      <c r="U634" s="173"/>
      <c r="V634" s="173"/>
      <c r="W634" s="173"/>
      <c r="X634" s="173"/>
      <c r="Y634" s="173"/>
      <c r="Z634" s="173"/>
      <c r="AA634" s="177"/>
      <c r="AT634" s="178" t="s">
        <v>164</v>
      </c>
      <c r="AU634" s="178" t="s">
        <v>84</v>
      </c>
      <c r="AV634" s="10" t="s">
        <v>84</v>
      </c>
      <c r="AW634" s="10" t="s">
        <v>33</v>
      </c>
      <c r="AX634" s="10" t="s">
        <v>76</v>
      </c>
      <c r="AY634" s="178" t="s">
        <v>157</v>
      </c>
    </row>
    <row r="635" spans="2:51" s="10" customFormat="1" ht="16.5" customHeight="1">
      <c r="B635" s="172"/>
      <c r="C635" s="173"/>
      <c r="D635" s="173"/>
      <c r="E635" s="174" t="s">
        <v>5</v>
      </c>
      <c r="F635" s="283" t="s">
        <v>667</v>
      </c>
      <c r="G635" s="284"/>
      <c r="H635" s="284"/>
      <c r="I635" s="284"/>
      <c r="J635" s="173"/>
      <c r="K635" s="174" t="s">
        <v>5</v>
      </c>
      <c r="L635" s="173"/>
      <c r="M635" s="173"/>
      <c r="N635" s="173"/>
      <c r="O635" s="173"/>
      <c r="P635" s="173"/>
      <c r="Q635" s="173"/>
      <c r="R635" s="175"/>
      <c r="T635" s="176"/>
      <c r="U635" s="173"/>
      <c r="V635" s="173"/>
      <c r="W635" s="173"/>
      <c r="X635" s="173"/>
      <c r="Y635" s="173"/>
      <c r="Z635" s="173"/>
      <c r="AA635" s="177"/>
      <c r="AT635" s="178" t="s">
        <v>164</v>
      </c>
      <c r="AU635" s="178" t="s">
        <v>84</v>
      </c>
      <c r="AV635" s="10" t="s">
        <v>84</v>
      </c>
      <c r="AW635" s="10" t="s">
        <v>33</v>
      </c>
      <c r="AX635" s="10" t="s">
        <v>76</v>
      </c>
      <c r="AY635" s="178" t="s">
        <v>157</v>
      </c>
    </row>
    <row r="636" spans="2:51" s="11" customFormat="1" ht="16.5" customHeight="1">
      <c r="B636" s="179"/>
      <c r="C636" s="180"/>
      <c r="D636" s="180"/>
      <c r="E636" s="181" t="s">
        <v>5</v>
      </c>
      <c r="F636" s="261" t="s">
        <v>944</v>
      </c>
      <c r="G636" s="262"/>
      <c r="H636" s="262"/>
      <c r="I636" s="262"/>
      <c r="J636" s="180"/>
      <c r="K636" s="182">
        <v>1</v>
      </c>
      <c r="L636" s="180"/>
      <c r="M636" s="180"/>
      <c r="N636" s="180"/>
      <c r="O636" s="180"/>
      <c r="P636" s="180"/>
      <c r="Q636" s="180"/>
      <c r="R636" s="183"/>
      <c r="T636" s="184"/>
      <c r="U636" s="180"/>
      <c r="V636" s="180"/>
      <c r="W636" s="180"/>
      <c r="X636" s="180"/>
      <c r="Y636" s="180"/>
      <c r="Z636" s="180"/>
      <c r="AA636" s="185"/>
      <c r="AT636" s="186" t="s">
        <v>164</v>
      </c>
      <c r="AU636" s="186" t="s">
        <v>84</v>
      </c>
      <c r="AV636" s="11" t="s">
        <v>113</v>
      </c>
      <c r="AW636" s="11" t="s">
        <v>33</v>
      </c>
      <c r="AX636" s="11" t="s">
        <v>76</v>
      </c>
      <c r="AY636" s="186" t="s">
        <v>157</v>
      </c>
    </row>
    <row r="637" spans="2:51" s="12" customFormat="1" ht="16.5" customHeight="1">
      <c r="B637" s="187"/>
      <c r="C637" s="188"/>
      <c r="D637" s="188"/>
      <c r="E637" s="189" t="s">
        <v>5</v>
      </c>
      <c r="F637" s="263" t="s">
        <v>190</v>
      </c>
      <c r="G637" s="264"/>
      <c r="H637" s="264"/>
      <c r="I637" s="264"/>
      <c r="J637" s="188"/>
      <c r="K637" s="190">
        <v>1</v>
      </c>
      <c r="L637" s="188"/>
      <c r="M637" s="188"/>
      <c r="N637" s="188"/>
      <c r="O637" s="188"/>
      <c r="P637" s="188"/>
      <c r="Q637" s="188"/>
      <c r="R637" s="191"/>
      <c r="T637" s="192"/>
      <c r="U637" s="188"/>
      <c r="V637" s="188"/>
      <c r="W637" s="188"/>
      <c r="X637" s="188"/>
      <c r="Y637" s="188"/>
      <c r="Z637" s="188"/>
      <c r="AA637" s="193"/>
      <c r="AT637" s="194" t="s">
        <v>164</v>
      </c>
      <c r="AU637" s="194" t="s">
        <v>84</v>
      </c>
      <c r="AV637" s="12" t="s">
        <v>167</v>
      </c>
      <c r="AW637" s="12" t="s">
        <v>33</v>
      </c>
      <c r="AX637" s="12" t="s">
        <v>76</v>
      </c>
      <c r="AY637" s="194" t="s">
        <v>157</v>
      </c>
    </row>
    <row r="638" spans="2:51" s="11" customFormat="1" ht="16.5" customHeight="1">
      <c r="B638" s="179"/>
      <c r="C638" s="180"/>
      <c r="D638" s="180"/>
      <c r="E638" s="181" t="s">
        <v>5</v>
      </c>
      <c r="F638" s="261" t="s">
        <v>700</v>
      </c>
      <c r="G638" s="262"/>
      <c r="H638" s="262"/>
      <c r="I638" s="262"/>
      <c r="J638" s="180"/>
      <c r="K638" s="182">
        <v>2</v>
      </c>
      <c r="L638" s="180"/>
      <c r="M638" s="180"/>
      <c r="N638" s="180"/>
      <c r="O638" s="180"/>
      <c r="P638" s="180"/>
      <c r="Q638" s="180"/>
      <c r="R638" s="183"/>
      <c r="T638" s="184"/>
      <c r="U638" s="180"/>
      <c r="V638" s="180"/>
      <c r="W638" s="180"/>
      <c r="X638" s="180"/>
      <c r="Y638" s="180"/>
      <c r="Z638" s="180"/>
      <c r="AA638" s="185"/>
      <c r="AT638" s="186" t="s">
        <v>164</v>
      </c>
      <c r="AU638" s="186" t="s">
        <v>84</v>
      </c>
      <c r="AV638" s="11" t="s">
        <v>113</v>
      </c>
      <c r="AW638" s="11" t="s">
        <v>33</v>
      </c>
      <c r="AX638" s="11" t="s">
        <v>76</v>
      </c>
      <c r="AY638" s="186" t="s">
        <v>157</v>
      </c>
    </row>
    <row r="639" spans="2:51" s="12" customFormat="1" ht="16.5" customHeight="1">
      <c r="B639" s="187"/>
      <c r="C639" s="188"/>
      <c r="D639" s="188"/>
      <c r="E639" s="189" t="s">
        <v>5</v>
      </c>
      <c r="F639" s="263" t="s">
        <v>945</v>
      </c>
      <c r="G639" s="264"/>
      <c r="H639" s="264"/>
      <c r="I639" s="264"/>
      <c r="J639" s="188"/>
      <c r="K639" s="190">
        <v>2</v>
      </c>
      <c r="L639" s="188"/>
      <c r="M639" s="188"/>
      <c r="N639" s="188"/>
      <c r="O639" s="188"/>
      <c r="P639" s="188"/>
      <c r="Q639" s="188"/>
      <c r="R639" s="191"/>
      <c r="T639" s="192"/>
      <c r="U639" s="188"/>
      <c r="V639" s="188"/>
      <c r="W639" s="188"/>
      <c r="X639" s="188"/>
      <c r="Y639" s="188"/>
      <c r="Z639" s="188"/>
      <c r="AA639" s="193"/>
      <c r="AT639" s="194" t="s">
        <v>164</v>
      </c>
      <c r="AU639" s="194" t="s">
        <v>84</v>
      </c>
      <c r="AV639" s="12" t="s">
        <v>167</v>
      </c>
      <c r="AW639" s="12" t="s">
        <v>33</v>
      </c>
      <c r="AX639" s="12" t="s">
        <v>76</v>
      </c>
      <c r="AY639" s="194" t="s">
        <v>157</v>
      </c>
    </row>
    <row r="640" spans="2:51" s="13" customFormat="1" ht="16.5" customHeight="1">
      <c r="B640" s="195"/>
      <c r="C640" s="196"/>
      <c r="D640" s="196"/>
      <c r="E640" s="197" t="s">
        <v>5</v>
      </c>
      <c r="F640" s="265" t="s">
        <v>176</v>
      </c>
      <c r="G640" s="266"/>
      <c r="H640" s="266"/>
      <c r="I640" s="266"/>
      <c r="J640" s="196"/>
      <c r="K640" s="198">
        <v>7</v>
      </c>
      <c r="L640" s="196"/>
      <c r="M640" s="196"/>
      <c r="N640" s="196"/>
      <c r="O640" s="196"/>
      <c r="P640" s="196"/>
      <c r="Q640" s="196"/>
      <c r="R640" s="199"/>
      <c r="T640" s="200"/>
      <c r="U640" s="196"/>
      <c r="V640" s="196"/>
      <c r="W640" s="196"/>
      <c r="X640" s="196"/>
      <c r="Y640" s="196"/>
      <c r="Z640" s="196"/>
      <c r="AA640" s="201"/>
      <c r="AT640" s="202" t="s">
        <v>164</v>
      </c>
      <c r="AU640" s="202" t="s">
        <v>84</v>
      </c>
      <c r="AV640" s="13" t="s">
        <v>161</v>
      </c>
      <c r="AW640" s="13" t="s">
        <v>33</v>
      </c>
      <c r="AX640" s="13" t="s">
        <v>84</v>
      </c>
      <c r="AY640" s="202" t="s">
        <v>157</v>
      </c>
    </row>
    <row r="641" spans="2:65" s="1" customFormat="1" ht="16.5" customHeight="1">
      <c r="B641" s="136"/>
      <c r="C641" s="165" t="s">
        <v>946</v>
      </c>
      <c r="D641" s="165" t="s">
        <v>158</v>
      </c>
      <c r="E641" s="166" t="s">
        <v>947</v>
      </c>
      <c r="F641" s="306" t="s">
        <v>948</v>
      </c>
      <c r="G641" s="306"/>
      <c r="H641" s="306"/>
      <c r="I641" s="306"/>
      <c r="J641" s="167" t="s">
        <v>197</v>
      </c>
      <c r="K641" s="168">
        <v>7</v>
      </c>
      <c r="L641" s="277">
        <v>0</v>
      </c>
      <c r="M641" s="277"/>
      <c r="N641" s="278">
        <f>ROUND(L641*K641,2)</f>
        <v>0</v>
      </c>
      <c r="O641" s="278"/>
      <c r="P641" s="278"/>
      <c r="Q641" s="278"/>
      <c r="R641" s="139"/>
      <c r="T641" s="169" t="s">
        <v>5</v>
      </c>
      <c r="U641" s="47" t="s">
        <v>43</v>
      </c>
      <c r="V641" s="39"/>
      <c r="W641" s="170">
        <f>V641*K641</f>
        <v>0</v>
      </c>
      <c r="X641" s="170">
        <v>0</v>
      </c>
      <c r="Y641" s="170">
        <f>X641*K641</f>
        <v>0</v>
      </c>
      <c r="Z641" s="170">
        <v>0</v>
      </c>
      <c r="AA641" s="171">
        <f>Z641*K641</f>
        <v>0</v>
      </c>
      <c r="AR641" s="22" t="s">
        <v>940</v>
      </c>
      <c r="AT641" s="22" t="s">
        <v>158</v>
      </c>
      <c r="AU641" s="22" t="s">
        <v>84</v>
      </c>
      <c r="AY641" s="22" t="s">
        <v>157</v>
      </c>
      <c r="BE641" s="109">
        <f>IF(U641="základná",N641,0)</f>
        <v>0</v>
      </c>
      <c r="BF641" s="109">
        <f>IF(U641="znížená",N641,0)</f>
        <v>0</v>
      </c>
      <c r="BG641" s="109">
        <f>IF(U641="zákl. prenesená",N641,0)</f>
        <v>0</v>
      </c>
      <c r="BH641" s="109">
        <f>IF(U641="zníž. prenesená",N641,0)</f>
        <v>0</v>
      </c>
      <c r="BI641" s="109">
        <f>IF(U641="nulová",N641,0)</f>
        <v>0</v>
      </c>
      <c r="BJ641" s="22" t="s">
        <v>113</v>
      </c>
      <c r="BK641" s="109">
        <f>ROUND(L641*K641,2)</f>
        <v>0</v>
      </c>
      <c r="BL641" s="22" t="s">
        <v>940</v>
      </c>
      <c r="BM641" s="22" t="s">
        <v>949</v>
      </c>
    </row>
    <row r="642" spans="2:65" s="10" customFormat="1" ht="16.5" customHeight="1">
      <c r="B642" s="172"/>
      <c r="C642" s="173"/>
      <c r="D642" s="173"/>
      <c r="E642" s="174" t="s">
        <v>5</v>
      </c>
      <c r="F642" s="279" t="s">
        <v>664</v>
      </c>
      <c r="G642" s="280"/>
      <c r="H642" s="280"/>
      <c r="I642" s="280"/>
      <c r="J642" s="173"/>
      <c r="K642" s="174" t="s">
        <v>5</v>
      </c>
      <c r="L642" s="173"/>
      <c r="M642" s="173"/>
      <c r="N642" s="173"/>
      <c r="O642" s="173"/>
      <c r="P642" s="173"/>
      <c r="Q642" s="173"/>
      <c r="R642" s="175"/>
      <c r="T642" s="176"/>
      <c r="U642" s="173"/>
      <c r="V642" s="173"/>
      <c r="W642" s="173"/>
      <c r="X642" s="173"/>
      <c r="Y642" s="173"/>
      <c r="Z642" s="173"/>
      <c r="AA642" s="177"/>
      <c r="AT642" s="178" t="s">
        <v>164</v>
      </c>
      <c r="AU642" s="178" t="s">
        <v>84</v>
      </c>
      <c r="AV642" s="10" t="s">
        <v>84</v>
      </c>
      <c r="AW642" s="10" t="s">
        <v>33</v>
      </c>
      <c r="AX642" s="10" t="s">
        <v>76</v>
      </c>
      <c r="AY642" s="178" t="s">
        <v>157</v>
      </c>
    </row>
    <row r="643" spans="2:65" s="10" customFormat="1" ht="16.5" customHeight="1">
      <c r="B643" s="172"/>
      <c r="C643" s="173"/>
      <c r="D643" s="173"/>
      <c r="E643" s="174" t="s">
        <v>5</v>
      </c>
      <c r="F643" s="283" t="s">
        <v>665</v>
      </c>
      <c r="G643" s="284"/>
      <c r="H643" s="284"/>
      <c r="I643" s="284"/>
      <c r="J643" s="173"/>
      <c r="K643" s="174" t="s">
        <v>5</v>
      </c>
      <c r="L643" s="173"/>
      <c r="M643" s="173"/>
      <c r="N643" s="173"/>
      <c r="O643" s="173"/>
      <c r="P643" s="173"/>
      <c r="Q643" s="173"/>
      <c r="R643" s="175"/>
      <c r="T643" s="176"/>
      <c r="U643" s="173"/>
      <c r="V643" s="173"/>
      <c r="W643" s="173"/>
      <c r="X643" s="173"/>
      <c r="Y643" s="173"/>
      <c r="Z643" s="173"/>
      <c r="AA643" s="177"/>
      <c r="AT643" s="178" t="s">
        <v>164</v>
      </c>
      <c r="AU643" s="178" t="s">
        <v>84</v>
      </c>
      <c r="AV643" s="10" t="s">
        <v>84</v>
      </c>
      <c r="AW643" s="10" t="s">
        <v>33</v>
      </c>
      <c r="AX643" s="10" t="s">
        <v>76</v>
      </c>
      <c r="AY643" s="178" t="s">
        <v>157</v>
      </c>
    </row>
    <row r="644" spans="2:65" s="10" customFormat="1" ht="16.5" customHeight="1">
      <c r="B644" s="172"/>
      <c r="C644" s="173"/>
      <c r="D644" s="173"/>
      <c r="E644" s="174" t="s">
        <v>5</v>
      </c>
      <c r="F644" s="283" t="s">
        <v>666</v>
      </c>
      <c r="G644" s="284"/>
      <c r="H644" s="284"/>
      <c r="I644" s="284"/>
      <c r="J644" s="173"/>
      <c r="K644" s="174" t="s">
        <v>5</v>
      </c>
      <c r="L644" s="173"/>
      <c r="M644" s="173"/>
      <c r="N644" s="173"/>
      <c r="O644" s="173"/>
      <c r="P644" s="173"/>
      <c r="Q644" s="173"/>
      <c r="R644" s="175"/>
      <c r="T644" s="176"/>
      <c r="U644" s="173"/>
      <c r="V644" s="173"/>
      <c r="W644" s="173"/>
      <c r="X644" s="173"/>
      <c r="Y644" s="173"/>
      <c r="Z644" s="173"/>
      <c r="AA644" s="177"/>
      <c r="AT644" s="178" t="s">
        <v>164</v>
      </c>
      <c r="AU644" s="178" t="s">
        <v>84</v>
      </c>
      <c r="AV644" s="10" t="s">
        <v>84</v>
      </c>
      <c r="AW644" s="10" t="s">
        <v>33</v>
      </c>
      <c r="AX644" s="10" t="s">
        <v>76</v>
      </c>
      <c r="AY644" s="178" t="s">
        <v>157</v>
      </c>
    </row>
    <row r="645" spans="2:65" s="10" customFormat="1" ht="16.5" customHeight="1">
      <c r="B645" s="172"/>
      <c r="C645" s="173"/>
      <c r="D645" s="173"/>
      <c r="E645" s="174" t="s">
        <v>5</v>
      </c>
      <c r="F645" s="283" t="s">
        <v>667</v>
      </c>
      <c r="G645" s="284"/>
      <c r="H645" s="284"/>
      <c r="I645" s="284"/>
      <c r="J645" s="173"/>
      <c r="K645" s="174" t="s">
        <v>5</v>
      </c>
      <c r="L645" s="173"/>
      <c r="M645" s="173"/>
      <c r="N645" s="173"/>
      <c r="O645" s="173"/>
      <c r="P645" s="173"/>
      <c r="Q645" s="173"/>
      <c r="R645" s="175"/>
      <c r="T645" s="176"/>
      <c r="U645" s="173"/>
      <c r="V645" s="173"/>
      <c r="W645" s="173"/>
      <c r="X645" s="173"/>
      <c r="Y645" s="173"/>
      <c r="Z645" s="173"/>
      <c r="AA645" s="177"/>
      <c r="AT645" s="178" t="s">
        <v>164</v>
      </c>
      <c r="AU645" s="178" t="s">
        <v>84</v>
      </c>
      <c r="AV645" s="10" t="s">
        <v>84</v>
      </c>
      <c r="AW645" s="10" t="s">
        <v>33</v>
      </c>
      <c r="AX645" s="10" t="s">
        <v>76</v>
      </c>
      <c r="AY645" s="178" t="s">
        <v>157</v>
      </c>
    </row>
    <row r="646" spans="2:65" s="11" customFormat="1" ht="16.5" customHeight="1">
      <c r="B646" s="179"/>
      <c r="C646" s="180"/>
      <c r="D646" s="180"/>
      <c r="E646" s="181" t="s">
        <v>5</v>
      </c>
      <c r="F646" s="261" t="s">
        <v>942</v>
      </c>
      <c r="G646" s="262"/>
      <c r="H646" s="262"/>
      <c r="I646" s="262"/>
      <c r="J646" s="180"/>
      <c r="K646" s="182">
        <v>1</v>
      </c>
      <c r="L646" s="180"/>
      <c r="M646" s="180"/>
      <c r="N646" s="180"/>
      <c r="O646" s="180"/>
      <c r="P646" s="180"/>
      <c r="Q646" s="180"/>
      <c r="R646" s="183"/>
      <c r="T646" s="184"/>
      <c r="U646" s="180"/>
      <c r="V646" s="180"/>
      <c r="W646" s="180"/>
      <c r="X646" s="180"/>
      <c r="Y646" s="180"/>
      <c r="Z646" s="180"/>
      <c r="AA646" s="185"/>
      <c r="AT646" s="186" t="s">
        <v>164</v>
      </c>
      <c r="AU646" s="186" t="s">
        <v>84</v>
      </c>
      <c r="AV646" s="11" t="s">
        <v>113</v>
      </c>
      <c r="AW646" s="11" t="s">
        <v>33</v>
      </c>
      <c r="AX646" s="11" t="s">
        <v>76</v>
      </c>
      <c r="AY646" s="186" t="s">
        <v>157</v>
      </c>
    </row>
    <row r="647" spans="2:65" s="12" customFormat="1" ht="16.5" customHeight="1">
      <c r="B647" s="187"/>
      <c r="C647" s="188"/>
      <c r="D647" s="188"/>
      <c r="E647" s="189" t="s">
        <v>5</v>
      </c>
      <c r="F647" s="263" t="s">
        <v>190</v>
      </c>
      <c r="G647" s="264"/>
      <c r="H647" s="264"/>
      <c r="I647" s="264"/>
      <c r="J647" s="188"/>
      <c r="K647" s="190">
        <v>1</v>
      </c>
      <c r="L647" s="188"/>
      <c r="M647" s="188"/>
      <c r="N647" s="188"/>
      <c r="O647" s="188"/>
      <c r="P647" s="188"/>
      <c r="Q647" s="188"/>
      <c r="R647" s="191"/>
      <c r="T647" s="192"/>
      <c r="U647" s="188"/>
      <c r="V647" s="188"/>
      <c r="W647" s="188"/>
      <c r="X647" s="188"/>
      <c r="Y647" s="188"/>
      <c r="Z647" s="188"/>
      <c r="AA647" s="193"/>
      <c r="AT647" s="194" t="s">
        <v>164</v>
      </c>
      <c r="AU647" s="194" t="s">
        <v>84</v>
      </c>
      <c r="AV647" s="12" t="s">
        <v>167</v>
      </c>
      <c r="AW647" s="12" t="s">
        <v>33</v>
      </c>
      <c r="AX647" s="12" t="s">
        <v>76</v>
      </c>
      <c r="AY647" s="194" t="s">
        <v>157</v>
      </c>
    </row>
    <row r="648" spans="2:65" s="11" customFormat="1" ht="16.5" customHeight="1">
      <c r="B648" s="179"/>
      <c r="C648" s="180"/>
      <c r="D648" s="180"/>
      <c r="E648" s="181" t="s">
        <v>5</v>
      </c>
      <c r="F648" s="261" t="s">
        <v>693</v>
      </c>
      <c r="G648" s="262"/>
      <c r="H648" s="262"/>
      <c r="I648" s="262"/>
      <c r="J648" s="180"/>
      <c r="K648" s="182">
        <v>3</v>
      </c>
      <c r="L648" s="180"/>
      <c r="M648" s="180"/>
      <c r="N648" s="180"/>
      <c r="O648" s="180"/>
      <c r="P648" s="180"/>
      <c r="Q648" s="180"/>
      <c r="R648" s="183"/>
      <c r="T648" s="184"/>
      <c r="U648" s="180"/>
      <c r="V648" s="180"/>
      <c r="W648" s="180"/>
      <c r="X648" s="180"/>
      <c r="Y648" s="180"/>
      <c r="Z648" s="180"/>
      <c r="AA648" s="185"/>
      <c r="AT648" s="186" t="s">
        <v>164</v>
      </c>
      <c r="AU648" s="186" t="s">
        <v>84</v>
      </c>
      <c r="AV648" s="11" t="s">
        <v>113</v>
      </c>
      <c r="AW648" s="11" t="s">
        <v>33</v>
      </c>
      <c r="AX648" s="11" t="s">
        <v>76</v>
      </c>
      <c r="AY648" s="186" t="s">
        <v>157</v>
      </c>
    </row>
    <row r="649" spans="2:65" s="12" customFormat="1" ht="16.5" customHeight="1">
      <c r="B649" s="187"/>
      <c r="C649" s="188"/>
      <c r="D649" s="188"/>
      <c r="E649" s="189" t="s">
        <v>5</v>
      </c>
      <c r="F649" s="263" t="s">
        <v>943</v>
      </c>
      <c r="G649" s="264"/>
      <c r="H649" s="264"/>
      <c r="I649" s="264"/>
      <c r="J649" s="188"/>
      <c r="K649" s="190">
        <v>3</v>
      </c>
      <c r="L649" s="188"/>
      <c r="M649" s="188"/>
      <c r="N649" s="188"/>
      <c r="O649" s="188"/>
      <c r="P649" s="188"/>
      <c r="Q649" s="188"/>
      <c r="R649" s="191"/>
      <c r="T649" s="192"/>
      <c r="U649" s="188"/>
      <c r="V649" s="188"/>
      <c r="W649" s="188"/>
      <c r="X649" s="188"/>
      <c r="Y649" s="188"/>
      <c r="Z649" s="188"/>
      <c r="AA649" s="193"/>
      <c r="AT649" s="194" t="s">
        <v>164</v>
      </c>
      <c r="AU649" s="194" t="s">
        <v>84</v>
      </c>
      <c r="AV649" s="12" t="s">
        <v>167</v>
      </c>
      <c r="AW649" s="12" t="s">
        <v>33</v>
      </c>
      <c r="AX649" s="12" t="s">
        <v>76</v>
      </c>
      <c r="AY649" s="194" t="s">
        <v>157</v>
      </c>
    </row>
    <row r="650" spans="2:65" s="11" customFormat="1" ht="16.5" customHeight="1">
      <c r="B650" s="179"/>
      <c r="C650" s="180"/>
      <c r="D650" s="180"/>
      <c r="E650" s="181" t="s">
        <v>5</v>
      </c>
      <c r="F650" s="261" t="s">
        <v>944</v>
      </c>
      <c r="G650" s="262"/>
      <c r="H650" s="262"/>
      <c r="I650" s="262"/>
      <c r="J650" s="180"/>
      <c r="K650" s="182">
        <v>1</v>
      </c>
      <c r="L650" s="180"/>
      <c r="M650" s="180"/>
      <c r="N650" s="180"/>
      <c r="O650" s="180"/>
      <c r="P650" s="180"/>
      <c r="Q650" s="180"/>
      <c r="R650" s="183"/>
      <c r="T650" s="184"/>
      <c r="U650" s="180"/>
      <c r="V650" s="180"/>
      <c r="W650" s="180"/>
      <c r="X650" s="180"/>
      <c r="Y650" s="180"/>
      <c r="Z650" s="180"/>
      <c r="AA650" s="185"/>
      <c r="AT650" s="186" t="s">
        <v>164</v>
      </c>
      <c r="AU650" s="186" t="s">
        <v>84</v>
      </c>
      <c r="AV650" s="11" t="s">
        <v>113</v>
      </c>
      <c r="AW650" s="11" t="s">
        <v>33</v>
      </c>
      <c r="AX650" s="11" t="s">
        <v>76</v>
      </c>
      <c r="AY650" s="186" t="s">
        <v>157</v>
      </c>
    </row>
    <row r="651" spans="2:65" s="12" customFormat="1" ht="16.5" customHeight="1">
      <c r="B651" s="187"/>
      <c r="C651" s="188"/>
      <c r="D651" s="188"/>
      <c r="E651" s="189" t="s">
        <v>5</v>
      </c>
      <c r="F651" s="263" t="s">
        <v>190</v>
      </c>
      <c r="G651" s="264"/>
      <c r="H651" s="264"/>
      <c r="I651" s="264"/>
      <c r="J651" s="188"/>
      <c r="K651" s="190">
        <v>1</v>
      </c>
      <c r="L651" s="188"/>
      <c r="M651" s="188"/>
      <c r="N651" s="188"/>
      <c r="O651" s="188"/>
      <c r="P651" s="188"/>
      <c r="Q651" s="188"/>
      <c r="R651" s="191"/>
      <c r="T651" s="192"/>
      <c r="U651" s="188"/>
      <c r="V651" s="188"/>
      <c r="W651" s="188"/>
      <c r="X651" s="188"/>
      <c r="Y651" s="188"/>
      <c r="Z651" s="188"/>
      <c r="AA651" s="193"/>
      <c r="AT651" s="194" t="s">
        <v>164</v>
      </c>
      <c r="AU651" s="194" t="s">
        <v>84</v>
      </c>
      <c r="AV651" s="12" t="s">
        <v>167</v>
      </c>
      <c r="AW651" s="12" t="s">
        <v>33</v>
      </c>
      <c r="AX651" s="12" t="s">
        <v>76</v>
      </c>
      <c r="AY651" s="194" t="s">
        <v>157</v>
      </c>
    </row>
    <row r="652" spans="2:65" s="11" customFormat="1" ht="16.5" customHeight="1">
      <c r="B652" s="179"/>
      <c r="C652" s="180"/>
      <c r="D652" s="180"/>
      <c r="E652" s="181" t="s">
        <v>5</v>
      </c>
      <c r="F652" s="261" t="s">
        <v>700</v>
      </c>
      <c r="G652" s="262"/>
      <c r="H652" s="262"/>
      <c r="I652" s="262"/>
      <c r="J652" s="180"/>
      <c r="K652" s="182">
        <v>2</v>
      </c>
      <c r="L652" s="180"/>
      <c r="M652" s="180"/>
      <c r="N652" s="180"/>
      <c r="O652" s="180"/>
      <c r="P652" s="180"/>
      <c r="Q652" s="180"/>
      <c r="R652" s="183"/>
      <c r="T652" s="184"/>
      <c r="U652" s="180"/>
      <c r="V652" s="180"/>
      <c r="W652" s="180"/>
      <c r="X652" s="180"/>
      <c r="Y652" s="180"/>
      <c r="Z652" s="180"/>
      <c r="AA652" s="185"/>
      <c r="AT652" s="186" t="s">
        <v>164</v>
      </c>
      <c r="AU652" s="186" t="s">
        <v>84</v>
      </c>
      <c r="AV652" s="11" t="s">
        <v>113</v>
      </c>
      <c r="AW652" s="11" t="s">
        <v>33</v>
      </c>
      <c r="AX652" s="11" t="s">
        <v>76</v>
      </c>
      <c r="AY652" s="186" t="s">
        <v>157</v>
      </c>
    </row>
    <row r="653" spans="2:65" s="12" customFormat="1" ht="16.5" customHeight="1">
      <c r="B653" s="187"/>
      <c r="C653" s="188"/>
      <c r="D653" s="188"/>
      <c r="E653" s="189" t="s">
        <v>5</v>
      </c>
      <c r="F653" s="263" t="s">
        <v>945</v>
      </c>
      <c r="G653" s="264"/>
      <c r="H653" s="264"/>
      <c r="I653" s="264"/>
      <c r="J653" s="188"/>
      <c r="K653" s="190">
        <v>2</v>
      </c>
      <c r="L653" s="188"/>
      <c r="M653" s="188"/>
      <c r="N653" s="188"/>
      <c r="O653" s="188"/>
      <c r="P653" s="188"/>
      <c r="Q653" s="188"/>
      <c r="R653" s="191"/>
      <c r="T653" s="192"/>
      <c r="U653" s="188"/>
      <c r="V653" s="188"/>
      <c r="W653" s="188"/>
      <c r="X653" s="188"/>
      <c r="Y653" s="188"/>
      <c r="Z653" s="188"/>
      <c r="AA653" s="193"/>
      <c r="AT653" s="194" t="s">
        <v>164</v>
      </c>
      <c r="AU653" s="194" t="s">
        <v>84</v>
      </c>
      <c r="AV653" s="12" t="s">
        <v>167</v>
      </c>
      <c r="AW653" s="12" t="s">
        <v>33</v>
      </c>
      <c r="AX653" s="12" t="s">
        <v>76</v>
      </c>
      <c r="AY653" s="194" t="s">
        <v>157</v>
      </c>
    </row>
    <row r="654" spans="2:65" s="13" customFormat="1" ht="16.5" customHeight="1">
      <c r="B654" s="195"/>
      <c r="C654" s="196"/>
      <c r="D654" s="196"/>
      <c r="E654" s="197" t="s">
        <v>5</v>
      </c>
      <c r="F654" s="265" t="s">
        <v>176</v>
      </c>
      <c r="G654" s="266"/>
      <c r="H654" s="266"/>
      <c r="I654" s="266"/>
      <c r="J654" s="196"/>
      <c r="K654" s="198">
        <v>7</v>
      </c>
      <c r="L654" s="196"/>
      <c r="M654" s="196"/>
      <c r="N654" s="196"/>
      <c r="O654" s="196"/>
      <c r="P654" s="196"/>
      <c r="Q654" s="196"/>
      <c r="R654" s="199"/>
      <c r="T654" s="200"/>
      <c r="U654" s="196"/>
      <c r="V654" s="196"/>
      <c r="W654" s="196"/>
      <c r="X654" s="196"/>
      <c r="Y654" s="196"/>
      <c r="Z654" s="196"/>
      <c r="AA654" s="201"/>
      <c r="AT654" s="202" t="s">
        <v>164</v>
      </c>
      <c r="AU654" s="202" t="s">
        <v>84</v>
      </c>
      <c r="AV654" s="13" t="s">
        <v>161</v>
      </c>
      <c r="AW654" s="13" t="s">
        <v>33</v>
      </c>
      <c r="AX654" s="13" t="s">
        <v>84</v>
      </c>
      <c r="AY654" s="202" t="s">
        <v>157</v>
      </c>
    </row>
    <row r="655" spans="2:65" s="1" customFormat="1" ht="25.5" customHeight="1">
      <c r="B655" s="136"/>
      <c r="C655" s="165" t="s">
        <v>950</v>
      </c>
      <c r="D655" s="165" t="s">
        <v>158</v>
      </c>
      <c r="E655" s="166" t="s">
        <v>951</v>
      </c>
      <c r="F655" s="306" t="s">
        <v>952</v>
      </c>
      <c r="G655" s="306"/>
      <c r="H655" s="306"/>
      <c r="I655" s="306"/>
      <c r="J655" s="167" t="s">
        <v>953</v>
      </c>
      <c r="K655" s="168">
        <v>7</v>
      </c>
      <c r="L655" s="277">
        <v>0</v>
      </c>
      <c r="M655" s="277"/>
      <c r="N655" s="278">
        <f>ROUND(L655*K655,2)</f>
        <v>0</v>
      </c>
      <c r="O655" s="278"/>
      <c r="P655" s="278"/>
      <c r="Q655" s="278"/>
      <c r="R655" s="139"/>
      <c r="T655" s="169" t="s">
        <v>5</v>
      </c>
      <c r="U655" s="47" t="s">
        <v>43</v>
      </c>
      <c r="V655" s="39"/>
      <c r="W655" s="170">
        <f>V655*K655</f>
        <v>0</v>
      </c>
      <c r="X655" s="170">
        <v>0</v>
      </c>
      <c r="Y655" s="170">
        <f>X655*K655</f>
        <v>0</v>
      </c>
      <c r="Z655" s="170">
        <v>0</v>
      </c>
      <c r="AA655" s="171">
        <f>Z655*K655</f>
        <v>0</v>
      </c>
      <c r="AR655" s="22" t="s">
        <v>940</v>
      </c>
      <c r="AT655" s="22" t="s">
        <v>158</v>
      </c>
      <c r="AU655" s="22" t="s">
        <v>84</v>
      </c>
      <c r="AY655" s="22" t="s">
        <v>157</v>
      </c>
      <c r="BE655" s="109">
        <f>IF(U655="základná",N655,0)</f>
        <v>0</v>
      </c>
      <c r="BF655" s="109">
        <f>IF(U655="znížená",N655,0)</f>
        <v>0</v>
      </c>
      <c r="BG655" s="109">
        <f>IF(U655="zákl. prenesená",N655,0)</f>
        <v>0</v>
      </c>
      <c r="BH655" s="109">
        <f>IF(U655="zníž. prenesená",N655,0)</f>
        <v>0</v>
      </c>
      <c r="BI655" s="109">
        <f>IF(U655="nulová",N655,0)</f>
        <v>0</v>
      </c>
      <c r="BJ655" s="22" t="s">
        <v>113</v>
      </c>
      <c r="BK655" s="109">
        <f>ROUND(L655*K655,2)</f>
        <v>0</v>
      </c>
      <c r="BL655" s="22" t="s">
        <v>940</v>
      </c>
      <c r="BM655" s="22" t="s">
        <v>954</v>
      </c>
    </row>
    <row r="656" spans="2:65" s="10" customFormat="1" ht="16.5" customHeight="1">
      <c r="B656" s="172"/>
      <c r="C656" s="173"/>
      <c r="D656" s="173"/>
      <c r="E656" s="174" t="s">
        <v>5</v>
      </c>
      <c r="F656" s="279" t="s">
        <v>664</v>
      </c>
      <c r="G656" s="280"/>
      <c r="H656" s="280"/>
      <c r="I656" s="280"/>
      <c r="J656" s="173"/>
      <c r="K656" s="174" t="s">
        <v>5</v>
      </c>
      <c r="L656" s="173"/>
      <c r="M656" s="173"/>
      <c r="N656" s="173"/>
      <c r="O656" s="173"/>
      <c r="P656" s="173"/>
      <c r="Q656" s="173"/>
      <c r="R656" s="175"/>
      <c r="T656" s="176"/>
      <c r="U656" s="173"/>
      <c r="V656" s="173"/>
      <c r="W656" s="173"/>
      <c r="X656" s="173"/>
      <c r="Y656" s="173"/>
      <c r="Z656" s="173"/>
      <c r="AA656" s="177"/>
      <c r="AT656" s="178" t="s">
        <v>164</v>
      </c>
      <c r="AU656" s="178" t="s">
        <v>84</v>
      </c>
      <c r="AV656" s="10" t="s">
        <v>84</v>
      </c>
      <c r="AW656" s="10" t="s">
        <v>33</v>
      </c>
      <c r="AX656" s="10" t="s">
        <v>76</v>
      </c>
      <c r="AY656" s="178" t="s">
        <v>157</v>
      </c>
    </row>
    <row r="657" spans="2:63" s="10" customFormat="1" ht="16.5" customHeight="1">
      <c r="B657" s="172"/>
      <c r="C657" s="173"/>
      <c r="D657" s="173"/>
      <c r="E657" s="174" t="s">
        <v>5</v>
      </c>
      <c r="F657" s="283" t="s">
        <v>665</v>
      </c>
      <c r="G657" s="284"/>
      <c r="H657" s="284"/>
      <c r="I657" s="284"/>
      <c r="J657" s="173"/>
      <c r="K657" s="174" t="s">
        <v>5</v>
      </c>
      <c r="L657" s="173"/>
      <c r="M657" s="173"/>
      <c r="N657" s="173"/>
      <c r="O657" s="173"/>
      <c r="P657" s="173"/>
      <c r="Q657" s="173"/>
      <c r="R657" s="175"/>
      <c r="T657" s="176"/>
      <c r="U657" s="173"/>
      <c r="V657" s="173"/>
      <c r="W657" s="173"/>
      <c r="X657" s="173"/>
      <c r="Y657" s="173"/>
      <c r="Z657" s="173"/>
      <c r="AA657" s="177"/>
      <c r="AT657" s="178" t="s">
        <v>164</v>
      </c>
      <c r="AU657" s="178" t="s">
        <v>84</v>
      </c>
      <c r="AV657" s="10" t="s">
        <v>84</v>
      </c>
      <c r="AW657" s="10" t="s">
        <v>33</v>
      </c>
      <c r="AX657" s="10" t="s">
        <v>76</v>
      </c>
      <c r="AY657" s="178" t="s">
        <v>157</v>
      </c>
    </row>
    <row r="658" spans="2:63" s="10" customFormat="1" ht="16.5" customHeight="1">
      <c r="B658" s="172"/>
      <c r="C658" s="173"/>
      <c r="D658" s="173"/>
      <c r="E658" s="174" t="s">
        <v>5</v>
      </c>
      <c r="F658" s="283" t="s">
        <v>666</v>
      </c>
      <c r="G658" s="284"/>
      <c r="H658" s="284"/>
      <c r="I658" s="284"/>
      <c r="J658" s="173"/>
      <c r="K658" s="174" t="s">
        <v>5</v>
      </c>
      <c r="L658" s="173"/>
      <c r="M658" s="173"/>
      <c r="N658" s="173"/>
      <c r="O658" s="173"/>
      <c r="P658" s="173"/>
      <c r="Q658" s="173"/>
      <c r="R658" s="175"/>
      <c r="T658" s="176"/>
      <c r="U658" s="173"/>
      <c r="V658" s="173"/>
      <c r="W658" s="173"/>
      <c r="X658" s="173"/>
      <c r="Y658" s="173"/>
      <c r="Z658" s="173"/>
      <c r="AA658" s="177"/>
      <c r="AT658" s="178" t="s">
        <v>164</v>
      </c>
      <c r="AU658" s="178" t="s">
        <v>84</v>
      </c>
      <c r="AV658" s="10" t="s">
        <v>84</v>
      </c>
      <c r="AW658" s="10" t="s">
        <v>33</v>
      </c>
      <c r="AX658" s="10" t="s">
        <v>76</v>
      </c>
      <c r="AY658" s="178" t="s">
        <v>157</v>
      </c>
    </row>
    <row r="659" spans="2:63" s="10" customFormat="1" ht="16.5" customHeight="1">
      <c r="B659" s="172"/>
      <c r="C659" s="173"/>
      <c r="D659" s="173"/>
      <c r="E659" s="174" t="s">
        <v>5</v>
      </c>
      <c r="F659" s="283" t="s">
        <v>667</v>
      </c>
      <c r="G659" s="284"/>
      <c r="H659" s="284"/>
      <c r="I659" s="284"/>
      <c r="J659" s="173"/>
      <c r="K659" s="174" t="s">
        <v>5</v>
      </c>
      <c r="L659" s="173"/>
      <c r="M659" s="173"/>
      <c r="N659" s="173"/>
      <c r="O659" s="173"/>
      <c r="P659" s="173"/>
      <c r="Q659" s="173"/>
      <c r="R659" s="175"/>
      <c r="T659" s="176"/>
      <c r="U659" s="173"/>
      <c r="V659" s="173"/>
      <c r="W659" s="173"/>
      <c r="X659" s="173"/>
      <c r="Y659" s="173"/>
      <c r="Z659" s="173"/>
      <c r="AA659" s="177"/>
      <c r="AT659" s="178" t="s">
        <v>164</v>
      </c>
      <c r="AU659" s="178" t="s">
        <v>84</v>
      </c>
      <c r="AV659" s="10" t="s">
        <v>84</v>
      </c>
      <c r="AW659" s="10" t="s">
        <v>33</v>
      </c>
      <c r="AX659" s="10" t="s">
        <v>76</v>
      </c>
      <c r="AY659" s="178" t="s">
        <v>157</v>
      </c>
    </row>
    <row r="660" spans="2:63" s="11" customFormat="1" ht="16.5" customHeight="1">
      <c r="B660" s="179"/>
      <c r="C660" s="180"/>
      <c r="D660" s="180"/>
      <c r="E660" s="181" t="s">
        <v>5</v>
      </c>
      <c r="F660" s="261" t="s">
        <v>942</v>
      </c>
      <c r="G660" s="262"/>
      <c r="H660" s="262"/>
      <c r="I660" s="262"/>
      <c r="J660" s="180"/>
      <c r="K660" s="182">
        <v>1</v>
      </c>
      <c r="L660" s="180"/>
      <c r="M660" s="180"/>
      <c r="N660" s="180"/>
      <c r="O660" s="180"/>
      <c r="P660" s="180"/>
      <c r="Q660" s="180"/>
      <c r="R660" s="183"/>
      <c r="T660" s="184"/>
      <c r="U660" s="180"/>
      <c r="V660" s="180"/>
      <c r="W660" s="180"/>
      <c r="X660" s="180"/>
      <c r="Y660" s="180"/>
      <c r="Z660" s="180"/>
      <c r="AA660" s="185"/>
      <c r="AT660" s="186" t="s">
        <v>164</v>
      </c>
      <c r="AU660" s="186" t="s">
        <v>84</v>
      </c>
      <c r="AV660" s="11" t="s">
        <v>113</v>
      </c>
      <c r="AW660" s="11" t="s">
        <v>33</v>
      </c>
      <c r="AX660" s="11" t="s">
        <v>76</v>
      </c>
      <c r="AY660" s="186" t="s">
        <v>157</v>
      </c>
    </row>
    <row r="661" spans="2:63" s="12" customFormat="1" ht="16.5" customHeight="1">
      <c r="B661" s="187"/>
      <c r="C661" s="188"/>
      <c r="D661" s="188"/>
      <c r="E661" s="189" t="s">
        <v>5</v>
      </c>
      <c r="F661" s="263" t="s">
        <v>190</v>
      </c>
      <c r="G661" s="264"/>
      <c r="H661" s="264"/>
      <c r="I661" s="264"/>
      <c r="J661" s="188"/>
      <c r="K661" s="190">
        <v>1</v>
      </c>
      <c r="L661" s="188"/>
      <c r="M661" s="188"/>
      <c r="N661" s="188"/>
      <c r="O661" s="188"/>
      <c r="P661" s="188"/>
      <c r="Q661" s="188"/>
      <c r="R661" s="191"/>
      <c r="T661" s="192"/>
      <c r="U661" s="188"/>
      <c r="V661" s="188"/>
      <c r="W661" s="188"/>
      <c r="X661" s="188"/>
      <c r="Y661" s="188"/>
      <c r="Z661" s="188"/>
      <c r="AA661" s="193"/>
      <c r="AT661" s="194" t="s">
        <v>164</v>
      </c>
      <c r="AU661" s="194" t="s">
        <v>84</v>
      </c>
      <c r="AV661" s="12" t="s">
        <v>167</v>
      </c>
      <c r="AW661" s="12" t="s">
        <v>33</v>
      </c>
      <c r="AX661" s="12" t="s">
        <v>76</v>
      </c>
      <c r="AY661" s="194" t="s">
        <v>157</v>
      </c>
    </row>
    <row r="662" spans="2:63" s="11" customFormat="1" ht="16.5" customHeight="1">
      <c r="B662" s="179"/>
      <c r="C662" s="180"/>
      <c r="D662" s="180"/>
      <c r="E662" s="181" t="s">
        <v>5</v>
      </c>
      <c r="F662" s="261" t="s">
        <v>693</v>
      </c>
      <c r="G662" s="262"/>
      <c r="H662" s="262"/>
      <c r="I662" s="262"/>
      <c r="J662" s="180"/>
      <c r="K662" s="182">
        <v>3</v>
      </c>
      <c r="L662" s="180"/>
      <c r="M662" s="180"/>
      <c r="N662" s="180"/>
      <c r="O662" s="180"/>
      <c r="P662" s="180"/>
      <c r="Q662" s="180"/>
      <c r="R662" s="183"/>
      <c r="T662" s="184"/>
      <c r="U662" s="180"/>
      <c r="V662" s="180"/>
      <c r="W662" s="180"/>
      <c r="X662" s="180"/>
      <c r="Y662" s="180"/>
      <c r="Z662" s="180"/>
      <c r="AA662" s="185"/>
      <c r="AT662" s="186" t="s">
        <v>164</v>
      </c>
      <c r="AU662" s="186" t="s">
        <v>84</v>
      </c>
      <c r="AV662" s="11" t="s">
        <v>113</v>
      </c>
      <c r="AW662" s="11" t="s">
        <v>33</v>
      </c>
      <c r="AX662" s="11" t="s">
        <v>76</v>
      </c>
      <c r="AY662" s="186" t="s">
        <v>157</v>
      </c>
    </row>
    <row r="663" spans="2:63" s="12" customFormat="1" ht="16.5" customHeight="1">
      <c r="B663" s="187"/>
      <c r="C663" s="188"/>
      <c r="D663" s="188"/>
      <c r="E663" s="189" t="s">
        <v>5</v>
      </c>
      <c r="F663" s="263" t="s">
        <v>943</v>
      </c>
      <c r="G663" s="264"/>
      <c r="H663" s="264"/>
      <c r="I663" s="264"/>
      <c r="J663" s="188"/>
      <c r="K663" s="190">
        <v>3</v>
      </c>
      <c r="L663" s="188"/>
      <c r="M663" s="188"/>
      <c r="N663" s="188"/>
      <c r="O663" s="188"/>
      <c r="P663" s="188"/>
      <c r="Q663" s="188"/>
      <c r="R663" s="191"/>
      <c r="T663" s="192"/>
      <c r="U663" s="188"/>
      <c r="V663" s="188"/>
      <c r="W663" s="188"/>
      <c r="X663" s="188"/>
      <c r="Y663" s="188"/>
      <c r="Z663" s="188"/>
      <c r="AA663" s="193"/>
      <c r="AT663" s="194" t="s">
        <v>164</v>
      </c>
      <c r="AU663" s="194" t="s">
        <v>84</v>
      </c>
      <c r="AV663" s="12" t="s">
        <v>167</v>
      </c>
      <c r="AW663" s="12" t="s">
        <v>33</v>
      </c>
      <c r="AX663" s="12" t="s">
        <v>76</v>
      </c>
      <c r="AY663" s="194" t="s">
        <v>157</v>
      </c>
    </row>
    <row r="664" spans="2:63" s="11" customFormat="1" ht="16.5" customHeight="1">
      <c r="B664" s="179"/>
      <c r="C664" s="180"/>
      <c r="D664" s="180"/>
      <c r="E664" s="181" t="s">
        <v>5</v>
      </c>
      <c r="F664" s="261" t="s">
        <v>944</v>
      </c>
      <c r="G664" s="262"/>
      <c r="H664" s="262"/>
      <c r="I664" s="262"/>
      <c r="J664" s="180"/>
      <c r="K664" s="182">
        <v>1</v>
      </c>
      <c r="L664" s="180"/>
      <c r="M664" s="180"/>
      <c r="N664" s="180"/>
      <c r="O664" s="180"/>
      <c r="P664" s="180"/>
      <c r="Q664" s="180"/>
      <c r="R664" s="183"/>
      <c r="T664" s="184"/>
      <c r="U664" s="180"/>
      <c r="V664" s="180"/>
      <c r="W664" s="180"/>
      <c r="X664" s="180"/>
      <c r="Y664" s="180"/>
      <c r="Z664" s="180"/>
      <c r="AA664" s="185"/>
      <c r="AT664" s="186" t="s">
        <v>164</v>
      </c>
      <c r="AU664" s="186" t="s">
        <v>84</v>
      </c>
      <c r="AV664" s="11" t="s">
        <v>113</v>
      </c>
      <c r="AW664" s="11" t="s">
        <v>33</v>
      </c>
      <c r="AX664" s="11" t="s">
        <v>76</v>
      </c>
      <c r="AY664" s="186" t="s">
        <v>157</v>
      </c>
    </row>
    <row r="665" spans="2:63" s="12" customFormat="1" ht="16.5" customHeight="1">
      <c r="B665" s="187"/>
      <c r="C665" s="188"/>
      <c r="D665" s="188"/>
      <c r="E665" s="189" t="s">
        <v>5</v>
      </c>
      <c r="F665" s="263" t="s">
        <v>190</v>
      </c>
      <c r="G665" s="264"/>
      <c r="H665" s="264"/>
      <c r="I665" s="264"/>
      <c r="J665" s="188"/>
      <c r="K665" s="190">
        <v>1</v>
      </c>
      <c r="L665" s="188"/>
      <c r="M665" s="188"/>
      <c r="N665" s="188"/>
      <c r="O665" s="188"/>
      <c r="P665" s="188"/>
      <c r="Q665" s="188"/>
      <c r="R665" s="191"/>
      <c r="T665" s="192"/>
      <c r="U665" s="188"/>
      <c r="V665" s="188"/>
      <c r="W665" s="188"/>
      <c r="X665" s="188"/>
      <c r="Y665" s="188"/>
      <c r="Z665" s="188"/>
      <c r="AA665" s="193"/>
      <c r="AT665" s="194" t="s">
        <v>164</v>
      </c>
      <c r="AU665" s="194" t="s">
        <v>84</v>
      </c>
      <c r="AV665" s="12" t="s">
        <v>167</v>
      </c>
      <c r="AW665" s="12" t="s">
        <v>33</v>
      </c>
      <c r="AX665" s="12" t="s">
        <v>76</v>
      </c>
      <c r="AY665" s="194" t="s">
        <v>157</v>
      </c>
    </row>
    <row r="666" spans="2:63" s="11" customFormat="1" ht="16.5" customHeight="1">
      <c r="B666" s="179"/>
      <c r="C666" s="180"/>
      <c r="D666" s="180"/>
      <c r="E666" s="181" t="s">
        <v>5</v>
      </c>
      <c r="F666" s="261" t="s">
        <v>700</v>
      </c>
      <c r="G666" s="262"/>
      <c r="H666" s="262"/>
      <c r="I666" s="262"/>
      <c r="J666" s="180"/>
      <c r="K666" s="182">
        <v>2</v>
      </c>
      <c r="L666" s="180"/>
      <c r="M666" s="180"/>
      <c r="N666" s="180"/>
      <c r="O666" s="180"/>
      <c r="P666" s="180"/>
      <c r="Q666" s="180"/>
      <c r="R666" s="183"/>
      <c r="T666" s="184"/>
      <c r="U666" s="180"/>
      <c r="V666" s="180"/>
      <c r="W666" s="180"/>
      <c r="X666" s="180"/>
      <c r="Y666" s="180"/>
      <c r="Z666" s="180"/>
      <c r="AA666" s="185"/>
      <c r="AT666" s="186" t="s">
        <v>164</v>
      </c>
      <c r="AU666" s="186" t="s">
        <v>84</v>
      </c>
      <c r="AV666" s="11" t="s">
        <v>113</v>
      </c>
      <c r="AW666" s="11" t="s">
        <v>33</v>
      </c>
      <c r="AX666" s="11" t="s">
        <v>76</v>
      </c>
      <c r="AY666" s="186" t="s">
        <v>157</v>
      </c>
    </row>
    <row r="667" spans="2:63" s="12" customFormat="1" ht="25.5" customHeight="1">
      <c r="B667" s="187"/>
      <c r="C667" s="188"/>
      <c r="D667" s="188"/>
      <c r="E667" s="189" t="s">
        <v>5</v>
      </c>
      <c r="F667" s="263" t="s">
        <v>955</v>
      </c>
      <c r="G667" s="264"/>
      <c r="H667" s="264"/>
      <c r="I667" s="264"/>
      <c r="J667" s="188"/>
      <c r="K667" s="190">
        <v>2</v>
      </c>
      <c r="L667" s="188"/>
      <c r="M667" s="188"/>
      <c r="N667" s="188"/>
      <c r="O667" s="188"/>
      <c r="P667" s="188"/>
      <c r="Q667" s="188"/>
      <c r="R667" s="191"/>
      <c r="T667" s="192"/>
      <c r="U667" s="188"/>
      <c r="V667" s="188"/>
      <c r="W667" s="188"/>
      <c r="X667" s="188"/>
      <c r="Y667" s="188"/>
      <c r="Z667" s="188"/>
      <c r="AA667" s="193"/>
      <c r="AT667" s="194" t="s">
        <v>164</v>
      </c>
      <c r="AU667" s="194" t="s">
        <v>84</v>
      </c>
      <c r="AV667" s="12" t="s">
        <v>167</v>
      </c>
      <c r="AW667" s="12" t="s">
        <v>33</v>
      </c>
      <c r="AX667" s="12" t="s">
        <v>76</v>
      </c>
      <c r="AY667" s="194" t="s">
        <v>157</v>
      </c>
    </row>
    <row r="668" spans="2:63" s="13" customFormat="1" ht="16.5" customHeight="1">
      <c r="B668" s="195"/>
      <c r="C668" s="196"/>
      <c r="D668" s="196"/>
      <c r="E668" s="197" t="s">
        <v>5</v>
      </c>
      <c r="F668" s="265" t="s">
        <v>176</v>
      </c>
      <c r="G668" s="266"/>
      <c r="H668" s="266"/>
      <c r="I668" s="266"/>
      <c r="J668" s="196"/>
      <c r="K668" s="198">
        <v>7</v>
      </c>
      <c r="L668" s="196"/>
      <c r="M668" s="196"/>
      <c r="N668" s="196"/>
      <c r="O668" s="196"/>
      <c r="P668" s="196"/>
      <c r="Q668" s="196"/>
      <c r="R668" s="199"/>
      <c r="T668" s="200"/>
      <c r="U668" s="196"/>
      <c r="V668" s="196"/>
      <c r="W668" s="196"/>
      <c r="X668" s="196"/>
      <c r="Y668" s="196"/>
      <c r="Z668" s="196"/>
      <c r="AA668" s="201"/>
      <c r="AT668" s="202" t="s">
        <v>164</v>
      </c>
      <c r="AU668" s="202" t="s">
        <v>84</v>
      </c>
      <c r="AV668" s="13" t="s">
        <v>161</v>
      </c>
      <c r="AW668" s="13" t="s">
        <v>33</v>
      </c>
      <c r="AX668" s="13" t="s">
        <v>84</v>
      </c>
      <c r="AY668" s="202" t="s">
        <v>157</v>
      </c>
    </row>
    <row r="669" spans="2:63" s="1" customFormat="1" ht="49.9" customHeight="1">
      <c r="B669" s="38"/>
      <c r="C669" s="39"/>
      <c r="D669" s="156" t="s">
        <v>471</v>
      </c>
      <c r="E669" s="39"/>
      <c r="F669" s="39"/>
      <c r="G669" s="39"/>
      <c r="H669" s="39"/>
      <c r="I669" s="39"/>
      <c r="J669" s="39"/>
      <c r="K669" s="39"/>
      <c r="L669" s="39"/>
      <c r="M669" s="39"/>
      <c r="N669" s="258">
        <f>BK669</f>
        <v>0</v>
      </c>
      <c r="O669" s="259"/>
      <c r="P669" s="259"/>
      <c r="Q669" s="259"/>
      <c r="R669" s="40"/>
      <c r="T669" s="203"/>
      <c r="U669" s="59"/>
      <c r="V669" s="59"/>
      <c r="W669" s="59"/>
      <c r="X669" s="59"/>
      <c r="Y669" s="59"/>
      <c r="Z669" s="59"/>
      <c r="AA669" s="61"/>
      <c r="AT669" s="22" t="s">
        <v>75</v>
      </c>
      <c r="AU669" s="22" t="s">
        <v>76</v>
      </c>
      <c r="AY669" s="22" t="s">
        <v>472</v>
      </c>
      <c r="BK669" s="109">
        <v>0</v>
      </c>
    </row>
    <row r="670" spans="2:63" s="1" customFormat="1" ht="6.95" customHeight="1">
      <c r="B670" s="62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4"/>
    </row>
    <row r="671" spans="2:63" ht="15">
      <c r="C671" s="212" t="s">
        <v>1296</v>
      </c>
    </row>
  </sheetData>
  <mergeCells count="72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9:Q109"/>
    <mergeCell ref="D110:H110"/>
    <mergeCell ref="N110:Q110"/>
    <mergeCell ref="D111:H111"/>
    <mergeCell ref="N111:Q111"/>
    <mergeCell ref="D112:H112"/>
    <mergeCell ref="N112:Q112"/>
    <mergeCell ref="D113:H113"/>
    <mergeCell ref="N113:Q113"/>
    <mergeCell ref="D114:H114"/>
    <mergeCell ref="N114:Q114"/>
    <mergeCell ref="N115:Q115"/>
    <mergeCell ref="L117:Q117"/>
    <mergeCell ref="C123:Q123"/>
    <mergeCell ref="F125:P125"/>
    <mergeCell ref="F126:P126"/>
    <mergeCell ref="M128:P128"/>
    <mergeCell ref="M130:Q130"/>
    <mergeCell ref="M131:Q131"/>
    <mergeCell ref="F133:I133"/>
    <mergeCell ref="L133:M133"/>
    <mergeCell ref="N133:Q133"/>
    <mergeCell ref="F137:I137"/>
    <mergeCell ref="L137:M137"/>
    <mergeCell ref="N137:Q137"/>
    <mergeCell ref="F138:I138"/>
    <mergeCell ref="F139:I139"/>
    <mergeCell ref="F140:I140"/>
    <mergeCell ref="F141:I141"/>
    <mergeCell ref="F142:I142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F170:I170"/>
    <mergeCell ref="L170:M170"/>
    <mergeCell ref="N170:Q170"/>
    <mergeCell ref="F171:I171"/>
    <mergeCell ref="F172:I172"/>
    <mergeCell ref="F173:I173"/>
    <mergeCell ref="F174:I174"/>
    <mergeCell ref="F175:I175"/>
    <mergeCell ref="F176:I176"/>
    <mergeCell ref="F177:I177"/>
    <mergeCell ref="F178:I178"/>
    <mergeCell ref="F179:I179"/>
    <mergeCell ref="F180:I180"/>
    <mergeCell ref="F181:I181"/>
    <mergeCell ref="F182:I182"/>
    <mergeCell ref="L182:M182"/>
    <mergeCell ref="N182:Q182"/>
    <mergeCell ref="F183:I183"/>
    <mergeCell ref="F184:I184"/>
    <mergeCell ref="F185:I185"/>
    <mergeCell ref="F186:I186"/>
    <mergeCell ref="F187:I187"/>
    <mergeCell ref="F188:I188"/>
    <mergeCell ref="F189:I189"/>
    <mergeCell ref="F190:I190"/>
    <mergeCell ref="F191:I191"/>
    <mergeCell ref="F192:I192"/>
    <mergeCell ref="F193:I193"/>
    <mergeCell ref="F194:I194"/>
    <mergeCell ref="F195:I195"/>
    <mergeCell ref="F197:I197"/>
    <mergeCell ref="L197:M197"/>
    <mergeCell ref="N197:Q197"/>
    <mergeCell ref="F198:I198"/>
    <mergeCell ref="F199:I199"/>
    <mergeCell ref="F200:I200"/>
    <mergeCell ref="F201:I201"/>
    <mergeCell ref="F202:I202"/>
    <mergeCell ref="F203:I203"/>
    <mergeCell ref="F204:I204"/>
    <mergeCell ref="F205:I205"/>
    <mergeCell ref="F206:I206"/>
    <mergeCell ref="F207:I207"/>
    <mergeCell ref="F208:I208"/>
    <mergeCell ref="F209:I209"/>
    <mergeCell ref="L209:M209"/>
    <mergeCell ref="N209:Q209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F218:I218"/>
    <mergeCell ref="F219:I219"/>
    <mergeCell ref="F220:I220"/>
    <mergeCell ref="F221:I221"/>
    <mergeCell ref="L221:M221"/>
    <mergeCell ref="N221:Q221"/>
    <mergeCell ref="F222:I222"/>
    <mergeCell ref="F223:I223"/>
    <mergeCell ref="F224:I224"/>
    <mergeCell ref="F225:I225"/>
    <mergeCell ref="F226:I226"/>
    <mergeCell ref="F227:I227"/>
    <mergeCell ref="F228:I228"/>
    <mergeCell ref="F229:I229"/>
    <mergeCell ref="F230:I230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60:I260"/>
    <mergeCell ref="F261:I261"/>
    <mergeCell ref="F263:I263"/>
    <mergeCell ref="L263:M263"/>
    <mergeCell ref="N263:Q263"/>
    <mergeCell ref="F264:I264"/>
    <mergeCell ref="F265:I265"/>
    <mergeCell ref="F266:I266"/>
    <mergeCell ref="F267:I267"/>
    <mergeCell ref="F268:I268"/>
    <mergeCell ref="F269:I269"/>
    <mergeCell ref="F270:I270"/>
    <mergeCell ref="F271:I271"/>
    <mergeCell ref="F272:I272"/>
    <mergeCell ref="F273:I273"/>
    <mergeCell ref="F275:I275"/>
    <mergeCell ref="L275:M275"/>
    <mergeCell ref="N275:Q275"/>
    <mergeCell ref="F276:I276"/>
    <mergeCell ref="F277:I277"/>
    <mergeCell ref="F278:I278"/>
    <mergeCell ref="F279:I279"/>
    <mergeCell ref="F281:I281"/>
    <mergeCell ref="L281:M281"/>
    <mergeCell ref="N281:Q281"/>
    <mergeCell ref="F284:I284"/>
    <mergeCell ref="L284:M284"/>
    <mergeCell ref="N284:Q284"/>
    <mergeCell ref="F285:I285"/>
    <mergeCell ref="F286:I286"/>
    <mergeCell ref="F287:I287"/>
    <mergeCell ref="F288:I288"/>
    <mergeCell ref="F289:I289"/>
    <mergeCell ref="F290:I290"/>
    <mergeCell ref="F291:I291"/>
    <mergeCell ref="F292:I292"/>
    <mergeCell ref="F293:I293"/>
    <mergeCell ref="F294:I294"/>
    <mergeCell ref="F295:I295"/>
    <mergeCell ref="F296:I296"/>
    <mergeCell ref="F297:I297"/>
    <mergeCell ref="L297:M297"/>
    <mergeCell ref="N297:Q297"/>
    <mergeCell ref="F298:I298"/>
    <mergeCell ref="F299:I299"/>
    <mergeCell ref="F300:I300"/>
    <mergeCell ref="F301:I301"/>
    <mergeCell ref="F302:I302"/>
    <mergeCell ref="F303:I303"/>
    <mergeCell ref="F304:I304"/>
    <mergeCell ref="F305:I305"/>
    <mergeCell ref="F306:I306"/>
    <mergeCell ref="F307:I307"/>
    <mergeCell ref="F308:I308"/>
    <mergeCell ref="F309:I309"/>
    <mergeCell ref="L309:M309"/>
    <mergeCell ref="N309:Q309"/>
    <mergeCell ref="F310:I310"/>
    <mergeCell ref="F311:I311"/>
    <mergeCell ref="F312:I312"/>
    <mergeCell ref="F313:I313"/>
    <mergeCell ref="F314:I314"/>
    <mergeCell ref="F315:I315"/>
    <mergeCell ref="L315:M315"/>
    <mergeCell ref="N315:Q315"/>
    <mergeCell ref="F317:I317"/>
    <mergeCell ref="L317:M317"/>
    <mergeCell ref="N317:Q317"/>
    <mergeCell ref="F318:I318"/>
    <mergeCell ref="F319:I319"/>
    <mergeCell ref="F320:I320"/>
    <mergeCell ref="F321:I321"/>
    <mergeCell ref="F322:I322"/>
    <mergeCell ref="F323:I323"/>
    <mergeCell ref="F324:I324"/>
    <mergeCell ref="F325:I325"/>
    <mergeCell ref="F326:I326"/>
    <mergeCell ref="F327:I327"/>
    <mergeCell ref="L327:M327"/>
    <mergeCell ref="N327:Q327"/>
    <mergeCell ref="F328:I328"/>
    <mergeCell ref="L328:M328"/>
    <mergeCell ref="N328:Q328"/>
    <mergeCell ref="F330:I330"/>
    <mergeCell ref="L330:M330"/>
    <mergeCell ref="N330:Q330"/>
    <mergeCell ref="N329:Q329"/>
    <mergeCell ref="F331:I331"/>
    <mergeCell ref="F332:I332"/>
    <mergeCell ref="F333:I333"/>
    <mergeCell ref="F334:I334"/>
    <mergeCell ref="F335:I335"/>
    <mergeCell ref="F336:I336"/>
    <mergeCell ref="F337:I337"/>
    <mergeCell ref="F338:I338"/>
    <mergeCell ref="F339:I339"/>
    <mergeCell ref="F340:I340"/>
    <mergeCell ref="F341:I341"/>
    <mergeCell ref="F342:I342"/>
    <mergeCell ref="F343:I343"/>
    <mergeCell ref="F344:I344"/>
    <mergeCell ref="L344:M344"/>
    <mergeCell ref="N344:Q344"/>
    <mergeCell ref="F345:I345"/>
    <mergeCell ref="F346:I346"/>
    <mergeCell ref="F347:I347"/>
    <mergeCell ref="F348:I348"/>
    <mergeCell ref="F349:I349"/>
    <mergeCell ref="F350:I350"/>
    <mergeCell ref="F351:I351"/>
    <mergeCell ref="F352:I352"/>
    <mergeCell ref="F353:I353"/>
    <mergeCell ref="F354:I354"/>
    <mergeCell ref="F355:I355"/>
    <mergeCell ref="F356:I356"/>
    <mergeCell ref="F357:I357"/>
    <mergeCell ref="F358:I358"/>
    <mergeCell ref="L358:M358"/>
    <mergeCell ref="N358:Q358"/>
    <mergeCell ref="F359:I359"/>
    <mergeCell ref="F360:I360"/>
    <mergeCell ref="F361:I361"/>
    <mergeCell ref="F362:I362"/>
    <mergeCell ref="F363:I363"/>
    <mergeCell ref="F364:I364"/>
    <mergeCell ref="L364:M364"/>
    <mergeCell ref="N364:Q364"/>
    <mergeCell ref="F365:I365"/>
    <mergeCell ref="F366:I366"/>
    <mergeCell ref="F367:I367"/>
    <mergeCell ref="F368:I368"/>
    <mergeCell ref="F369:I369"/>
    <mergeCell ref="F370:I370"/>
    <mergeCell ref="L370:M370"/>
    <mergeCell ref="N370:Q370"/>
    <mergeCell ref="F371:I371"/>
    <mergeCell ref="F372:I372"/>
    <mergeCell ref="F373:I373"/>
    <mergeCell ref="F374:I374"/>
    <mergeCell ref="F375:I375"/>
    <mergeCell ref="F376:I376"/>
    <mergeCell ref="F377:I377"/>
    <mergeCell ref="F378:I378"/>
    <mergeCell ref="F379:I379"/>
    <mergeCell ref="F380:I380"/>
    <mergeCell ref="L380:M380"/>
    <mergeCell ref="N380:Q380"/>
    <mergeCell ref="F381:I381"/>
    <mergeCell ref="F382:I382"/>
    <mergeCell ref="F383:I383"/>
    <mergeCell ref="F384:I384"/>
    <mergeCell ref="F385:I385"/>
    <mergeCell ref="F386:I386"/>
    <mergeCell ref="F387:I387"/>
    <mergeCell ref="F388:I388"/>
    <mergeCell ref="F389:I389"/>
    <mergeCell ref="F391:I391"/>
    <mergeCell ref="L391:M391"/>
    <mergeCell ref="N391:Q391"/>
    <mergeCell ref="N390:Q390"/>
    <mergeCell ref="F392:I392"/>
    <mergeCell ref="F393:I393"/>
    <mergeCell ref="F394:I394"/>
    <mergeCell ref="F395:I395"/>
    <mergeCell ref="F396:I396"/>
    <mergeCell ref="F397:I397"/>
    <mergeCell ref="F398:I398"/>
    <mergeCell ref="F399:I399"/>
    <mergeCell ref="F400:I400"/>
    <mergeCell ref="F401:I401"/>
    <mergeCell ref="F402:I402"/>
    <mergeCell ref="F403:I403"/>
    <mergeCell ref="F404:I404"/>
    <mergeCell ref="F405:I405"/>
    <mergeCell ref="F406:I406"/>
    <mergeCell ref="L406:M406"/>
    <mergeCell ref="N406:Q406"/>
    <mergeCell ref="F407:I407"/>
    <mergeCell ref="F408:I408"/>
    <mergeCell ref="F409:I409"/>
    <mergeCell ref="L409:M409"/>
    <mergeCell ref="N409:Q409"/>
    <mergeCell ref="F410:I410"/>
    <mergeCell ref="F411:I411"/>
    <mergeCell ref="F412:I412"/>
    <mergeCell ref="L412:M412"/>
    <mergeCell ref="N412:Q412"/>
    <mergeCell ref="F413:I413"/>
    <mergeCell ref="F414:I414"/>
    <mergeCell ref="F415:I415"/>
    <mergeCell ref="L415:M415"/>
    <mergeCell ref="N415:Q415"/>
    <mergeCell ref="F416:I416"/>
    <mergeCell ref="F417:I417"/>
    <mergeCell ref="F419:I419"/>
    <mergeCell ref="L419:M419"/>
    <mergeCell ref="N419:Q419"/>
    <mergeCell ref="N418:Q418"/>
    <mergeCell ref="F420:I420"/>
    <mergeCell ref="F421:I421"/>
    <mergeCell ref="F422:I422"/>
    <mergeCell ref="F423:I423"/>
    <mergeCell ref="F424:I424"/>
    <mergeCell ref="F425:I425"/>
    <mergeCell ref="F426:I426"/>
    <mergeCell ref="F427:I427"/>
    <mergeCell ref="F428:I428"/>
    <mergeCell ref="F429:I429"/>
    <mergeCell ref="L429:M429"/>
    <mergeCell ref="N429:Q429"/>
    <mergeCell ref="F430:I430"/>
    <mergeCell ref="F431:I431"/>
    <mergeCell ref="F432:I432"/>
    <mergeCell ref="F433:I433"/>
    <mergeCell ref="F434:I434"/>
    <mergeCell ref="F435:I435"/>
    <mergeCell ref="F436:I436"/>
    <mergeCell ref="F437:I437"/>
    <mergeCell ref="F438:I438"/>
    <mergeCell ref="F439:I439"/>
    <mergeCell ref="F440:I440"/>
    <mergeCell ref="L440:M440"/>
    <mergeCell ref="N440:Q440"/>
    <mergeCell ref="F441:I441"/>
    <mergeCell ref="F442:I442"/>
    <mergeCell ref="F443:I443"/>
    <mergeCell ref="F444:I444"/>
    <mergeCell ref="F445:I445"/>
    <mergeCell ref="F446:I446"/>
    <mergeCell ref="F447:I447"/>
    <mergeCell ref="F448:I448"/>
    <mergeCell ref="F449:I449"/>
    <mergeCell ref="F450:I450"/>
    <mergeCell ref="F451:I451"/>
    <mergeCell ref="F452:I452"/>
    <mergeCell ref="L452:M452"/>
    <mergeCell ref="N452:Q452"/>
    <mergeCell ref="F453:I453"/>
    <mergeCell ref="F454:I454"/>
    <mergeCell ref="F455:I455"/>
    <mergeCell ref="F457:I457"/>
    <mergeCell ref="L457:M457"/>
    <mergeCell ref="N457:Q457"/>
    <mergeCell ref="N456:Q456"/>
    <mergeCell ref="F458:I458"/>
    <mergeCell ref="F459:I459"/>
    <mergeCell ref="F460:I460"/>
    <mergeCell ref="F461:I461"/>
    <mergeCell ref="F462:I462"/>
    <mergeCell ref="F463:I463"/>
    <mergeCell ref="F464:I464"/>
    <mergeCell ref="F465:I465"/>
    <mergeCell ref="F466:I466"/>
    <mergeCell ref="F467:I467"/>
    <mergeCell ref="F468:I468"/>
    <mergeCell ref="F469:I469"/>
    <mergeCell ref="F470:I470"/>
    <mergeCell ref="F471:I471"/>
    <mergeCell ref="F472:I472"/>
    <mergeCell ref="F473:I473"/>
    <mergeCell ref="F475:I475"/>
    <mergeCell ref="L475:M475"/>
    <mergeCell ref="N475:Q475"/>
    <mergeCell ref="F476:I476"/>
    <mergeCell ref="F477:I477"/>
    <mergeCell ref="F478:I478"/>
    <mergeCell ref="F479:I479"/>
    <mergeCell ref="F480:I480"/>
    <mergeCell ref="F481:I481"/>
    <mergeCell ref="F482:I482"/>
    <mergeCell ref="F483:I483"/>
    <mergeCell ref="F484:I484"/>
    <mergeCell ref="F485:I485"/>
    <mergeCell ref="F486:I486"/>
    <mergeCell ref="F487:I487"/>
    <mergeCell ref="L487:M487"/>
    <mergeCell ref="N487:Q487"/>
    <mergeCell ref="F488:I488"/>
    <mergeCell ref="F489:I489"/>
    <mergeCell ref="F490:I490"/>
    <mergeCell ref="L490:M490"/>
    <mergeCell ref="N490:Q490"/>
    <mergeCell ref="F491:I491"/>
    <mergeCell ref="F492:I492"/>
    <mergeCell ref="F493:I493"/>
    <mergeCell ref="F494:I494"/>
    <mergeCell ref="F495:I495"/>
    <mergeCell ref="F496:I496"/>
    <mergeCell ref="F497:I497"/>
    <mergeCell ref="F498:I498"/>
    <mergeCell ref="F499:I499"/>
    <mergeCell ref="F500:I500"/>
    <mergeCell ref="F501:I501"/>
    <mergeCell ref="F502:I502"/>
    <mergeCell ref="F503:I503"/>
    <mergeCell ref="F504:I504"/>
    <mergeCell ref="F505:I505"/>
    <mergeCell ref="F506:I506"/>
    <mergeCell ref="F507:I507"/>
    <mergeCell ref="F508:I508"/>
    <mergeCell ref="F509:I509"/>
    <mergeCell ref="F510:I510"/>
    <mergeCell ref="F511:I511"/>
    <mergeCell ref="F512:I512"/>
    <mergeCell ref="F513:I513"/>
    <mergeCell ref="L513:M513"/>
    <mergeCell ref="N513:Q513"/>
    <mergeCell ref="F514:I514"/>
    <mergeCell ref="F515:I515"/>
    <mergeCell ref="F516:I516"/>
    <mergeCell ref="F517:I517"/>
    <mergeCell ref="L517:M517"/>
    <mergeCell ref="N517:Q517"/>
    <mergeCell ref="F518:I518"/>
    <mergeCell ref="L518:M518"/>
    <mergeCell ref="N518:Q518"/>
    <mergeCell ref="F520:I520"/>
    <mergeCell ref="L520:M520"/>
    <mergeCell ref="N520:Q520"/>
    <mergeCell ref="F521:I521"/>
    <mergeCell ref="F522:I522"/>
    <mergeCell ref="F523:I523"/>
    <mergeCell ref="F524:I524"/>
    <mergeCell ref="F525:I525"/>
    <mergeCell ref="F526:I526"/>
    <mergeCell ref="F527:I527"/>
    <mergeCell ref="F528:I528"/>
    <mergeCell ref="F529:I529"/>
    <mergeCell ref="F530:I530"/>
    <mergeCell ref="F531:I531"/>
    <mergeCell ref="F532:I532"/>
    <mergeCell ref="F533:I533"/>
    <mergeCell ref="F534:I534"/>
    <mergeCell ref="F535:I535"/>
    <mergeCell ref="F536:I536"/>
    <mergeCell ref="F537:I537"/>
    <mergeCell ref="F538:I538"/>
    <mergeCell ref="F539:I539"/>
    <mergeCell ref="F540:I540"/>
    <mergeCell ref="F541:I541"/>
    <mergeCell ref="F542:I542"/>
    <mergeCell ref="F543:I543"/>
    <mergeCell ref="F544:I544"/>
    <mergeCell ref="F545:I545"/>
    <mergeCell ref="F546:I546"/>
    <mergeCell ref="F547:I547"/>
    <mergeCell ref="F548:I548"/>
    <mergeCell ref="F549:I549"/>
    <mergeCell ref="F550:I550"/>
    <mergeCell ref="F551:I551"/>
    <mergeCell ref="F552:I552"/>
    <mergeCell ref="F553:I553"/>
    <mergeCell ref="F554:I554"/>
    <mergeCell ref="F555:I555"/>
    <mergeCell ref="L555:M555"/>
    <mergeCell ref="N555:Q555"/>
    <mergeCell ref="F556:I556"/>
    <mergeCell ref="F557:I557"/>
    <mergeCell ref="F558:I558"/>
    <mergeCell ref="L558:M558"/>
    <mergeCell ref="N558:Q558"/>
    <mergeCell ref="F559:I559"/>
    <mergeCell ref="F560:I560"/>
    <mergeCell ref="F561:I561"/>
    <mergeCell ref="F562:I562"/>
    <mergeCell ref="F563:I563"/>
    <mergeCell ref="F564:I564"/>
    <mergeCell ref="F565:I565"/>
    <mergeCell ref="F566:I566"/>
    <mergeCell ref="F567:I567"/>
    <mergeCell ref="F568:I568"/>
    <mergeCell ref="F569:I569"/>
    <mergeCell ref="F570:I570"/>
    <mergeCell ref="F571:I571"/>
    <mergeCell ref="F572:I572"/>
    <mergeCell ref="F573:I573"/>
    <mergeCell ref="F574:I574"/>
    <mergeCell ref="F575:I575"/>
    <mergeCell ref="L575:M575"/>
    <mergeCell ref="N575:Q575"/>
    <mergeCell ref="F576:I576"/>
    <mergeCell ref="L576:M576"/>
    <mergeCell ref="N576:Q576"/>
    <mergeCell ref="F577:I577"/>
    <mergeCell ref="F578:I578"/>
    <mergeCell ref="F579:I579"/>
    <mergeCell ref="F580:I580"/>
    <mergeCell ref="F581:I581"/>
    <mergeCell ref="F582:I582"/>
    <mergeCell ref="F583:I583"/>
    <mergeCell ref="F584:I584"/>
    <mergeCell ref="F585:I585"/>
    <mergeCell ref="F586:I586"/>
    <mergeCell ref="F587:I587"/>
    <mergeCell ref="F588:I588"/>
    <mergeCell ref="F589:I589"/>
    <mergeCell ref="F590:I590"/>
    <mergeCell ref="F591:I591"/>
    <mergeCell ref="F592:I592"/>
    <mergeCell ref="F593:I593"/>
    <mergeCell ref="F594:I594"/>
    <mergeCell ref="F595:I595"/>
    <mergeCell ref="F596:I596"/>
    <mergeCell ref="F597:I597"/>
    <mergeCell ref="F598:I598"/>
    <mergeCell ref="F599:I599"/>
    <mergeCell ref="F600:I600"/>
    <mergeCell ref="F601:I601"/>
    <mergeCell ref="F602:I602"/>
    <mergeCell ref="L602:M602"/>
    <mergeCell ref="L613:M613"/>
    <mergeCell ref="N613:Q613"/>
    <mergeCell ref="F614:I614"/>
    <mergeCell ref="N602:Q602"/>
    <mergeCell ref="F603:I603"/>
    <mergeCell ref="F604:I604"/>
    <mergeCell ref="F605:I605"/>
    <mergeCell ref="F606:I606"/>
    <mergeCell ref="L606:M606"/>
    <mergeCell ref="N606:Q606"/>
    <mergeCell ref="F607:I607"/>
    <mergeCell ref="L607:M607"/>
    <mergeCell ref="N607:Q607"/>
    <mergeCell ref="F636:I636"/>
    <mergeCell ref="F637:I637"/>
    <mergeCell ref="F638:I638"/>
    <mergeCell ref="F623:I623"/>
    <mergeCell ref="L623:M623"/>
    <mergeCell ref="N623:Q623"/>
    <mergeCell ref="F624:I624"/>
    <mergeCell ref="F625:I625"/>
    <mergeCell ref="F626:I626"/>
    <mergeCell ref="F627:I627"/>
    <mergeCell ref="F628:I628"/>
    <mergeCell ref="F629:I629"/>
    <mergeCell ref="F656:I656"/>
    <mergeCell ref="F657:I657"/>
    <mergeCell ref="F658:I658"/>
    <mergeCell ref="F659:I659"/>
    <mergeCell ref="F660:I660"/>
    <mergeCell ref="F661:I661"/>
    <mergeCell ref="F646:I646"/>
    <mergeCell ref="F647:I647"/>
    <mergeCell ref="F648:I648"/>
    <mergeCell ref="F649:I649"/>
    <mergeCell ref="F650:I650"/>
    <mergeCell ref="F651:I651"/>
    <mergeCell ref="F652:I652"/>
    <mergeCell ref="F653:I653"/>
    <mergeCell ref="F654:I654"/>
    <mergeCell ref="F630:I630"/>
    <mergeCell ref="F631:I631"/>
    <mergeCell ref="F632:I632"/>
    <mergeCell ref="F633:I633"/>
    <mergeCell ref="F634:I634"/>
    <mergeCell ref="F635:I635"/>
    <mergeCell ref="N608:Q608"/>
    <mergeCell ref="N612:Q612"/>
    <mergeCell ref="N622:Q622"/>
    <mergeCell ref="F615:I615"/>
    <mergeCell ref="F616:I616"/>
    <mergeCell ref="F617:I617"/>
    <mergeCell ref="L617:M617"/>
    <mergeCell ref="N617:Q617"/>
    <mergeCell ref="F618:I618"/>
    <mergeCell ref="F619:I619"/>
    <mergeCell ref="F620:I620"/>
    <mergeCell ref="F621:I621"/>
    <mergeCell ref="F609:I609"/>
    <mergeCell ref="L609:M609"/>
    <mergeCell ref="N609:Q609"/>
    <mergeCell ref="F610:I610"/>
    <mergeCell ref="F611:I611"/>
    <mergeCell ref="F613:I613"/>
    <mergeCell ref="L655:M655"/>
    <mergeCell ref="N655:Q655"/>
    <mergeCell ref="F639:I639"/>
    <mergeCell ref="F640:I640"/>
    <mergeCell ref="F641:I641"/>
    <mergeCell ref="L641:M641"/>
    <mergeCell ref="N641:Q641"/>
    <mergeCell ref="F642:I642"/>
    <mergeCell ref="F643:I643"/>
    <mergeCell ref="F644:I644"/>
    <mergeCell ref="F645:I645"/>
    <mergeCell ref="N669:Q669"/>
    <mergeCell ref="H1:K1"/>
    <mergeCell ref="S2:AC2"/>
    <mergeCell ref="F662:I662"/>
    <mergeCell ref="F663:I663"/>
    <mergeCell ref="F664:I664"/>
    <mergeCell ref="F665:I665"/>
    <mergeCell ref="F666:I666"/>
    <mergeCell ref="F667:I667"/>
    <mergeCell ref="F668:I668"/>
    <mergeCell ref="N134:Q134"/>
    <mergeCell ref="N135:Q135"/>
    <mergeCell ref="N136:Q136"/>
    <mergeCell ref="N196:Q196"/>
    <mergeCell ref="N231:Q231"/>
    <mergeCell ref="N262:Q262"/>
    <mergeCell ref="N274:Q274"/>
    <mergeCell ref="N280:Q280"/>
    <mergeCell ref="N282:Q282"/>
    <mergeCell ref="N283:Q283"/>
    <mergeCell ref="N316:Q316"/>
    <mergeCell ref="N474:Q474"/>
    <mergeCell ref="N519:Q519"/>
    <mergeCell ref="F655:I655"/>
  </mergeCells>
  <hyperlinks>
    <hyperlink ref="F1:G1" location="C2" display="1) Krycí list rozpočtu"/>
    <hyperlink ref="H1:K1" location="C86" display="2) Rekapitulácia rozpočtu"/>
    <hyperlink ref="L1" location="C13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9"/>
  <sheetViews>
    <sheetView showGridLines="0" tabSelected="1" workbookViewId="0">
      <pane ySplit="1" topLeftCell="A199" activePane="bottomLeft" state="frozen"/>
      <selection pane="bottomLeft" activeCell="F204" sqref="F204:I20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104</v>
      </c>
      <c r="G1" s="17"/>
      <c r="H1" s="260" t="s">
        <v>105</v>
      </c>
      <c r="I1" s="260"/>
      <c r="J1" s="260"/>
      <c r="K1" s="260"/>
      <c r="L1" s="17" t="s">
        <v>106</v>
      </c>
      <c r="M1" s="15"/>
      <c r="N1" s="15"/>
      <c r="O1" s="16" t="s">
        <v>107</v>
      </c>
      <c r="P1" s="15"/>
      <c r="Q1" s="15"/>
      <c r="R1" s="15"/>
      <c r="S1" s="17" t="s">
        <v>108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2" t="s">
        <v>91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76</v>
      </c>
    </row>
    <row r="4" spans="1:66" ht="36.950000000000003" customHeight="1">
      <c r="B4" s="26"/>
      <c r="C4" s="229" t="s">
        <v>114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17</v>
      </c>
      <c r="E6" s="29"/>
      <c r="F6" s="291" t="str">
        <f>'Rekapitulácia stavby'!K6</f>
        <v>REKONŠTRUKCIA HYGIENICKÝCH ZARIADENÍ ŠKOLSKÝ INTERNAT ZVOLEN</v>
      </c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"/>
      <c r="R6" s="27"/>
    </row>
    <row r="7" spans="1:66" s="1" customFormat="1" ht="32.85" customHeight="1">
      <c r="B7" s="38"/>
      <c r="C7" s="39"/>
      <c r="D7" s="32" t="s">
        <v>115</v>
      </c>
      <c r="E7" s="39"/>
      <c r="F7" s="251" t="s">
        <v>956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39"/>
      <c r="R7" s="40"/>
    </row>
    <row r="8" spans="1:66" s="1" customFormat="1" ht="14.45" customHeight="1">
      <c r="B8" s="38"/>
      <c r="C8" s="39"/>
      <c r="D8" s="33" t="s">
        <v>19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20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21</v>
      </c>
      <c r="E9" s="39"/>
      <c r="F9" s="31" t="s">
        <v>35</v>
      </c>
      <c r="G9" s="39"/>
      <c r="H9" s="39"/>
      <c r="I9" s="39"/>
      <c r="J9" s="39"/>
      <c r="K9" s="39"/>
      <c r="L9" s="39"/>
      <c r="M9" s="33" t="s">
        <v>23</v>
      </c>
      <c r="N9" s="39"/>
      <c r="O9" s="303" t="str">
        <f>'Rekapitulácia stavby'!AN8</f>
        <v>30. 4. 2018</v>
      </c>
      <c r="P9" s="285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25</v>
      </c>
      <c r="E11" s="39"/>
      <c r="F11" s="39"/>
      <c r="G11" s="39"/>
      <c r="H11" s="39"/>
      <c r="I11" s="39"/>
      <c r="J11" s="39"/>
      <c r="K11" s="39"/>
      <c r="L11" s="39"/>
      <c r="M11" s="33" t="s">
        <v>26</v>
      </c>
      <c r="N11" s="39"/>
      <c r="O11" s="249" t="s">
        <v>5</v>
      </c>
      <c r="P11" s="249"/>
      <c r="Q11" s="39"/>
      <c r="R11" s="40"/>
    </row>
    <row r="12" spans="1:66" s="1" customFormat="1" ht="18" customHeight="1">
      <c r="B12" s="38"/>
      <c r="C12" s="39"/>
      <c r="D12" s="39"/>
      <c r="E12" s="31" t="s">
        <v>957</v>
      </c>
      <c r="F12" s="39"/>
      <c r="G12" s="39"/>
      <c r="H12" s="39"/>
      <c r="I12" s="39"/>
      <c r="J12" s="39"/>
      <c r="K12" s="39"/>
      <c r="L12" s="39"/>
      <c r="M12" s="33" t="s">
        <v>28</v>
      </c>
      <c r="N12" s="39"/>
      <c r="O12" s="249" t="s">
        <v>5</v>
      </c>
      <c r="P12" s="249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29</v>
      </c>
      <c r="E14" s="39"/>
      <c r="F14" s="39"/>
      <c r="G14" s="39"/>
      <c r="H14" s="39"/>
      <c r="I14" s="39"/>
      <c r="J14" s="39"/>
      <c r="K14" s="39"/>
      <c r="L14" s="39"/>
      <c r="M14" s="33" t="s">
        <v>26</v>
      </c>
      <c r="N14" s="39"/>
      <c r="O14" s="304" t="str">
        <f>IF('Rekapitulácia stavby'!AN13="","",'Rekapitulácia stavby'!AN13)</f>
        <v>Vyplň údaj</v>
      </c>
      <c r="P14" s="249"/>
      <c r="Q14" s="39"/>
      <c r="R14" s="40"/>
    </row>
    <row r="15" spans="1:66" s="1" customFormat="1" ht="18" customHeight="1">
      <c r="B15" s="38"/>
      <c r="C15" s="39"/>
      <c r="D15" s="39"/>
      <c r="E15" s="304" t="str">
        <f>IF('Rekapitulácia stavby'!E14="","",'Rekapitulácia stavby'!E14)</f>
        <v>Vyplň údaj</v>
      </c>
      <c r="F15" s="305"/>
      <c r="G15" s="305"/>
      <c r="H15" s="305"/>
      <c r="I15" s="305"/>
      <c r="J15" s="305"/>
      <c r="K15" s="305"/>
      <c r="L15" s="305"/>
      <c r="M15" s="33" t="s">
        <v>28</v>
      </c>
      <c r="N15" s="39"/>
      <c r="O15" s="304" t="str">
        <f>IF('Rekapitulácia stavby'!AN14="","",'Rekapitulácia stavby'!AN14)</f>
        <v>Vyplň údaj</v>
      </c>
      <c r="P15" s="249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31</v>
      </c>
      <c r="E17" s="39"/>
      <c r="F17" s="39"/>
      <c r="G17" s="39"/>
      <c r="H17" s="39"/>
      <c r="I17" s="39"/>
      <c r="J17" s="39"/>
      <c r="K17" s="39"/>
      <c r="L17" s="39"/>
      <c r="M17" s="33" t="s">
        <v>26</v>
      </c>
      <c r="N17" s="39"/>
      <c r="O17" s="249" t="str">
        <f>IF('Rekapitulácia stavby'!AN16="","",'Rekapitulácia stavby'!AN16)</f>
        <v/>
      </c>
      <c r="P17" s="249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IF('Rekapitulácia stavby'!E17="","",'Rekapitulácia stavby'!E17)</f>
        <v>MODULOR arch,atelier,Bratislava,</v>
      </c>
      <c r="F18" s="39"/>
      <c r="G18" s="39"/>
      <c r="H18" s="39"/>
      <c r="I18" s="39"/>
      <c r="J18" s="39"/>
      <c r="K18" s="39"/>
      <c r="L18" s="39"/>
      <c r="M18" s="33" t="s">
        <v>28</v>
      </c>
      <c r="N18" s="39"/>
      <c r="O18" s="249" t="str">
        <f>IF('Rekapitulácia stavby'!AN17="","",'Rekapitulácia stavby'!AN17)</f>
        <v/>
      </c>
      <c r="P18" s="249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34</v>
      </c>
      <c r="E20" s="39"/>
      <c r="F20" s="39"/>
      <c r="G20" s="39"/>
      <c r="H20" s="39"/>
      <c r="I20" s="39"/>
      <c r="J20" s="39"/>
      <c r="K20" s="39"/>
      <c r="L20" s="39"/>
      <c r="M20" s="33" t="s">
        <v>26</v>
      </c>
      <c r="N20" s="39"/>
      <c r="O20" s="249" t="str">
        <f>IF('Rekapitulácia stavby'!AN19="","",'Rekapitulácia stavby'!AN19)</f>
        <v/>
      </c>
      <c r="P20" s="249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IF('Rekapitulácia stavby'!E20="","",'Rekapitulácia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28</v>
      </c>
      <c r="N21" s="39"/>
      <c r="O21" s="249" t="str">
        <f>IF('Rekapitulácia stavby'!AN20="","",'Rekapitulácia stavby'!AN20)</f>
        <v/>
      </c>
      <c r="P21" s="249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54" t="s">
        <v>5</v>
      </c>
      <c r="F24" s="254"/>
      <c r="G24" s="254"/>
      <c r="H24" s="254"/>
      <c r="I24" s="254"/>
      <c r="J24" s="254"/>
      <c r="K24" s="254"/>
      <c r="L24" s="254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0" t="s">
        <v>117</v>
      </c>
      <c r="E27" s="39"/>
      <c r="F27" s="39"/>
      <c r="G27" s="39"/>
      <c r="H27" s="39"/>
      <c r="I27" s="39"/>
      <c r="J27" s="39"/>
      <c r="K27" s="39"/>
      <c r="L27" s="39"/>
      <c r="M27" s="255">
        <f>N88</f>
        <v>0</v>
      </c>
      <c r="N27" s="255"/>
      <c r="O27" s="255"/>
      <c r="P27" s="255"/>
      <c r="Q27" s="39"/>
      <c r="R27" s="40"/>
    </row>
    <row r="28" spans="2:18" s="1" customFormat="1" ht="14.45" customHeight="1">
      <c r="B28" s="38"/>
      <c r="C28" s="39"/>
      <c r="D28" s="37" t="s">
        <v>98</v>
      </c>
      <c r="E28" s="39"/>
      <c r="F28" s="39"/>
      <c r="G28" s="39"/>
      <c r="H28" s="39"/>
      <c r="I28" s="39"/>
      <c r="J28" s="39"/>
      <c r="K28" s="39"/>
      <c r="L28" s="39"/>
      <c r="M28" s="255">
        <f>N100</f>
        <v>0</v>
      </c>
      <c r="N28" s="255"/>
      <c r="O28" s="255"/>
      <c r="P28" s="255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1" t="s">
        <v>39</v>
      </c>
      <c r="E30" s="39"/>
      <c r="F30" s="39"/>
      <c r="G30" s="39"/>
      <c r="H30" s="39"/>
      <c r="I30" s="39"/>
      <c r="J30" s="39"/>
      <c r="K30" s="39"/>
      <c r="L30" s="39"/>
      <c r="M30" s="302">
        <f>ROUND(M27+M28,2)</f>
        <v>0</v>
      </c>
      <c r="N30" s="290"/>
      <c r="O30" s="290"/>
      <c r="P30" s="290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</v>
      </c>
      <c r="G32" s="122" t="s">
        <v>42</v>
      </c>
      <c r="H32" s="299">
        <f>(SUM(BE100:BE107)+SUM(BE125:BE216))</f>
        <v>0</v>
      </c>
      <c r="I32" s="290"/>
      <c r="J32" s="290"/>
      <c r="K32" s="39"/>
      <c r="L32" s="39"/>
      <c r="M32" s="299">
        <f>ROUND((SUM(BE100:BE107)+SUM(BE125:BE216)), 2)*F32</f>
        <v>0</v>
      </c>
      <c r="N32" s="290"/>
      <c r="O32" s="290"/>
      <c r="P32" s="290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0.2</v>
      </c>
      <c r="G33" s="122" t="s">
        <v>42</v>
      </c>
      <c r="H33" s="299">
        <f>(SUM(BF100:BF107)+SUM(BF125:BF216))</f>
        <v>0</v>
      </c>
      <c r="I33" s="290"/>
      <c r="J33" s="290"/>
      <c r="K33" s="39"/>
      <c r="L33" s="39"/>
      <c r="M33" s="299">
        <f>ROUND((SUM(BF100:BF107)+SUM(BF125:BF216)), 2)*F33</f>
        <v>0</v>
      </c>
      <c r="N33" s="290"/>
      <c r="O33" s="290"/>
      <c r="P33" s="290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</v>
      </c>
      <c r="G34" s="122" t="s">
        <v>42</v>
      </c>
      <c r="H34" s="299">
        <f>(SUM(BG100:BG107)+SUM(BG125:BG216))</f>
        <v>0</v>
      </c>
      <c r="I34" s="290"/>
      <c r="J34" s="290"/>
      <c r="K34" s="39"/>
      <c r="L34" s="39"/>
      <c r="M34" s="299">
        <v>0</v>
      </c>
      <c r="N34" s="290"/>
      <c r="O34" s="290"/>
      <c r="P34" s="290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0.2</v>
      </c>
      <c r="G35" s="122" t="s">
        <v>42</v>
      </c>
      <c r="H35" s="299">
        <f>(SUM(BH100:BH107)+SUM(BH125:BH216))</f>
        <v>0</v>
      </c>
      <c r="I35" s="290"/>
      <c r="J35" s="290"/>
      <c r="K35" s="39"/>
      <c r="L35" s="39"/>
      <c r="M35" s="299">
        <v>0</v>
      </c>
      <c r="N35" s="290"/>
      <c r="O35" s="290"/>
      <c r="P35" s="290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2" t="s">
        <v>42</v>
      </c>
      <c r="H36" s="299">
        <f>(SUM(BI100:BI107)+SUM(BI125:BI216))</f>
        <v>0</v>
      </c>
      <c r="I36" s="290"/>
      <c r="J36" s="290"/>
      <c r="K36" s="39"/>
      <c r="L36" s="39"/>
      <c r="M36" s="299">
        <v>0</v>
      </c>
      <c r="N36" s="290"/>
      <c r="O36" s="290"/>
      <c r="P36" s="290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3" t="s">
        <v>47</v>
      </c>
      <c r="E38" s="78"/>
      <c r="F38" s="78"/>
      <c r="G38" s="124" t="s">
        <v>48</v>
      </c>
      <c r="H38" s="125" t="s">
        <v>49</v>
      </c>
      <c r="I38" s="78"/>
      <c r="J38" s="78"/>
      <c r="K38" s="78"/>
      <c r="L38" s="300">
        <f>SUM(M30:M36)</f>
        <v>0</v>
      </c>
      <c r="M38" s="300"/>
      <c r="N38" s="300"/>
      <c r="O38" s="300"/>
      <c r="P38" s="301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 ht="15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 ht="15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 ht="15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 ht="15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29" t="s">
        <v>118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17</v>
      </c>
      <c r="D78" s="39"/>
      <c r="E78" s="39"/>
      <c r="F78" s="291" t="str">
        <f>F6</f>
        <v>REKONŠTRUKCIA HYGIENICKÝCH ZARIADENÍ ŠKOLSKÝ INTERNAT ZVOLEN</v>
      </c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31" t="str">
        <f>F7</f>
        <v>SO021 - SO02 Zdravotechnika (senzor)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21</v>
      </c>
      <c r="D81" s="39"/>
      <c r="E81" s="39"/>
      <c r="F81" s="31" t="str">
        <f>F9</f>
        <v xml:space="preserve"> </v>
      </c>
      <c r="G81" s="39"/>
      <c r="H81" s="39"/>
      <c r="I81" s="39"/>
      <c r="J81" s="39"/>
      <c r="K81" s="33" t="s">
        <v>23</v>
      </c>
      <c r="L81" s="39"/>
      <c r="M81" s="285" t="str">
        <f>IF(O9="","",O9)</f>
        <v>30. 4. 2018</v>
      </c>
      <c r="N81" s="285"/>
      <c r="O81" s="285"/>
      <c r="P81" s="285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25</v>
      </c>
      <c r="D83" s="39"/>
      <c r="E83" s="39"/>
      <c r="F83" s="31" t="str">
        <f>E12</f>
        <v>Domov mládeže, ul. J. Švermu 1736/14, Zvolen</v>
      </c>
      <c r="G83" s="39"/>
      <c r="H83" s="39"/>
      <c r="I83" s="39"/>
      <c r="J83" s="39"/>
      <c r="K83" s="33" t="s">
        <v>31</v>
      </c>
      <c r="L83" s="39"/>
      <c r="M83" s="249" t="str">
        <f>E18</f>
        <v>MODULOR arch,atelier,Bratislava,</v>
      </c>
      <c r="N83" s="249"/>
      <c r="O83" s="249"/>
      <c r="P83" s="249"/>
      <c r="Q83" s="249"/>
      <c r="R83" s="40"/>
    </row>
    <row r="84" spans="2:47" s="1" customFormat="1" ht="14.45" customHeight="1">
      <c r="B84" s="38"/>
      <c r="C84" s="33" t="s">
        <v>29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34</v>
      </c>
      <c r="L84" s="39"/>
      <c r="M84" s="249" t="str">
        <f>E21</f>
        <v xml:space="preserve"> </v>
      </c>
      <c r="N84" s="249"/>
      <c r="O84" s="249"/>
      <c r="P84" s="249"/>
      <c r="Q84" s="249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97" t="s">
        <v>119</v>
      </c>
      <c r="D86" s="298"/>
      <c r="E86" s="298"/>
      <c r="F86" s="298"/>
      <c r="G86" s="298"/>
      <c r="H86" s="117"/>
      <c r="I86" s="117"/>
      <c r="J86" s="117"/>
      <c r="K86" s="117"/>
      <c r="L86" s="117"/>
      <c r="M86" s="117"/>
      <c r="N86" s="297" t="s">
        <v>120</v>
      </c>
      <c r="O86" s="298"/>
      <c r="P86" s="298"/>
      <c r="Q86" s="298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6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21">
        <f>N125</f>
        <v>0</v>
      </c>
      <c r="O88" s="294"/>
      <c r="P88" s="294"/>
      <c r="Q88" s="294"/>
      <c r="R88" s="40"/>
      <c r="AU88" s="22" t="s">
        <v>122</v>
      </c>
    </row>
    <row r="89" spans="2:47" s="6" customFormat="1" ht="24.95" customHeight="1">
      <c r="B89" s="127"/>
      <c r="C89" s="128"/>
      <c r="D89" s="129" t="s">
        <v>958</v>
      </c>
      <c r="E89" s="128"/>
      <c r="F89" s="128"/>
      <c r="G89" s="128"/>
      <c r="H89" s="128"/>
      <c r="I89" s="128"/>
      <c r="J89" s="128"/>
      <c r="K89" s="128"/>
      <c r="L89" s="128"/>
      <c r="M89" s="128"/>
      <c r="N89" s="259">
        <f>N126</f>
        <v>0</v>
      </c>
      <c r="O89" s="296"/>
      <c r="P89" s="296"/>
      <c r="Q89" s="296"/>
      <c r="R89" s="130"/>
    </row>
    <row r="90" spans="2:47" s="7" customFormat="1" ht="19.899999999999999" customHeight="1">
      <c r="B90" s="131"/>
      <c r="C90" s="132"/>
      <c r="D90" s="105" t="s">
        <v>124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9">
        <f>N127</f>
        <v>0</v>
      </c>
      <c r="O90" s="293"/>
      <c r="P90" s="293"/>
      <c r="Q90" s="293"/>
      <c r="R90" s="133"/>
    </row>
    <row r="91" spans="2:47" s="7" customFormat="1" ht="19.899999999999999" customHeight="1">
      <c r="B91" s="131"/>
      <c r="C91" s="132"/>
      <c r="D91" s="105" t="s">
        <v>126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9">
        <f>N129</f>
        <v>0</v>
      </c>
      <c r="O91" s="293"/>
      <c r="P91" s="293"/>
      <c r="Q91" s="293"/>
      <c r="R91" s="133"/>
    </row>
    <row r="92" spans="2:47" s="6" customFormat="1" ht="24.95" customHeight="1">
      <c r="B92" s="127"/>
      <c r="C92" s="128"/>
      <c r="D92" s="129" t="s">
        <v>130</v>
      </c>
      <c r="E92" s="128"/>
      <c r="F92" s="128"/>
      <c r="G92" s="128"/>
      <c r="H92" s="128"/>
      <c r="I92" s="128"/>
      <c r="J92" s="128"/>
      <c r="K92" s="128"/>
      <c r="L92" s="128"/>
      <c r="M92" s="128"/>
      <c r="N92" s="259">
        <f>N139</f>
        <v>0</v>
      </c>
      <c r="O92" s="296"/>
      <c r="P92" s="296"/>
      <c r="Q92" s="296"/>
      <c r="R92" s="130"/>
    </row>
    <row r="93" spans="2:47" s="7" customFormat="1" ht="19.899999999999999" customHeight="1">
      <c r="B93" s="131"/>
      <c r="C93" s="132"/>
      <c r="D93" s="105" t="s">
        <v>959</v>
      </c>
      <c r="E93" s="132"/>
      <c r="F93" s="132"/>
      <c r="G93" s="132"/>
      <c r="H93" s="132"/>
      <c r="I93" s="132"/>
      <c r="J93" s="132"/>
      <c r="K93" s="132"/>
      <c r="L93" s="132"/>
      <c r="M93" s="132"/>
      <c r="N93" s="219">
        <f>N140</f>
        <v>0</v>
      </c>
      <c r="O93" s="293"/>
      <c r="P93" s="293"/>
      <c r="Q93" s="293"/>
      <c r="R93" s="133"/>
    </row>
    <row r="94" spans="2:47" s="7" customFormat="1" ht="19.899999999999999" customHeight="1">
      <c r="B94" s="131"/>
      <c r="C94" s="132"/>
      <c r="D94" s="105" t="s">
        <v>960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219">
        <f>N148</f>
        <v>0</v>
      </c>
      <c r="O94" s="293"/>
      <c r="P94" s="293"/>
      <c r="Q94" s="293"/>
      <c r="R94" s="133"/>
    </row>
    <row r="95" spans="2:47" s="7" customFormat="1" ht="19.899999999999999" customHeight="1">
      <c r="B95" s="131"/>
      <c r="C95" s="132"/>
      <c r="D95" s="105" t="s">
        <v>961</v>
      </c>
      <c r="E95" s="132"/>
      <c r="F95" s="132"/>
      <c r="G95" s="132"/>
      <c r="H95" s="132"/>
      <c r="I95" s="132"/>
      <c r="J95" s="132"/>
      <c r="K95" s="132"/>
      <c r="L95" s="132"/>
      <c r="M95" s="132"/>
      <c r="N95" s="219">
        <f>N166</f>
        <v>0</v>
      </c>
      <c r="O95" s="293"/>
      <c r="P95" s="293"/>
      <c r="Q95" s="293"/>
      <c r="R95" s="133"/>
    </row>
    <row r="96" spans="2:47" s="7" customFormat="1" ht="19.899999999999999" customHeight="1">
      <c r="B96" s="131"/>
      <c r="C96" s="132"/>
      <c r="D96" s="105" t="s">
        <v>962</v>
      </c>
      <c r="E96" s="132"/>
      <c r="F96" s="132"/>
      <c r="G96" s="132"/>
      <c r="H96" s="132"/>
      <c r="I96" s="132"/>
      <c r="J96" s="132"/>
      <c r="K96" s="132"/>
      <c r="L96" s="132"/>
      <c r="M96" s="132"/>
      <c r="N96" s="219">
        <f>N187</f>
        <v>0</v>
      </c>
      <c r="O96" s="293"/>
      <c r="P96" s="293"/>
      <c r="Q96" s="293"/>
      <c r="R96" s="133"/>
    </row>
    <row r="97" spans="2:65" s="7" customFormat="1" ht="19.899999999999999" customHeight="1">
      <c r="B97" s="131"/>
      <c r="C97" s="132"/>
      <c r="D97" s="105" t="s">
        <v>963</v>
      </c>
      <c r="E97" s="132"/>
      <c r="F97" s="132"/>
      <c r="G97" s="132"/>
      <c r="H97" s="132"/>
      <c r="I97" s="132"/>
      <c r="J97" s="132"/>
      <c r="K97" s="132"/>
      <c r="L97" s="132"/>
      <c r="M97" s="132"/>
      <c r="N97" s="219">
        <f>N213</f>
        <v>0</v>
      </c>
      <c r="O97" s="293"/>
      <c r="P97" s="293"/>
      <c r="Q97" s="293"/>
      <c r="R97" s="133"/>
    </row>
    <row r="98" spans="2:65" s="6" customFormat="1" ht="24.95" customHeight="1">
      <c r="B98" s="127"/>
      <c r="C98" s="128"/>
      <c r="D98" s="129" t="s">
        <v>513</v>
      </c>
      <c r="E98" s="128"/>
      <c r="F98" s="128"/>
      <c r="G98" s="128"/>
      <c r="H98" s="128"/>
      <c r="I98" s="128"/>
      <c r="J98" s="128"/>
      <c r="K98" s="128"/>
      <c r="L98" s="128"/>
      <c r="M98" s="128"/>
      <c r="N98" s="259">
        <f>N215</f>
        <v>0</v>
      </c>
      <c r="O98" s="296"/>
      <c r="P98" s="296"/>
      <c r="Q98" s="296"/>
      <c r="R98" s="130"/>
    </row>
    <row r="99" spans="2:65" s="1" customFormat="1" ht="21.75" customHeigh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/>
    </row>
    <row r="100" spans="2:65" s="1" customFormat="1" ht="29.25" customHeight="1">
      <c r="B100" s="38"/>
      <c r="C100" s="126" t="s">
        <v>134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294">
        <f>ROUND(N101+N102+N103+N104+N105+N106,2)</f>
        <v>0</v>
      </c>
      <c r="O100" s="295"/>
      <c r="P100" s="295"/>
      <c r="Q100" s="295"/>
      <c r="R100" s="40"/>
      <c r="T100" s="134"/>
      <c r="U100" s="135" t="s">
        <v>40</v>
      </c>
    </row>
    <row r="101" spans="2:65" s="1" customFormat="1" ht="18" customHeight="1">
      <c r="B101" s="136"/>
      <c r="C101" s="137"/>
      <c r="D101" s="216" t="s">
        <v>135</v>
      </c>
      <c r="E101" s="288"/>
      <c r="F101" s="288"/>
      <c r="G101" s="288"/>
      <c r="H101" s="288"/>
      <c r="I101" s="137"/>
      <c r="J101" s="137"/>
      <c r="K101" s="137"/>
      <c r="L101" s="137"/>
      <c r="M101" s="137"/>
      <c r="N101" s="218">
        <f>ROUND(N88*T101,2)</f>
        <v>0</v>
      </c>
      <c r="O101" s="289"/>
      <c r="P101" s="289"/>
      <c r="Q101" s="289"/>
      <c r="R101" s="139"/>
      <c r="S101" s="140"/>
      <c r="T101" s="141"/>
      <c r="U101" s="142" t="s">
        <v>43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3" t="s">
        <v>136</v>
      </c>
      <c r="AZ101" s="140"/>
      <c r="BA101" s="140"/>
      <c r="BB101" s="140"/>
      <c r="BC101" s="140"/>
      <c r="BD101" s="140"/>
      <c r="BE101" s="144">
        <f t="shared" ref="BE101:BE106" si="0">IF(U101="základná",N101,0)</f>
        <v>0</v>
      </c>
      <c r="BF101" s="144">
        <f t="shared" ref="BF101:BF106" si="1">IF(U101="znížená",N101,0)</f>
        <v>0</v>
      </c>
      <c r="BG101" s="144">
        <f t="shared" ref="BG101:BG106" si="2">IF(U101="zákl. prenesená",N101,0)</f>
        <v>0</v>
      </c>
      <c r="BH101" s="144">
        <f t="shared" ref="BH101:BH106" si="3">IF(U101="zníž. prenesená",N101,0)</f>
        <v>0</v>
      </c>
      <c r="BI101" s="144">
        <f t="shared" ref="BI101:BI106" si="4">IF(U101="nulová",N101,0)</f>
        <v>0</v>
      </c>
      <c r="BJ101" s="143" t="s">
        <v>113</v>
      </c>
      <c r="BK101" s="140"/>
      <c r="BL101" s="140"/>
      <c r="BM101" s="140"/>
    </row>
    <row r="102" spans="2:65" s="1" customFormat="1" ht="18" customHeight="1">
      <c r="B102" s="136"/>
      <c r="C102" s="137"/>
      <c r="D102" s="216" t="s">
        <v>137</v>
      </c>
      <c r="E102" s="288"/>
      <c r="F102" s="288"/>
      <c r="G102" s="288"/>
      <c r="H102" s="288"/>
      <c r="I102" s="137"/>
      <c r="J102" s="137"/>
      <c r="K102" s="137"/>
      <c r="L102" s="137"/>
      <c r="M102" s="137"/>
      <c r="N102" s="218">
        <f>ROUND(N88*T102,2)</f>
        <v>0</v>
      </c>
      <c r="O102" s="289"/>
      <c r="P102" s="289"/>
      <c r="Q102" s="289"/>
      <c r="R102" s="139"/>
      <c r="S102" s="140"/>
      <c r="T102" s="141"/>
      <c r="U102" s="142" t="s">
        <v>43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3" t="s">
        <v>136</v>
      </c>
      <c r="AZ102" s="140"/>
      <c r="BA102" s="140"/>
      <c r="BB102" s="140"/>
      <c r="BC102" s="140"/>
      <c r="BD102" s="140"/>
      <c r="BE102" s="144">
        <f t="shared" si="0"/>
        <v>0</v>
      </c>
      <c r="BF102" s="144">
        <f t="shared" si="1"/>
        <v>0</v>
      </c>
      <c r="BG102" s="144">
        <f t="shared" si="2"/>
        <v>0</v>
      </c>
      <c r="BH102" s="144">
        <f t="shared" si="3"/>
        <v>0</v>
      </c>
      <c r="BI102" s="144">
        <f t="shared" si="4"/>
        <v>0</v>
      </c>
      <c r="BJ102" s="143" t="s">
        <v>113</v>
      </c>
      <c r="BK102" s="140"/>
      <c r="BL102" s="140"/>
      <c r="BM102" s="140"/>
    </row>
    <row r="103" spans="2:65" s="1" customFormat="1" ht="18" customHeight="1">
      <c r="B103" s="136"/>
      <c r="C103" s="137"/>
      <c r="D103" s="216" t="s">
        <v>138</v>
      </c>
      <c r="E103" s="288"/>
      <c r="F103" s="288"/>
      <c r="G103" s="288"/>
      <c r="H103" s="288"/>
      <c r="I103" s="137"/>
      <c r="J103" s="137"/>
      <c r="K103" s="137"/>
      <c r="L103" s="137"/>
      <c r="M103" s="137"/>
      <c r="N103" s="218">
        <f>ROUND(N88*T103,2)</f>
        <v>0</v>
      </c>
      <c r="O103" s="289"/>
      <c r="P103" s="289"/>
      <c r="Q103" s="289"/>
      <c r="R103" s="139"/>
      <c r="S103" s="140"/>
      <c r="T103" s="141"/>
      <c r="U103" s="142" t="s">
        <v>43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3" t="s">
        <v>136</v>
      </c>
      <c r="AZ103" s="140"/>
      <c r="BA103" s="140"/>
      <c r="BB103" s="140"/>
      <c r="BC103" s="140"/>
      <c r="BD103" s="140"/>
      <c r="BE103" s="144">
        <f t="shared" si="0"/>
        <v>0</v>
      </c>
      <c r="BF103" s="144">
        <f t="shared" si="1"/>
        <v>0</v>
      </c>
      <c r="BG103" s="144">
        <f t="shared" si="2"/>
        <v>0</v>
      </c>
      <c r="BH103" s="144">
        <f t="shared" si="3"/>
        <v>0</v>
      </c>
      <c r="BI103" s="144">
        <f t="shared" si="4"/>
        <v>0</v>
      </c>
      <c r="BJ103" s="143" t="s">
        <v>113</v>
      </c>
      <c r="BK103" s="140"/>
      <c r="BL103" s="140"/>
      <c r="BM103" s="140"/>
    </row>
    <row r="104" spans="2:65" s="1" customFormat="1" ht="18" customHeight="1">
      <c r="B104" s="136"/>
      <c r="C104" s="137"/>
      <c r="D104" s="216" t="s">
        <v>139</v>
      </c>
      <c r="E104" s="288"/>
      <c r="F104" s="288"/>
      <c r="G104" s="288"/>
      <c r="H104" s="288"/>
      <c r="I104" s="137"/>
      <c r="J104" s="137"/>
      <c r="K104" s="137"/>
      <c r="L104" s="137"/>
      <c r="M104" s="137"/>
      <c r="N104" s="218">
        <f>ROUND(N88*T104,2)</f>
        <v>0</v>
      </c>
      <c r="O104" s="289"/>
      <c r="P104" s="289"/>
      <c r="Q104" s="289"/>
      <c r="R104" s="139"/>
      <c r="S104" s="140"/>
      <c r="T104" s="141"/>
      <c r="U104" s="142" t="s">
        <v>43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3" t="s">
        <v>136</v>
      </c>
      <c r="AZ104" s="140"/>
      <c r="BA104" s="140"/>
      <c r="BB104" s="140"/>
      <c r="BC104" s="140"/>
      <c r="BD104" s="140"/>
      <c r="BE104" s="144">
        <f t="shared" si="0"/>
        <v>0</v>
      </c>
      <c r="BF104" s="144">
        <f t="shared" si="1"/>
        <v>0</v>
      </c>
      <c r="BG104" s="144">
        <f t="shared" si="2"/>
        <v>0</v>
      </c>
      <c r="BH104" s="144">
        <f t="shared" si="3"/>
        <v>0</v>
      </c>
      <c r="BI104" s="144">
        <f t="shared" si="4"/>
        <v>0</v>
      </c>
      <c r="BJ104" s="143" t="s">
        <v>113</v>
      </c>
      <c r="BK104" s="140"/>
      <c r="BL104" s="140"/>
      <c r="BM104" s="140"/>
    </row>
    <row r="105" spans="2:65" s="1" customFormat="1" ht="18" customHeight="1">
      <c r="B105" s="136"/>
      <c r="C105" s="137"/>
      <c r="D105" s="216" t="s">
        <v>140</v>
      </c>
      <c r="E105" s="288"/>
      <c r="F105" s="288"/>
      <c r="G105" s="288"/>
      <c r="H105" s="288"/>
      <c r="I105" s="137"/>
      <c r="J105" s="137"/>
      <c r="K105" s="137"/>
      <c r="L105" s="137"/>
      <c r="M105" s="137"/>
      <c r="N105" s="218">
        <f>ROUND(N88*T105,2)</f>
        <v>0</v>
      </c>
      <c r="O105" s="289"/>
      <c r="P105" s="289"/>
      <c r="Q105" s="289"/>
      <c r="R105" s="139"/>
      <c r="S105" s="140"/>
      <c r="T105" s="141"/>
      <c r="U105" s="142" t="s">
        <v>43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3" t="s">
        <v>136</v>
      </c>
      <c r="AZ105" s="140"/>
      <c r="BA105" s="140"/>
      <c r="BB105" s="140"/>
      <c r="BC105" s="140"/>
      <c r="BD105" s="140"/>
      <c r="BE105" s="144">
        <f t="shared" si="0"/>
        <v>0</v>
      </c>
      <c r="BF105" s="144">
        <f t="shared" si="1"/>
        <v>0</v>
      </c>
      <c r="BG105" s="144">
        <f t="shared" si="2"/>
        <v>0</v>
      </c>
      <c r="BH105" s="144">
        <f t="shared" si="3"/>
        <v>0</v>
      </c>
      <c r="BI105" s="144">
        <f t="shared" si="4"/>
        <v>0</v>
      </c>
      <c r="BJ105" s="143" t="s">
        <v>113</v>
      </c>
      <c r="BK105" s="140"/>
      <c r="BL105" s="140"/>
      <c r="BM105" s="140"/>
    </row>
    <row r="106" spans="2:65" s="1" customFormat="1" ht="18" customHeight="1">
      <c r="B106" s="136"/>
      <c r="C106" s="137"/>
      <c r="D106" s="138" t="s">
        <v>141</v>
      </c>
      <c r="E106" s="137"/>
      <c r="F106" s="137"/>
      <c r="G106" s="137"/>
      <c r="H106" s="137"/>
      <c r="I106" s="137"/>
      <c r="J106" s="137"/>
      <c r="K106" s="137"/>
      <c r="L106" s="137"/>
      <c r="M106" s="137"/>
      <c r="N106" s="218">
        <f>ROUND(N88*T106,2)</f>
        <v>0</v>
      </c>
      <c r="O106" s="289"/>
      <c r="P106" s="289"/>
      <c r="Q106" s="289"/>
      <c r="R106" s="139"/>
      <c r="S106" s="140"/>
      <c r="T106" s="145"/>
      <c r="U106" s="146" t="s">
        <v>43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3" t="s">
        <v>142</v>
      </c>
      <c r="AZ106" s="140"/>
      <c r="BA106" s="140"/>
      <c r="BB106" s="140"/>
      <c r="BC106" s="140"/>
      <c r="BD106" s="140"/>
      <c r="BE106" s="144">
        <f t="shared" si="0"/>
        <v>0</v>
      </c>
      <c r="BF106" s="144">
        <f t="shared" si="1"/>
        <v>0</v>
      </c>
      <c r="BG106" s="144">
        <f t="shared" si="2"/>
        <v>0</v>
      </c>
      <c r="BH106" s="144">
        <f t="shared" si="3"/>
        <v>0</v>
      </c>
      <c r="BI106" s="144">
        <f t="shared" si="4"/>
        <v>0</v>
      </c>
      <c r="BJ106" s="143" t="s">
        <v>113</v>
      </c>
      <c r="BK106" s="140"/>
      <c r="BL106" s="140"/>
      <c r="BM106" s="140"/>
    </row>
    <row r="107" spans="2:65" s="1" customFormat="1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/>
    </row>
    <row r="108" spans="2:65" s="1" customFormat="1" ht="29.25" customHeight="1">
      <c r="B108" s="38"/>
      <c r="C108" s="116" t="s">
        <v>103</v>
      </c>
      <c r="D108" s="117"/>
      <c r="E108" s="117"/>
      <c r="F108" s="117"/>
      <c r="G108" s="117"/>
      <c r="H108" s="117"/>
      <c r="I108" s="117"/>
      <c r="J108" s="117"/>
      <c r="K108" s="117"/>
      <c r="L108" s="213">
        <f>ROUND(SUM(N88+N100),2)</f>
        <v>0</v>
      </c>
      <c r="M108" s="213"/>
      <c r="N108" s="213"/>
      <c r="O108" s="213"/>
      <c r="P108" s="213"/>
      <c r="Q108" s="213"/>
      <c r="R108" s="40"/>
    </row>
    <row r="109" spans="2:65" s="1" customFormat="1" ht="6.95" customHeight="1"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3" spans="2:65" s="1" customFormat="1" ht="6.95" customHeight="1"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7"/>
    </row>
    <row r="114" spans="2:65" s="1" customFormat="1" ht="36.950000000000003" customHeight="1">
      <c r="B114" s="38"/>
      <c r="C114" s="229" t="s">
        <v>143</v>
      </c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30" customHeight="1">
      <c r="B116" s="38"/>
      <c r="C116" s="33" t="s">
        <v>17</v>
      </c>
      <c r="D116" s="39"/>
      <c r="E116" s="39"/>
      <c r="F116" s="291" t="str">
        <f>F6</f>
        <v>REKONŠTRUKCIA HYGIENICKÝCH ZARIADENÍ ŠKOLSKÝ INTERNAT ZVOLEN</v>
      </c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39"/>
      <c r="R116" s="40"/>
    </row>
    <row r="117" spans="2:65" s="1" customFormat="1" ht="36.950000000000003" customHeight="1">
      <c r="B117" s="38"/>
      <c r="C117" s="72" t="s">
        <v>115</v>
      </c>
      <c r="D117" s="39"/>
      <c r="E117" s="39"/>
      <c r="F117" s="231" t="str">
        <f>F7</f>
        <v>SO021 - SO02 Zdravotechnika (senzor)</v>
      </c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39"/>
      <c r="R117" s="40"/>
    </row>
    <row r="118" spans="2:65" s="1" customFormat="1" ht="6.9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</row>
    <row r="119" spans="2:65" s="1" customFormat="1" ht="18" customHeight="1">
      <c r="B119" s="38"/>
      <c r="C119" s="33" t="s">
        <v>21</v>
      </c>
      <c r="D119" s="39"/>
      <c r="E119" s="39"/>
      <c r="F119" s="31" t="str">
        <f>F9</f>
        <v xml:space="preserve"> </v>
      </c>
      <c r="G119" s="39"/>
      <c r="H119" s="39"/>
      <c r="I119" s="39"/>
      <c r="J119" s="39"/>
      <c r="K119" s="33" t="s">
        <v>23</v>
      </c>
      <c r="L119" s="39"/>
      <c r="M119" s="285" t="str">
        <f>IF(O9="","",O9)</f>
        <v>30. 4. 2018</v>
      </c>
      <c r="N119" s="285"/>
      <c r="O119" s="285"/>
      <c r="P119" s="285"/>
      <c r="Q119" s="39"/>
      <c r="R119" s="40"/>
    </row>
    <row r="120" spans="2:65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1" customFormat="1" ht="15">
      <c r="B121" s="38"/>
      <c r="C121" s="33" t="s">
        <v>25</v>
      </c>
      <c r="D121" s="39"/>
      <c r="E121" s="39"/>
      <c r="F121" s="31" t="str">
        <f>E12</f>
        <v>Domov mládeže, ul. J. Švermu 1736/14, Zvolen</v>
      </c>
      <c r="G121" s="39"/>
      <c r="H121" s="39"/>
      <c r="I121" s="39"/>
      <c r="J121" s="39"/>
      <c r="K121" s="33" t="s">
        <v>31</v>
      </c>
      <c r="L121" s="39"/>
      <c r="M121" s="249" t="str">
        <f>E18</f>
        <v>MODULOR arch,atelier,Bratislava,</v>
      </c>
      <c r="N121" s="249"/>
      <c r="O121" s="249"/>
      <c r="P121" s="249"/>
      <c r="Q121" s="249"/>
      <c r="R121" s="40"/>
    </row>
    <row r="122" spans="2:65" s="1" customFormat="1" ht="14.45" customHeight="1">
      <c r="B122" s="38"/>
      <c r="C122" s="33" t="s">
        <v>29</v>
      </c>
      <c r="D122" s="39"/>
      <c r="E122" s="39"/>
      <c r="F122" s="31" t="str">
        <f>IF(E15="","",E15)</f>
        <v>Vyplň údaj</v>
      </c>
      <c r="G122" s="39"/>
      <c r="H122" s="39"/>
      <c r="I122" s="39"/>
      <c r="J122" s="39"/>
      <c r="K122" s="33" t="s">
        <v>34</v>
      </c>
      <c r="L122" s="39"/>
      <c r="M122" s="249" t="str">
        <f>E21</f>
        <v xml:space="preserve"> </v>
      </c>
      <c r="N122" s="249"/>
      <c r="O122" s="249"/>
      <c r="P122" s="249"/>
      <c r="Q122" s="249"/>
      <c r="R122" s="40"/>
    </row>
    <row r="123" spans="2:65" s="1" customFormat="1" ht="10.35" customHeight="1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</row>
    <row r="124" spans="2:65" s="8" customFormat="1" ht="29.25" customHeight="1">
      <c r="B124" s="147"/>
      <c r="C124" s="148" t="s">
        <v>144</v>
      </c>
      <c r="D124" s="149" t="s">
        <v>145</v>
      </c>
      <c r="E124" s="149" t="s">
        <v>58</v>
      </c>
      <c r="F124" s="286" t="s">
        <v>146</v>
      </c>
      <c r="G124" s="286"/>
      <c r="H124" s="286"/>
      <c r="I124" s="286"/>
      <c r="J124" s="149" t="s">
        <v>147</v>
      </c>
      <c r="K124" s="149" t="s">
        <v>148</v>
      </c>
      <c r="L124" s="286" t="s">
        <v>149</v>
      </c>
      <c r="M124" s="286"/>
      <c r="N124" s="286" t="s">
        <v>120</v>
      </c>
      <c r="O124" s="286"/>
      <c r="P124" s="286"/>
      <c r="Q124" s="287"/>
      <c r="R124" s="150"/>
      <c r="T124" s="79" t="s">
        <v>150</v>
      </c>
      <c r="U124" s="80" t="s">
        <v>40</v>
      </c>
      <c r="V124" s="80" t="s">
        <v>151</v>
      </c>
      <c r="W124" s="80" t="s">
        <v>152</v>
      </c>
      <c r="X124" s="80" t="s">
        <v>153</v>
      </c>
      <c r="Y124" s="80" t="s">
        <v>154</v>
      </c>
      <c r="Z124" s="80" t="s">
        <v>155</v>
      </c>
      <c r="AA124" s="81" t="s">
        <v>156</v>
      </c>
    </row>
    <row r="125" spans="2:65" s="1" customFormat="1" ht="29.25" customHeight="1">
      <c r="B125" s="38"/>
      <c r="C125" s="83" t="s">
        <v>117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267">
        <f>BK125</f>
        <v>0</v>
      </c>
      <c r="O125" s="268"/>
      <c r="P125" s="268"/>
      <c r="Q125" s="268"/>
      <c r="R125" s="40"/>
      <c r="T125" s="82"/>
      <c r="U125" s="54"/>
      <c r="V125" s="54"/>
      <c r="W125" s="151">
        <f>W126+W139+W215+W217</f>
        <v>0</v>
      </c>
      <c r="X125" s="54"/>
      <c r="Y125" s="151">
        <f>Y126+Y139+Y215+Y217</f>
        <v>0</v>
      </c>
      <c r="Z125" s="54"/>
      <c r="AA125" s="152">
        <f>AA126+AA139+AA215+AA217</f>
        <v>0</v>
      </c>
      <c r="AT125" s="22" t="s">
        <v>75</v>
      </c>
      <c r="AU125" s="22" t="s">
        <v>122</v>
      </c>
      <c r="BK125" s="153">
        <f>BK126+BK139+BK215+BK217</f>
        <v>0</v>
      </c>
    </row>
    <row r="126" spans="2:65" s="9" customFormat="1" ht="37.35" customHeight="1">
      <c r="B126" s="154"/>
      <c r="C126" s="155"/>
      <c r="D126" s="156" t="s">
        <v>958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258">
        <f>BK126</f>
        <v>0</v>
      </c>
      <c r="O126" s="259"/>
      <c r="P126" s="259"/>
      <c r="Q126" s="259"/>
      <c r="R126" s="157"/>
      <c r="T126" s="158"/>
      <c r="U126" s="155"/>
      <c r="V126" s="155"/>
      <c r="W126" s="159">
        <f>W127+W129</f>
        <v>0</v>
      </c>
      <c r="X126" s="155"/>
      <c r="Y126" s="159">
        <f>Y127+Y129</f>
        <v>0</v>
      </c>
      <c r="Z126" s="155"/>
      <c r="AA126" s="160">
        <f>AA127+AA129</f>
        <v>0</v>
      </c>
      <c r="AR126" s="161" t="s">
        <v>84</v>
      </c>
      <c r="AT126" s="162" t="s">
        <v>75</v>
      </c>
      <c r="AU126" s="162" t="s">
        <v>76</v>
      </c>
      <c r="AY126" s="161" t="s">
        <v>157</v>
      </c>
      <c r="BK126" s="163">
        <f>BK127+BK129</f>
        <v>0</v>
      </c>
    </row>
    <row r="127" spans="2:65" s="9" customFormat="1" ht="19.899999999999999" customHeight="1">
      <c r="B127" s="154"/>
      <c r="C127" s="155"/>
      <c r="D127" s="164" t="s">
        <v>124</v>
      </c>
      <c r="E127" s="164"/>
      <c r="F127" s="164"/>
      <c r="G127" s="164"/>
      <c r="H127" s="164"/>
      <c r="I127" s="164"/>
      <c r="J127" s="164"/>
      <c r="K127" s="164"/>
      <c r="L127" s="164"/>
      <c r="M127" s="164"/>
      <c r="N127" s="269">
        <f>BK127</f>
        <v>0</v>
      </c>
      <c r="O127" s="270"/>
      <c r="P127" s="270"/>
      <c r="Q127" s="270"/>
      <c r="R127" s="157"/>
      <c r="T127" s="158"/>
      <c r="U127" s="155"/>
      <c r="V127" s="155"/>
      <c r="W127" s="159">
        <f>W128</f>
        <v>0</v>
      </c>
      <c r="X127" s="155"/>
      <c r="Y127" s="159">
        <f>Y128</f>
        <v>0</v>
      </c>
      <c r="Z127" s="155"/>
      <c r="AA127" s="160">
        <f>AA128</f>
        <v>0</v>
      </c>
      <c r="AR127" s="161" t="s">
        <v>84</v>
      </c>
      <c r="AT127" s="162" t="s">
        <v>75</v>
      </c>
      <c r="AU127" s="162" t="s">
        <v>84</v>
      </c>
      <c r="AY127" s="161" t="s">
        <v>157</v>
      </c>
      <c r="BK127" s="163">
        <f>BK128</f>
        <v>0</v>
      </c>
    </row>
    <row r="128" spans="2:65" s="1" customFormat="1" ht="38.25" customHeight="1">
      <c r="B128" s="136"/>
      <c r="C128" s="165" t="s">
        <v>84</v>
      </c>
      <c r="D128" s="165" t="s">
        <v>158</v>
      </c>
      <c r="E128" s="166" t="s">
        <v>964</v>
      </c>
      <c r="F128" s="276" t="s">
        <v>965</v>
      </c>
      <c r="G128" s="276"/>
      <c r="H128" s="276"/>
      <c r="I128" s="276"/>
      <c r="J128" s="167" t="s">
        <v>111</v>
      </c>
      <c r="K128" s="168">
        <v>42</v>
      </c>
      <c r="L128" s="277">
        <v>0</v>
      </c>
      <c r="M128" s="277"/>
      <c r="N128" s="278">
        <f>ROUND(L128*K128,2)</f>
        <v>0</v>
      </c>
      <c r="O128" s="278"/>
      <c r="P128" s="278"/>
      <c r="Q128" s="278"/>
      <c r="R128" s="139"/>
      <c r="T128" s="169" t="s">
        <v>5</v>
      </c>
      <c r="U128" s="47" t="s">
        <v>43</v>
      </c>
      <c r="V128" s="39"/>
      <c r="W128" s="170">
        <f>V128*K128</f>
        <v>0</v>
      </c>
      <c r="X128" s="170">
        <v>0</v>
      </c>
      <c r="Y128" s="170">
        <f>X128*K128</f>
        <v>0</v>
      </c>
      <c r="Z128" s="170">
        <v>0</v>
      </c>
      <c r="AA128" s="171">
        <f>Z128*K128</f>
        <v>0</v>
      </c>
      <c r="AR128" s="22" t="s">
        <v>161</v>
      </c>
      <c r="AT128" s="22" t="s">
        <v>158</v>
      </c>
      <c r="AU128" s="22" t="s">
        <v>113</v>
      </c>
      <c r="AY128" s="22" t="s">
        <v>157</v>
      </c>
      <c r="BE128" s="109">
        <f>IF(U128="základná",N128,0)</f>
        <v>0</v>
      </c>
      <c r="BF128" s="109">
        <f>IF(U128="znížená",N128,0)</f>
        <v>0</v>
      </c>
      <c r="BG128" s="109">
        <f>IF(U128="zákl. prenesená",N128,0)</f>
        <v>0</v>
      </c>
      <c r="BH128" s="109">
        <f>IF(U128="zníž. prenesená",N128,0)</f>
        <v>0</v>
      </c>
      <c r="BI128" s="109">
        <f>IF(U128="nulová",N128,0)</f>
        <v>0</v>
      </c>
      <c r="BJ128" s="22" t="s">
        <v>113</v>
      </c>
      <c r="BK128" s="109">
        <f>ROUND(L128*K128,2)</f>
        <v>0</v>
      </c>
      <c r="BL128" s="22" t="s">
        <v>161</v>
      </c>
      <c r="BM128" s="22" t="s">
        <v>113</v>
      </c>
    </row>
    <row r="129" spans="2:65" s="9" customFormat="1" ht="29.85" customHeight="1">
      <c r="B129" s="154"/>
      <c r="C129" s="155"/>
      <c r="D129" s="164" t="s">
        <v>126</v>
      </c>
      <c r="E129" s="164"/>
      <c r="F129" s="164"/>
      <c r="G129" s="164"/>
      <c r="H129" s="164"/>
      <c r="I129" s="164"/>
      <c r="J129" s="164"/>
      <c r="K129" s="164"/>
      <c r="L129" s="164"/>
      <c r="M129" s="164"/>
      <c r="N129" s="272">
        <f>BK129</f>
        <v>0</v>
      </c>
      <c r="O129" s="273"/>
      <c r="P129" s="273"/>
      <c r="Q129" s="273"/>
      <c r="R129" s="157"/>
      <c r="T129" s="158"/>
      <c r="U129" s="155"/>
      <c r="V129" s="155"/>
      <c r="W129" s="159">
        <f>SUM(W130:W138)</f>
        <v>0</v>
      </c>
      <c r="X129" s="155"/>
      <c r="Y129" s="159">
        <f>SUM(Y130:Y138)</f>
        <v>0</v>
      </c>
      <c r="Z129" s="155"/>
      <c r="AA129" s="160">
        <f>SUM(AA130:AA138)</f>
        <v>0</v>
      </c>
      <c r="AR129" s="161" t="s">
        <v>84</v>
      </c>
      <c r="AT129" s="162" t="s">
        <v>75</v>
      </c>
      <c r="AU129" s="162" t="s">
        <v>84</v>
      </c>
      <c r="AY129" s="161" t="s">
        <v>157</v>
      </c>
      <c r="BK129" s="163">
        <f>SUM(BK130:BK138)</f>
        <v>0</v>
      </c>
    </row>
    <row r="130" spans="2:65" s="1" customFormat="1" ht="25.5" customHeight="1">
      <c r="B130" s="136"/>
      <c r="C130" s="165" t="s">
        <v>113</v>
      </c>
      <c r="D130" s="165" t="s">
        <v>158</v>
      </c>
      <c r="E130" s="166" t="s">
        <v>966</v>
      </c>
      <c r="F130" s="276" t="s">
        <v>967</v>
      </c>
      <c r="G130" s="276"/>
      <c r="H130" s="276"/>
      <c r="I130" s="276"/>
      <c r="J130" s="167" t="s">
        <v>207</v>
      </c>
      <c r="K130" s="168">
        <v>256</v>
      </c>
      <c r="L130" s="277">
        <v>0</v>
      </c>
      <c r="M130" s="277"/>
      <c r="N130" s="278">
        <f t="shared" ref="N130:N138" si="5">ROUND(L130*K130,2)</f>
        <v>0</v>
      </c>
      <c r="O130" s="278"/>
      <c r="P130" s="278"/>
      <c r="Q130" s="278"/>
      <c r="R130" s="139"/>
      <c r="T130" s="169" t="s">
        <v>5</v>
      </c>
      <c r="U130" s="47" t="s">
        <v>43</v>
      </c>
      <c r="V130" s="39"/>
      <c r="W130" s="170">
        <f t="shared" ref="W130:W138" si="6">V130*K130</f>
        <v>0</v>
      </c>
      <c r="X130" s="170">
        <v>0</v>
      </c>
      <c r="Y130" s="170">
        <f t="shared" ref="Y130:Y138" si="7">X130*K130</f>
        <v>0</v>
      </c>
      <c r="Z130" s="170">
        <v>0</v>
      </c>
      <c r="AA130" s="171">
        <f t="shared" ref="AA130:AA138" si="8">Z130*K130</f>
        <v>0</v>
      </c>
      <c r="AR130" s="22" t="s">
        <v>161</v>
      </c>
      <c r="AT130" s="22" t="s">
        <v>158</v>
      </c>
      <c r="AU130" s="22" t="s">
        <v>113</v>
      </c>
      <c r="AY130" s="22" t="s">
        <v>157</v>
      </c>
      <c r="BE130" s="109">
        <f t="shared" ref="BE130:BE138" si="9">IF(U130="základná",N130,0)</f>
        <v>0</v>
      </c>
      <c r="BF130" s="109">
        <f t="shared" ref="BF130:BF138" si="10">IF(U130="znížená",N130,0)</f>
        <v>0</v>
      </c>
      <c r="BG130" s="109">
        <f t="shared" ref="BG130:BG138" si="11">IF(U130="zákl. prenesená",N130,0)</f>
        <v>0</v>
      </c>
      <c r="BH130" s="109">
        <f t="shared" ref="BH130:BH138" si="12">IF(U130="zníž. prenesená",N130,0)</f>
        <v>0</v>
      </c>
      <c r="BI130" s="109">
        <f t="shared" ref="BI130:BI138" si="13">IF(U130="nulová",N130,0)</f>
        <v>0</v>
      </c>
      <c r="BJ130" s="22" t="s">
        <v>113</v>
      </c>
      <c r="BK130" s="109">
        <f t="shared" ref="BK130:BK138" si="14">ROUND(L130*K130,2)</f>
        <v>0</v>
      </c>
      <c r="BL130" s="22" t="s">
        <v>161</v>
      </c>
      <c r="BM130" s="22" t="s">
        <v>161</v>
      </c>
    </row>
    <row r="131" spans="2:65" s="1" customFormat="1" ht="25.5" customHeight="1">
      <c r="B131" s="136"/>
      <c r="C131" s="165" t="s">
        <v>167</v>
      </c>
      <c r="D131" s="165" t="s">
        <v>158</v>
      </c>
      <c r="E131" s="166" t="s">
        <v>968</v>
      </c>
      <c r="F131" s="276" t="s">
        <v>969</v>
      </c>
      <c r="G131" s="276"/>
      <c r="H131" s="276"/>
      <c r="I131" s="276"/>
      <c r="J131" s="167" t="s">
        <v>207</v>
      </c>
      <c r="K131" s="168">
        <v>126</v>
      </c>
      <c r="L131" s="277">
        <v>0</v>
      </c>
      <c r="M131" s="277"/>
      <c r="N131" s="278">
        <f t="shared" si="5"/>
        <v>0</v>
      </c>
      <c r="O131" s="278"/>
      <c r="P131" s="278"/>
      <c r="Q131" s="278"/>
      <c r="R131" s="139"/>
      <c r="T131" s="169" t="s">
        <v>5</v>
      </c>
      <c r="U131" s="47" t="s">
        <v>43</v>
      </c>
      <c r="V131" s="39"/>
      <c r="W131" s="170">
        <f t="shared" si="6"/>
        <v>0</v>
      </c>
      <c r="X131" s="170">
        <v>0</v>
      </c>
      <c r="Y131" s="170">
        <f t="shared" si="7"/>
        <v>0</v>
      </c>
      <c r="Z131" s="170">
        <v>0</v>
      </c>
      <c r="AA131" s="171">
        <f t="shared" si="8"/>
        <v>0</v>
      </c>
      <c r="AR131" s="22" t="s">
        <v>161</v>
      </c>
      <c r="AT131" s="22" t="s">
        <v>158</v>
      </c>
      <c r="AU131" s="22" t="s">
        <v>113</v>
      </c>
      <c r="AY131" s="22" t="s">
        <v>157</v>
      </c>
      <c r="BE131" s="109">
        <f t="shared" si="9"/>
        <v>0</v>
      </c>
      <c r="BF131" s="109">
        <f t="shared" si="10"/>
        <v>0</v>
      </c>
      <c r="BG131" s="109">
        <f t="shared" si="11"/>
        <v>0</v>
      </c>
      <c r="BH131" s="109">
        <f t="shared" si="12"/>
        <v>0</v>
      </c>
      <c r="BI131" s="109">
        <f t="shared" si="13"/>
        <v>0</v>
      </c>
      <c r="BJ131" s="22" t="s">
        <v>113</v>
      </c>
      <c r="BK131" s="109">
        <f t="shared" si="14"/>
        <v>0</v>
      </c>
      <c r="BL131" s="22" t="s">
        <v>161</v>
      </c>
      <c r="BM131" s="22" t="s">
        <v>212</v>
      </c>
    </row>
    <row r="132" spans="2:65" s="1" customFormat="1" ht="25.5" customHeight="1">
      <c r="B132" s="136"/>
      <c r="C132" s="165" t="s">
        <v>161</v>
      </c>
      <c r="D132" s="165" t="s">
        <v>158</v>
      </c>
      <c r="E132" s="166" t="s">
        <v>970</v>
      </c>
      <c r="F132" s="276" t="s">
        <v>971</v>
      </c>
      <c r="G132" s="276"/>
      <c r="H132" s="276"/>
      <c r="I132" s="276"/>
      <c r="J132" s="167" t="s">
        <v>401</v>
      </c>
      <c r="K132" s="168">
        <v>2.6</v>
      </c>
      <c r="L132" s="277">
        <v>0</v>
      </c>
      <c r="M132" s="277"/>
      <c r="N132" s="278">
        <f t="shared" si="5"/>
        <v>0</v>
      </c>
      <c r="O132" s="278"/>
      <c r="P132" s="278"/>
      <c r="Q132" s="278"/>
      <c r="R132" s="139"/>
      <c r="T132" s="169" t="s">
        <v>5</v>
      </c>
      <c r="U132" s="47" t="s">
        <v>43</v>
      </c>
      <c r="V132" s="39"/>
      <c r="W132" s="170">
        <f t="shared" si="6"/>
        <v>0</v>
      </c>
      <c r="X132" s="170">
        <v>0</v>
      </c>
      <c r="Y132" s="170">
        <f t="shared" si="7"/>
        <v>0</v>
      </c>
      <c r="Z132" s="170">
        <v>0</v>
      </c>
      <c r="AA132" s="171">
        <f t="shared" si="8"/>
        <v>0</v>
      </c>
      <c r="AR132" s="22" t="s">
        <v>161</v>
      </c>
      <c r="AT132" s="22" t="s">
        <v>158</v>
      </c>
      <c r="AU132" s="22" t="s">
        <v>113</v>
      </c>
      <c r="AY132" s="22" t="s">
        <v>157</v>
      </c>
      <c r="BE132" s="109">
        <f t="shared" si="9"/>
        <v>0</v>
      </c>
      <c r="BF132" s="109">
        <f t="shared" si="10"/>
        <v>0</v>
      </c>
      <c r="BG132" s="109">
        <f t="shared" si="11"/>
        <v>0</v>
      </c>
      <c r="BH132" s="109">
        <f t="shared" si="12"/>
        <v>0</v>
      </c>
      <c r="BI132" s="109">
        <f t="shared" si="13"/>
        <v>0</v>
      </c>
      <c r="BJ132" s="22" t="s">
        <v>113</v>
      </c>
      <c r="BK132" s="109">
        <f t="shared" si="14"/>
        <v>0</v>
      </c>
      <c r="BL132" s="22" t="s">
        <v>161</v>
      </c>
      <c r="BM132" s="22" t="s">
        <v>253</v>
      </c>
    </row>
    <row r="133" spans="2:65" s="1" customFormat="1" ht="16.5" customHeight="1">
      <c r="B133" s="136"/>
      <c r="C133" s="165" t="s">
        <v>204</v>
      </c>
      <c r="D133" s="165" t="s">
        <v>158</v>
      </c>
      <c r="E133" s="166" t="s">
        <v>408</v>
      </c>
      <c r="F133" s="276" t="s">
        <v>409</v>
      </c>
      <c r="G133" s="276"/>
      <c r="H133" s="276"/>
      <c r="I133" s="276"/>
      <c r="J133" s="167" t="s">
        <v>401</v>
      </c>
      <c r="K133" s="168">
        <v>2.6</v>
      </c>
      <c r="L133" s="277">
        <v>0</v>
      </c>
      <c r="M133" s="277"/>
      <c r="N133" s="278">
        <f t="shared" si="5"/>
        <v>0</v>
      </c>
      <c r="O133" s="278"/>
      <c r="P133" s="278"/>
      <c r="Q133" s="278"/>
      <c r="R133" s="139"/>
      <c r="T133" s="169" t="s">
        <v>5</v>
      </c>
      <c r="U133" s="47" t="s">
        <v>43</v>
      </c>
      <c r="V133" s="39"/>
      <c r="W133" s="170">
        <f t="shared" si="6"/>
        <v>0</v>
      </c>
      <c r="X133" s="170">
        <v>0</v>
      </c>
      <c r="Y133" s="170">
        <f t="shared" si="7"/>
        <v>0</v>
      </c>
      <c r="Z133" s="170">
        <v>0</v>
      </c>
      <c r="AA133" s="171">
        <f t="shared" si="8"/>
        <v>0</v>
      </c>
      <c r="AR133" s="22" t="s">
        <v>161</v>
      </c>
      <c r="AT133" s="22" t="s">
        <v>158</v>
      </c>
      <c r="AU133" s="22" t="s">
        <v>113</v>
      </c>
      <c r="AY133" s="22" t="s">
        <v>157</v>
      </c>
      <c r="BE133" s="109">
        <f t="shared" si="9"/>
        <v>0</v>
      </c>
      <c r="BF133" s="109">
        <f t="shared" si="10"/>
        <v>0</v>
      </c>
      <c r="BG133" s="109">
        <f t="shared" si="11"/>
        <v>0</v>
      </c>
      <c r="BH133" s="109">
        <f t="shared" si="12"/>
        <v>0</v>
      </c>
      <c r="BI133" s="109">
        <f t="shared" si="13"/>
        <v>0</v>
      </c>
      <c r="BJ133" s="22" t="s">
        <v>113</v>
      </c>
      <c r="BK133" s="109">
        <f t="shared" si="14"/>
        <v>0</v>
      </c>
      <c r="BL133" s="22" t="s">
        <v>161</v>
      </c>
      <c r="BM133" s="22" t="s">
        <v>294</v>
      </c>
    </row>
    <row r="134" spans="2:65" s="1" customFormat="1" ht="25.5" customHeight="1">
      <c r="B134" s="136"/>
      <c r="C134" s="165" t="s">
        <v>212</v>
      </c>
      <c r="D134" s="165" t="s">
        <v>158</v>
      </c>
      <c r="E134" s="166" t="s">
        <v>411</v>
      </c>
      <c r="F134" s="276" t="s">
        <v>412</v>
      </c>
      <c r="G134" s="276"/>
      <c r="H134" s="276"/>
      <c r="I134" s="276"/>
      <c r="J134" s="167" t="s">
        <v>401</v>
      </c>
      <c r="K134" s="168">
        <v>2.6</v>
      </c>
      <c r="L134" s="277">
        <v>0</v>
      </c>
      <c r="M134" s="277"/>
      <c r="N134" s="278">
        <f t="shared" si="5"/>
        <v>0</v>
      </c>
      <c r="O134" s="278"/>
      <c r="P134" s="278"/>
      <c r="Q134" s="278"/>
      <c r="R134" s="139"/>
      <c r="T134" s="169" t="s">
        <v>5</v>
      </c>
      <c r="U134" s="47" t="s">
        <v>43</v>
      </c>
      <c r="V134" s="39"/>
      <c r="W134" s="170">
        <f t="shared" si="6"/>
        <v>0</v>
      </c>
      <c r="X134" s="170">
        <v>0</v>
      </c>
      <c r="Y134" s="170">
        <f t="shared" si="7"/>
        <v>0</v>
      </c>
      <c r="Z134" s="170">
        <v>0</v>
      </c>
      <c r="AA134" s="171">
        <f t="shared" si="8"/>
        <v>0</v>
      </c>
      <c r="AR134" s="22" t="s">
        <v>161</v>
      </c>
      <c r="AT134" s="22" t="s">
        <v>158</v>
      </c>
      <c r="AU134" s="22" t="s">
        <v>113</v>
      </c>
      <c r="AY134" s="22" t="s">
        <v>157</v>
      </c>
      <c r="BE134" s="109">
        <f t="shared" si="9"/>
        <v>0</v>
      </c>
      <c r="BF134" s="109">
        <f t="shared" si="10"/>
        <v>0</v>
      </c>
      <c r="BG134" s="109">
        <f t="shared" si="11"/>
        <v>0</v>
      </c>
      <c r="BH134" s="109">
        <f t="shared" si="12"/>
        <v>0</v>
      </c>
      <c r="BI134" s="109">
        <f t="shared" si="13"/>
        <v>0</v>
      </c>
      <c r="BJ134" s="22" t="s">
        <v>113</v>
      </c>
      <c r="BK134" s="109">
        <f t="shared" si="14"/>
        <v>0</v>
      </c>
      <c r="BL134" s="22" t="s">
        <v>161</v>
      </c>
      <c r="BM134" s="22" t="s">
        <v>313</v>
      </c>
    </row>
    <row r="135" spans="2:65" s="1" customFormat="1" ht="25.5" customHeight="1">
      <c r="B135" s="136"/>
      <c r="C135" s="165" t="s">
        <v>233</v>
      </c>
      <c r="D135" s="165" t="s">
        <v>158</v>
      </c>
      <c r="E135" s="166" t="s">
        <v>415</v>
      </c>
      <c r="F135" s="276" t="s">
        <v>972</v>
      </c>
      <c r="G135" s="276"/>
      <c r="H135" s="276"/>
      <c r="I135" s="276"/>
      <c r="J135" s="167" t="s">
        <v>401</v>
      </c>
      <c r="K135" s="168">
        <v>10.4</v>
      </c>
      <c r="L135" s="277">
        <v>0</v>
      </c>
      <c r="M135" s="277"/>
      <c r="N135" s="278">
        <f t="shared" si="5"/>
        <v>0</v>
      </c>
      <c r="O135" s="278"/>
      <c r="P135" s="278"/>
      <c r="Q135" s="278"/>
      <c r="R135" s="139"/>
      <c r="T135" s="169" t="s">
        <v>5</v>
      </c>
      <c r="U135" s="47" t="s">
        <v>43</v>
      </c>
      <c r="V135" s="39"/>
      <c r="W135" s="170">
        <f t="shared" si="6"/>
        <v>0</v>
      </c>
      <c r="X135" s="170">
        <v>0</v>
      </c>
      <c r="Y135" s="170">
        <f t="shared" si="7"/>
        <v>0</v>
      </c>
      <c r="Z135" s="170">
        <v>0</v>
      </c>
      <c r="AA135" s="171">
        <f t="shared" si="8"/>
        <v>0</v>
      </c>
      <c r="AR135" s="22" t="s">
        <v>161</v>
      </c>
      <c r="AT135" s="22" t="s">
        <v>158</v>
      </c>
      <c r="AU135" s="22" t="s">
        <v>113</v>
      </c>
      <c r="AY135" s="22" t="s">
        <v>157</v>
      </c>
      <c r="BE135" s="109">
        <f t="shared" si="9"/>
        <v>0</v>
      </c>
      <c r="BF135" s="109">
        <f t="shared" si="10"/>
        <v>0</v>
      </c>
      <c r="BG135" s="109">
        <f t="shared" si="11"/>
        <v>0</v>
      </c>
      <c r="BH135" s="109">
        <f t="shared" si="12"/>
        <v>0</v>
      </c>
      <c r="BI135" s="109">
        <f t="shared" si="13"/>
        <v>0</v>
      </c>
      <c r="BJ135" s="22" t="s">
        <v>113</v>
      </c>
      <c r="BK135" s="109">
        <f t="shared" si="14"/>
        <v>0</v>
      </c>
      <c r="BL135" s="22" t="s">
        <v>161</v>
      </c>
      <c r="BM135" s="22" t="s">
        <v>344</v>
      </c>
    </row>
    <row r="136" spans="2:65" s="1" customFormat="1" ht="25.5" customHeight="1">
      <c r="B136" s="136"/>
      <c r="C136" s="165" t="s">
        <v>253</v>
      </c>
      <c r="D136" s="165" t="s">
        <v>158</v>
      </c>
      <c r="E136" s="166" t="s">
        <v>419</v>
      </c>
      <c r="F136" s="276" t="s">
        <v>420</v>
      </c>
      <c r="G136" s="276"/>
      <c r="H136" s="276"/>
      <c r="I136" s="276"/>
      <c r="J136" s="167" t="s">
        <v>401</v>
      </c>
      <c r="K136" s="168">
        <v>2.6</v>
      </c>
      <c r="L136" s="277">
        <v>0</v>
      </c>
      <c r="M136" s="277"/>
      <c r="N136" s="278">
        <f t="shared" si="5"/>
        <v>0</v>
      </c>
      <c r="O136" s="278"/>
      <c r="P136" s="278"/>
      <c r="Q136" s="278"/>
      <c r="R136" s="139"/>
      <c r="T136" s="169" t="s">
        <v>5</v>
      </c>
      <c r="U136" s="47" t="s">
        <v>43</v>
      </c>
      <c r="V136" s="39"/>
      <c r="W136" s="170">
        <f t="shared" si="6"/>
        <v>0</v>
      </c>
      <c r="X136" s="170">
        <v>0</v>
      </c>
      <c r="Y136" s="170">
        <f t="shared" si="7"/>
        <v>0</v>
      </c>
      <c r="Z136" s="170">
        <v>0</v>
      </c>
      <c r="AA136" s="171">
        <f t="shared" si="8"/>
        <v>0</v>
      </c>
      <c r="AR136" s="22" t="s">
        <v>161</v>
      </c>
      <c r="AT136" s="22" t="s">
        <v>158</v>
      </c>
      <c r="AU136" s="22" t="s">
        <v>113</v>
      </c>
      <c r="AY136" s="22" t="s">
        <v>157</v>
      </c>
      <c r="BE136" s="109">
        <f t="shared" si="9"/>
        <v>0</v>
      </c>
      <c r="BF136" s="109">
        <f t="shared" si="10"/>
        <v>0</v>
      </c>
      <c r="BG136" s="109">
        <f t="shared" si="11"/>
        <v>0</v>
      </c>
      <c r="BH136" s="109">
        <f t="shared" si="12"/>
        <v>0</v>
      </c>
      <c r="BI136" s="109">
        <f t="shared" si="13"/>
        <v>0</v>
      </c>
      <c r="BJ136" s="22" t="s">
        <v>113</v>
      </c>
      <c r="BK136" s="109">
        <f t="shared" si="14"/>
        <v>0</v>
      </c>
      <c r="BL136" s="22" t="s">
        <v>161</v>
      </c>
      <c r="BM136" s="22" t="s">
        <v>390</v>
      </c>
    </row>
    <row r="137" spans="2:65" s="1" customFormat="1" ht="25.5" customHeight="1">
      <c r="B137" s="136"/>
      <c r="C137" s="165" t="s">
        <v>280</v>
      </c>
      <c r="D137" s="165" t="s">
        <v>158</v>
      </c>
      <c r="E137" s="166" t="s">
        <v>423</v>
      </c>
      <c r="F137" s="276" t="s">
        <v>424</v>
      </c>
      <c r="G137" s="276"/>
      <c r="H137" s="276"/>
      <c r="I137" s="276"/>
      <c r="J137" s="167" t="s">
        <v>401</v>
      </c>
      <c r="K137" s="168">
        <v>2.6</v>
      </c>
      <c r="L137" s="277">
        <v>0</v>
      </c>
      <c r="M137" s="277"/>
      <c r="N137" s="278">
        <f t="shared" si="5"/>
        <v>0</v>
      </c>
      <c r="O137" s="278"/>
      <c r="P137" s="278"/>
      <c r="Q137" s="278"/>
      <c r="R137" s="139"/>
      <c r="T137" s="169" t="s">
        <v>5</v>
      </c>
      <c r="U137" s="47" t="s">
        <v>43</v>
      </c>
      <c r="V137" s="39"/>
      <c r="W137" s="170">
        <f t="shared" si="6"/>
        <v>0</v>
      </c>
      <c r="X137" s="170">
        <v>0</v>
      </c>
      <c r="Y137" s="170">
        <f t="shared" si="7"/>
        <v>0</v>
      </c>
      <c r="Z137" s="170">
        <v>0</v>
      </c>
      <c r="AA137" s="171">
        <f t="shared" si="8"/>
        <v>0</v>
      </c>
      <c r="AR137" s="22" t="s">
        <v>161</v>
      </c>
      <c r="AT137" s="22" t="s">
        <v>158</v>
      </c>
      <c r="AU137" s="22" t="s">
        <v>113</v>
      </c>
      <c r="AY137" s="22" t="s">
        <v>157</v>
      </c>
      <c r="BE137" s="109">
        <f t="shared" si="9"/>
        <v>0</v>
      </c>
      <c r="BF137" s="109">
        <f t="shared" si="10"/>
        <v>0</v>
      </c>
      <c r="BG137" s="109">
        <f t="shared" si="11"/>
        <v>0</v>
      </c>
      <c r="BH137" s="109">
        <f t="shared" si="12"/>
        <v>0</v>
      </c>
      <c r="BI137" s="109">
        <f t="shared" si="13"/>
        <v>0</v>
      </c>
      <c r="BJ137" s="22" t="s">
        <v>113</v>
      </c>
      <c r="BK137" s="109">
        <f t="shared" si="14"/>
        <v>0</v>
      </c>
      <c r="BL137" s="22" t="s">
        <v>161</v>
      </c>
      <c r="BM137" s="22" t="s">
        <v>403</v>
      </c>
    </row>
    <row r="138" spans="2:65" s="1" customFormat="1" ht="25.5" customHeight="1">
      <c r="B138" s="136"/>
      <c r="C138" s="165" t="s">
        <v>294</v>
      </c>
      <c r="D138" s="165" t="s">
        <v>158</v>
      </c>
      <c r="E138" s="166" t="s">
        <v>427</v>
      </c>
      <c r="F138" s="276" t="s">
        <v>973</v>
      </c>
      <c r="G138" s="276"/>
      <c r="H138" s="276"/>
      <c r="I138" s="276"/>
      <c r="J138" s="167" t="s">
        <v>401</v>
      </c>
      <c r="K138" s="168">
        <v>2.6</v>
      </c>
      <c r="L138" s="277">
        <v>0</v>
      </c>
      <c r="M138" s="277"/>
      <c r="N138" s="278">
        <f t="shared" si="5"/>
        <v>0</v>
      </c>
      <c r="O138" s="278"/>
      <c r="P138" s="278"/>
      <c r="Q138" s="278"/>
      <c r="R138" s="139"/>
      <c r="T138" s="169" t="s">
        <v>5</v>
      </c>
      <c r="U138" s="47" t="s">
        <v>43</v>
      </c>
      <c r="V138" s="39"/>
      <c r="W138" s="170">
        <f t="shared" si="6"/>
        <v>0</v>
      </c>
      <c r="X138" s="170">
        <v>0</v>
      </c>
      <c r="Y138" s="170">
        <f t="shared" si="7"/>
        <v>0</v>
      </c>
      <c r="Z138" s="170">
        <v>0</v>
      </c>
      <c r="AA138" s="171">
        <f t="shared" si="8"/>
        <v>0</v>
      </c>
      <c r="AR138" s="22" t="s">
        <v>161</v>
      </c>
      <c r="AT138" s="22" t="s">
        <v>158</v>
      </c>
      <c r="AU138" s="22" t="s">
        <v>113</v>
      </c>
      <c r="AY138" s="22" t="s">
        <v>157</v>
      </c>
      <c r="BE138" s="109">
        <f t="shared" si="9"/>
        <v>0</v>
      </c>
      <c r="BF138" s="109">
        <f t="shared" si="10"/>
        <v>0</v>
      </c>
      <c r="BG138" s="109">
        <f t="shared" si="11"/>
        <v>0</v>
      </c>
      <c r="BH138" s="109">
        <f t="shared" si="12"/>
        <v>0</v>
      </c>
      <c r="BI138" s="109">
        <f t="shared" si="13"/>
        <v>0</v>
      </c>
      <c r="BJ138" s="22" t="s">
        <v>113</v>
      </c>
      <c r="BK138" s="109">
        <f t="shared" si="14"/>
        <v>0</v>
      </c>
      <c r="BL138" s="22" t="s">
        <v>161</v>
      </c>
      <c r="BM138" s="22" t="s">
        <v>10</v>
      </c>
    </row>
    <row r="139" spans="2:65" s="9" customFormat="1" ht="37.35" customHeight="1">
      <c r="B139" s="154"/>
      <c r="C139" s="155"/>
      <c r="D139" s="156" t="s">
        <v>130</v>
      </c>
      <c r="E139" s="156"/>
      <c r="F139" s="156"/>
      <c r="G139" s="156"/>
      <c r="H139" s="156"/>
      <c r="I139" s="156"/>
      <c r="J139" s="156"/>
      <c r="K139" s="156"/>
      <c r="L139" s="156"/>
      <c r="M139" s="156"/>
      <c r="N139" s="274">
        <f>BK139</f>
        <v>0</v>
      </c>
      <c r="O139" s="275"/>
      <c r="P139" s="275"/>
      <c r="Q139" s="275"/>
      <c r="R139" s="157"/>
      <c r="T139" s="158"/>
      <c r="U139" s="155"/>
      <c r="V139" s="155"/>
      <c r="W139" s="159">
        <f>W140+W148+W166+W187+W213</f>
        <v>0</v>
      </c>
      <c r="X139" s="155"/>
      <c r="Y139" s="159">
        <f>Y140+Y148+Y166+Y187+Y213</f>
        <v>0</v>
      </c>
      <c r="Z139" s="155"/>
      <c r="AA139" s="160">
        <f>AA140+AA148+AA166+AA187+AA213</f>
        <v>0</v>
      </c>
      <c r="AR139" s="161" t="s">
        <v>113</v>
      </c>
      <c r="AT139" s="162" t="s">
        <v>75</v>
      </c>
      <c r="AU139" s="162" t="s">
        <v>76</v>
      </c>
      <c r="AY139" s="161" t="s">
        <v>157</v>
      </c>
      <c r="BK139" s="163">
        <f>BK140+BK148+BK166+BK187+BK213</f>
        <v>0</v>
      </c>
    </row>
    <row r="140" spans="2:65" s="9" customFormat="1" ht="19.899999999999999" customHeight="1">
      <c r="B140" s="154"/>
      <c r="C140" s="155"/>
      <c r="D140" s="164" t="s">
        <v>959</v>
      </c>
      <c r="E140" s="164"/>
      <c r="F140" s="164"/>
      <c r="G140" s="164"/>
      <c r="H140" s="164"/>
      <c r="I140" s="164"/>
      <c r="J140" s="164"/>
      <c r="K140" s="164"/>
      <c r="L140" s="164"/>
      <c r="M140" s="164"/>
      <c r="N140" s="269">
        <f>BK140</f>
        <v>0</v>
      </c>
      <c r="O140" s="270"/>
      <c r="P140" s="270"/>
      <c r="Q140" s="270"/>
      <c r="R140" s="157"/>
      <c r="T140" s="158"/>
      <c r="U140" s="155"/>
      <c r="V140" s="155"/>
      <c r="W140" s="159">
        <f>SUM(W141:W147)</f>
        <v>0</v>
      </c>
      <c r="X140" s="155"/>
      <c r="Y140" s="159">
        <f>SUM(Y141:Y147)</f>
        <v>0</v>
      </c>
      <c r="Z140" s="155"/>
      <c r="AA140" s="160">
        <f>SUM(AA141:AA147)</f>
        <v>0</v>
      </c>
      <c r="AR140" s="161" t="s">
        <v>113</v>
      </c>
      <c r="AT140" s="162" t="s">
        <v>75</v>
      </c>
      <c r="AU140" s="162" t="s">
        <v>84</v>
      </c>
      <c r="AY140" s="161" t="s">
        <v>157</v>
      </c>
      <c r="BK140" s="163">
        <f>SUM(BK141:BK147)</f>
        <v>0</v>
      </c>
    </row>
    <row r="141" spans="2:65" s="1" customFormat="1" ht="38.25" customHeight="1">
      <c r="B141" s="136"/>
      <c r="C141" s="165" t="s">
        <v>308</v>
      </c>
      <c r="D141" s="165" t="s">
        <v>158</v>
      </c>
      <c r="E141" s="166" t="s">
        <v>974</v>
      </c>
      <c r="F141" s="276" t="s">
        <v>975</v>
      </c>
      <c r="G141" s="276"/>
      <c r="H141" s="276"/>
      <c r="I141" s="276"/>
      <c r="J141" s="167" t="s">
        <v>111</v>
      </c>
      <c r="K141" s="168">
        <v>45</v>
      </c>
      <c r="L141" s="277">
        <v>0</v>
      </c>
      <c r="M141" s="277"/>
      <c r="N141" s="278">
        <f t="shared" ref="N141:N147" si="15">ROUND(L141*K141,2)</f>
        <v>0</v>
      </c>
      <c r="O141" s="278"/>
      <c r="P141" s="278"/>
      <c r="Q141" s="278"/>
      <c r="R141" s="139"/>
      <c r="T141" s="169" t="s">
        <v>5</v>
      </c>
      <c r="U141" s="47" t="s">
        <v>43</v>
      </c>
      <c r="V141" s="39"/>
      <c r="W141" s="170">
        <f t="shared" ref="W141:W147" si="16">V141*K141</f>
        <v>0</v>
      </c>
      <c r="X141" s="170">
        <v>0</v>
      </c>
      <c r="Y141" s="170">
        <f t="shared" ref="Y141:Y147" si="17">X141*K141</f>
        <v>0</v>
      </c>
      <c r="Z141" s="170">
        <v>0</v>
      </c>
      <c r="AA141" s="171">
        <f t="shared" ref="AA141:AA147" si="18">Z141*K141</f>
        <v>0</v>
      </c>
      <c r="AR141" s="22" t="s">
        <v>390</v>
      </c>
      <c r="AT141" s="22" t="s">
        <v>158</v>
      </c>
      <c r="AU141" s="22" t="s">
        <v>113</v>
      </c>
      <c r="AY141" s="22" t="s">
        <v>157</v>
      </c>
      <c r="BE141" s="109">
        <f t="shared" ref="BE141:BE147" si="19">IF(U141="základná",N141,0)</f>
        <v>0</v>
      </c>
      <c r="BF141" s="109">
        <f t="shared" ref="BF141:BF147" si="20">IF(U141="znížená",N141,0)</f>
        <v>0</v>
      </c>
      <c r="BG141" s="109">
        <f t="shared" ref="BG141:BG147" si="21">IF(U141="zákl. prenesená",N141,0)</f>
        <v>0</v>
      </c>
      <c r="BH141" s="109">
        <f t="shared" ref="BH141:BH147" si="22">IF(U141="zníž. prenesená",N141,0)</f>
        <v>0</v>
      </c>
      <c r="BI141" s="109">
        <f t="shared" ref="BI141:BI147" si="23">IF(U141="nulová",N141,0)</f>
        <v>0</v>
      </c>
      <c r="BJ141" s="22" t="s">
        <v>113</v>
      </c>
      <c r="BK141" s="109">
        <f t="shared" ref="BK141:BK147" si="24">ROUND(L141*K141,2)</f>
        <v>0</v>
      </c>
      <c r="BL141" s="22" t="s">
        <v>390</v>
      </c>
      <c r="BM141" s="22" t="s">
        <v>418</v>
      </c>
    </row>
    <row r="142" spans="2:65" s="1" customFormat="1" ht="25.5" customHeight="1">
      <c r="B142" s="136"/>
      <c r="C142" s="165" t="s">
        <v>313</v>
      </c>
      <c r="D142" s="165" t="s">
        <v>158</v>
      </c>
      <c r="E142" s="166" t="s">
        <v>976</v>
      </c>
      <c r="F142" s="276" t="s">
        <v>977</v>
      </c>
      <c r="G142" s="276"/>
      <c r="H142" s="276"/>
      <c r="I142" s="276"/>
      <c r="J142" s="167" t="s">
        <v>207</v>
      </c>
      <c r="K142" s="168">
        <v>406</v>
      </c>
      <c r="L142" s="277">
        <v>0</v>
      </c>
      <c r="M142" s="277"/>
      <c r="N142" s="278">
        <f t="shared" si="15"/>
        <v>0</v>
      </c>
      <c r="O142" s="278"/>
      <c r="P142" s="278"/>
      <c r="Q142" s="278"/>
      <c r="R142" s="139"/>
      <c r="T142" s="169" t="s">
        <v>5</v>
      </c>
      <c r="U142" s="47" t="s">
        <v>43</v>
      </c>
      <c r="V142" s="39"/>
      <c r="W142" s="170">
        <f t="shared" si="16"/>
        <v>0</v>
      </c>
      <c r="X142" s="170">
        <v>0</v>
      </c>
      <c r="Y142" s="170">
        <f t="shared" si="17"/>
        <v>0</v>
      </c>
      <c r="Z142" s="170">
        <v>0</v>
      </c>
      <c r="AA142" s="171">
        <f t="shared" si="18"/>
        <v>0</v>
      </c>
      <c r="AR142" s="22" t="s">
        <v>390</v>
      </c>
      <c r="AT142" s="22" t="s">
        <v>158</v>
      </c>
      <c r="AU142" s="22" t="s">
        <v>113</v>
      </c>
      <c r="AY142" s="22" t="s">
        <v>157</v>
      </c>
      <c r="BE142" s="109">
        <f t="shared" si="19"/>
        <v>0</v>
      </c>
      <c r="BF142" s="109">
        <f t="shared" si="20"/>
        <v>0</v>
      </c>
      <c r="BG142" s="109">
        <f t="shared" si="21"/>
        <v>0</v>
      </c>
      <c r="BH142" s="109">
        <f t="shared" si="22"/>
        <v>0</v>
      </c>
      <c r="BI142" s="109">
        <f t="shared" si="23"/>
        <v>0</v>
      </c>
      <c r="BJ142" s="22" t="s">
        <v>113</v>
      </c>
      <c r="BK142" s="109">
        <f t="shared" si="24"/>
        <v>0</v>
      </c>
      <c r="BL142" s="22" t="s">
        <v>390</v>
      </c>
      <c r="BM142" s="22" t="s">
        <v>426</v>
      </c>
    </row>
    <row r="143" spans="2:65" s="1" customFormat="1" ht="25.5" customHeight="1">
      <c r="B143" s="136"/>
      <c r="C143" s="204" t="s">
        <v>330</v>
      </c>
      <c r="D143" s="204" t="s">
        <v>652</v>
      </c>
      <c r="E143" s="205" t="s">
        <v>978</v>
      </c>
      <c r="F143" s="310" t="s">
        <v>979</v>
      </c>
      <c r="G143" s="310"/>
      <c r="H143" s="310"/>
      <c r="I143" s="310"/>
      <c r="J143" s="206" t="s">
        <v>207</v>
      </c>
      <c r="K143" s="207">
        <v>196</v>
      </c>
      <c r="L143" s="311">
        <v>0</v>
      </c>
      <c r="M143" s="311"/>
      <c r="N143" s="309">
        <f t="shared" si="15"/>
        <v>0</v>
      </c>
      <c r="O143" s="278"/>
      <c r="P143" s="278"/>
      <c r="Q143" s="278"/>
      <c r="R143" s="139"/>
      <c r="T143" s="169" t="s">
        <v>5</v>
      </c>
      <c r="U143" s="47" t="s">
        <v>43</v>
      </c>
      <c r="V143" s="39"/>
      <c r="W143" s="170">
        <f t="shared" si="16"/>
        <v>0</v>
      </c>
      <c r="X143" s="170">
        <v>0</v>
      </c>
      <c r="Y143" s="170">
        <f t="shared" si="17"/>
        <v>0</v>
      </c>
      <c r="Z143" s="170">
        <v>0</v>
      </c>
      <c r="AA143" s="171">
        <f t="shared" si="18"/>
        <v>0</v>
      </c>
      <c r="AR143" s="22" t="s">
        <v>655</v>
      </c>
      <c r="AT143" s="22" t="s">
        <v>652</v>
      </c>
      <c r="AU143" s="22" t="s">
        <v>113</v>
      </c>
      <c r="AY143" s="22" t="s">
        <v>157</v>
      </c>
      <c r="BE143" s="109">
        <f t="shared" si="19"/>
        <v>0</v>
      </c>
      <c r="BF143" s="109">
        <f t="shared" si="20"/>
        <v>0</v>
      </c>
      <c r="BG143" s="109">
        <f t="shared" si="21"/>
        <v>0</v>
      </c>
      <c r="BH143" s="109">
        <f t="shared" si="22"/>
        <v>0</v>
      </c>
      <c r="BI143" s="109">
        <f t="shared" si="23"/>
        <v>0</v>
      </c>
      <c r="BJ143" s="22" t="s">
        <v>113</v>
      </c>
      <c r="BK143" s="109">
        <f t="shared" si="24"/>
        <v>0</v>
      </c>
      <c r="BL143" s="22" t="s">
        <v>390</v>
      </c>
      <c r="BM143" s="22" t="s">
        <v>434</v>
      </c>
    </row>
    <row r="144" spans="2:65" s="1" customFormat="1" ht="25.5" customHeight="1">
      <c r="B144" s="136"/>
      <c r="C144" s="204" t="s">
        <v>344</v>
      </c>
      <c r="D144" s="204" t="s">
        <v>652</v>
      </c>
      <c r="E144" s="205" t="s">
        <v>980</v>
      </c>
      <c r="F144" s="310" t="s">
        <v>981</v>
      </c>
      <c r="G144" s="310"/>
      <c r="H144" s="310"/>
      <c r="I144" s="310"/>
      <c r="J144" s="206" t="s">
        <v>207</v>
      </c>
      <c r="K144" s="207">
        <v>126</v>
      </c>
      <c r="L144" s="311">
        <v>0</v>
      </c>
      <c r="M144" s="311"/>
      <c r="N144" s="309">
        <f t="shared" si="15"/>
        <v>0</v>
      </c>
      <c r="O144" s="278"/>
      <c r="P144" s="278"/>
      <c r="Q144" s="278"/>
      <c r="R144" s="139"/>
      <c r="T144" s="169" t="s">
        <v>5</v>
      </c>
      <c r="U144" s="47" t="s">
        <v>43</v>
      </c>
      <c r="V144" s="39"/>
      <c r="W144" s="170">
        <f t="shared" si="16"/>
        <v>0</v>
      </c>
      <c r="X144" s="170">
        <v>0</v>
      </c>
      <c r="Y144" s="170">
        <f t="shared" si="17"/>
        <v>0</v>
      </c>
      <c r="Z144" s="170">
        <v>0</v>
      </c>
      <c r="AA144" s="171">
        <f t="shared" si="18"/>
        <v>0</v>
      </c>
      <c r="AR144" s="22" t="s">
        <v>655</v>
      </c>
      <c r="AT144" s="22" t="s">
        <v>652</v>
      </c>
      <c r="AU144" s="22" t="s">
        <v>113</v>
      </c>
      <c r="AY144" s="22" t="s">
        <v>157</v>
      </c>
      <c r="BE144" s="109">
        <f t="shared" si="19"/>
        <v>0</v>
      </c>
      <c r="BF144" s="109">
        <f t="shared" si="20"/>
        <v>0</v>
      </c>
      <c r="BG144" s="109">
        <f t="shared" si="21"/>
        <v>0</v>
      </c>
      <c r="BH144" s="109">
        <f t="shared" si="22"/>
        <v>0</v>
      </c>
      <c r="BI144" s="109">
        <f t="shared" si="23"/>
        <v>0</v>
      </c>
      <c r="BJ144" s="22" t="s">
        <v>113</v>
      </c>
      <c r="BK144" s="109">
        <f t="shared" si="24"/>
        <v>0</v>
      </c>
      <c r="BL144" s="22" t="s">
        <v>390</v>
      </c>
      <c r="BM144" s="22" t="s">
        <v>450</v>
      </c>
    </row>
    <row r="145" spans="2:65" s="1" customFormat="1" ht="25.5" customHeight="1">
      <c r="B145" s="136"/>
      <c r="C145" s="204" t="s">
        <v>370</v>
      </c>
      <c r="D145" s="204" t="s">
        <v>652</v>
      </c>
      <c r="E145" s="205" t="s">
        <v>982</v>
      </c>
      <c r="F145" s="310" t="s">
        <v>983</v>
      </c>
      <c r="G145" s="310"/>
      <c r="H145" s="310"/>
      <c r="I145" s="310"/>
      <c r="J145" s="206" t="s">
        <v>207</v>
      </c>
      <c r="K145" s="207">
        <v>84</v>
      </c>
      <c r="L145" s="311">
        <v>0</v>
      </c>
      <c r="M145" s="311"/>
      <c r="N145" s="309">
        <f t="shared" si="15"/>
        <v>0</v>
      </c>
      <c r="O145" s="278"/>
      <c r="P145" s="278"/>
      <c r="Q145" s="278"/>
      <c r="R145" s="139"/>
      <c r="T145" s="169" t="s">
        <v>5</v>
      </c>
      <c r="U145" s="47" t="s">
        <v>43</v>
      </c>
      <c r="V145" s="39"/>
      <c r="W145" s="170">
        <f t="shared" si="16"/>
        <v>0</v>
      </c>
      <c r="X145" s="170">
        <v>0</v>
      </c>
      <c r="Y145" s="170">
        <f t="shared" si="17"/>
        <v>0</v>
      </c>
      <c r="Z145" s="170">
        <v>0</v>
      </c>
      <c r="AA145" s="171">
        <f t="shared" si="18"/>
        <v>0</v>
      </c>
      <c r="AR145" s="22" t="s">
        <v>655</v>
      </c>
      <c r="AT145" s="22" t="s">
        <v>652</v>
      </c>
      <c r="AU145" s="22" t="s">
        <v>113</v>
      </c>
      <c r="AY145" s="22" t="s">
        <v>157</v>
      </c>
      <c r="BE145" s="109">
        <f t="shared" si="19"/>
        <v>0</v>
      </c>
      <c r="BF145" s="109">
        <f t="shared" si="20"/>
        <v>0</v>
      </c>
      <c r="BG145" s="109">
        <f t="shared" si="21"/>
        <v>0</v>
      </c>
      <c r="BH145" s="109">
        <f t="shared" si="22"/>
        <v>0</v>
      </c>
      <c r="BI145" s="109">
        <f t="shared" si="23"/>
        <v>0</v>
      </c>
      <c r="BJ145" s="22" t="s">
        <v>113</v>
      </c>
      <c r="BK145" s="109">
        <f t="shared" si="24"/>
        <v>0</v>
      </c>
      <c r="BL145" s="22" t="s">
        <v>390</v>
      </c>
      <c r="BM145" s="22" t="s">
        <v>725</v>
      </c>
    </row>
    <row r="146" spans="2:65" s="1" customFormat="1" ht="25.5" customHeight="1">
      <c r="B146" s="136"/>
      <c r="C146" s="165" t="s">
        <v>390</v>
      </c>
      <c r="D146" s="165" t="s">
        <v>158</v>
      </c>
      <c r="E146" s="166" t="s">
        <v>984</v>
      </c>
      <c r="F146" s="276" t="s">
        <v>985</v>
      </c>
      <c r="G146" s="276"/>
      <c r="H146" s="276"/>
      <c r="I146" s="276"/>
      <c r="J146" s="167" t="s">
        <v>401</v>
      </c>
      <c r="K146" s="168">
        <v>0.27700000000000002</v>
      </c>
      <c r="L146" s="277">
        <v>0</v>
      </c>
      <c r="M146" s="277"/>
      <c r="N146" s="278">
        <f t="shared" si="15"/>
        <v>0</v>
      </c>
      <c r="O146" s="278"/>
      <c r="P146" s="278"/>
      <c r="Q146" s="278"/>
      <c r="R146" s="139"/>
      <c r="T146" s="169" t="s">
        <v>5</v>
      </c>
      <c r="U146" s="47" t="s">
        <v>43</v>
      </c>
      <c r="V146" s="39"/>
      <c r="W146" s="170">
        <f t="shared" si="16"/>
        <v>0</v>
      </c>
      <c r="X146" s="170">
        <v>0</v>
      </c>
      <c r="Y146" s="170">
        <f t="shared" si="17"/>
        <v>0</v>
      </c>
      <c r="Z146" s="170">
        <v>0</v>
      </c>
      <c r="AA146" s="171">
        <f t="shared" si="18"/>
        <v>0</v>
      </c>
      <c r="AR146" s="22" t="s">
        <v>390</v>
      </c>
      <c r="AT146" s="22" t="s">
        <v>158</v>
      </c>
      <c r="AU146" s="22" t="s">
        <v>113</v>
      </c>
      <c r="AY146" s="22" t="s">
        <v>157</v>
      </c>
      <c r="BE146" s="109">
        <f t="shared" si="19"/>
        <v>0</v>
      </c>
      <c r="BF146" s="109">
        <f t="shared" si="20"/>
        <v>0</v>
      </c>
      <c r="BG146" s="109">
        <f t="shared" si="21"/>
        <v>0</v>
      </c>
      <c r="BH146" s="109">
        <f t="shared" si="22"/>
        <v>0</v>
      </c>
      <c r="BI146" s="109">
        <f t="shared" si="23"/>
        <v>0</v>
      </c>
      <c r="BJ146" s="22" t="s">
        <v>113</v>
      </c>
      <c r="BK146" s="109">
        <f t="shared" si="24"/>
        <v>0</v>
      </c>
      <c r="BL146" s="22" t="s">
        <v>390</v>
      </c>
      <c r="BM146" s="22" t="s">
        <v>655</v>
      </c>
    </row>
    <row r="147" spans="2:65" s="1" customFormat="1" ht="25.5" customHeight="1">
      <c r="B147" s="136"/>
      <c r="C147" s="165" t="s">
        <v>398</v>
      </c>
      <c r="D147" s="165" t="s">
        <v>158</v>
      </c>
      <c r="E147" s="166" t="s">
        <v>986</v>
      </c>
      <c r="F147" s="276" t="s">
        <v>987</v>
      </c>
      <c r="G147" s="276"/>
      <c r="H147" s="276"/>
      <c r="I147" s="276"/>
      <c r="J147" s="167" t="s">
        <v>988</v>
      </c>
      <c r="K147" s="208">
        <v>0</v>
      </c>
      <c r="L147" s="277">
        <v>0</v>
      </c>
      <c r="M147" s="277"/>
      <c r="N147" s="278">
        <f t="shared" si="15"/>
        <v>0</v>
      </c>
      <c r="O147" s="278"/>
      <c r="P147" s="278"/>
      <c r="Q147" s="278"/>
      <c r="R147" s="139"/>
      <c r="T147" s="169" t="s">
        <v>5</v>
      </c>
      <c r="U147" s="47" t="s">
        <v>43</v>
      </c>
      <c r="V147" s="39"/>
      <c r="W147" s="170">
        <f t="shared" si="16"/>
        <v>0</v>
      </c>
      <c r="X147" s="170">
        <v>0</v>
      </c>
      <c r="Y147" s="170">
        <f t="shared" si="17"/>
        <v>0</v>
      </c>
      <c r="Z147" s="170">
        <v>0</v>
      </c>
      <c r="AA147" s="171">
        <f t="shared" si="18"/>
        <v>0</v>
      </c>
      <c r="AR147" s="22" t="s">
        <v>390</v>
      </c>
      <c r="AT147" s="22" t="s">
        <v>158</v>
      </c>
      <c r="AU147" s="22" t="s">
        <v>113</v>
      </c>
      <c r="AY147" s="22" t="s">
        <v>157</v>
      </c>
      <c r="BE147" s="109">
        <f t="shared" si="19"/>
        <v>0</v>
      </c>
      <c r="BF147" s="109">
        <f t="shared" si="20"/>
        <v>0</v>
      </c>
      <c r="BG147" s="109">
        <f t="shared" si="21"/>
        <v>0</v>
      </c>
      <c r="BH147" s="109">
        <f t="shared" si="22"/>
        <v>0</v>
      </c>
      <c r="BI147" s="109">
        <f t="shared" si="23"/>
        <v>0</v>
      </c>
      <c r="BJ147" s="22" t="s">
        <v>113</v>
      </c>
      <c r="BK147" s="109">
        <f t="shared" si="24"/>
        <v>0</v>
      </c>
      <c r="BL147" s="22" t="s">
        <v>390</v>
      </c>
      <c r="BM147" s="22" t="s">
        <v>755</v>
      </c>
    </row>
    <row r="148" spans="2:65" s="9" customFormat="1" ht="29.85" customHeight="1">
      <c r="B148" s="154"/>
      <c r="C148" s="155"/>
      <c r="D148" s="164" t="s">
        <v>960</v>
      </c>
      <c r="E148" s="164"/>
      <c r="F148" s="164"/>
      <c r="G148" s="164"/>
      <c r="H148" s="164"/>
      <c r="I148" s="164"/>
      <c r="J148" s="164"/>
      <c r="K148" s="164"/>
      <c r="L148" s="164"/>
      <c r="M148" s="164"/>
      <c r="N148" s="272">
        <f>BK148</f>
        <v>0</v>
      </c>
      <c r="O148" s="273"/>
      <c r="P148" s="273"/>
      <c r="Q148" s="273"/>
      <c r="R148" s="157"/>
      <c r="T148" s="158"/>
      <c r="U148" s="155"/>
      <c r="V148" s="155"/>
      <c r="W148" s="159">
        <f>SUM(W149:W165)</f>
        <v>0</v>
      </c>
      <c r="X148" s="155"/>
      <c r="Y148" s="159">
        <f>SUM(Y149:Y165)</f>
        <v>0</v>
      </c>
      <c r="Z148" s="155"/>
      <c r="AA148" s="160">
        <f>SUM(AA149:AA165)</f>
        <v>0</v>
      </c>
      <c r="AR148" s="161" t="s">
        <v>113</v>
      </c>
      <c r="AT148" s="162" t="s">
        <v>75</v>
      </c>
      <c r="AU148" s="162" t="s">
        <v>84</v>
      </c>
      <c r="AY148" s="161" t="s">
        <v>157</v>
      </c>
      <c r="BK148" s="163">
        <f>SUM(BK149:BK165)</f>
        <v>0</v>
      </c>
    </row>
    <row r="149" spans="2:65" s="1" customFormat="1" ht="38.25" customHeight="1">
      <c r="B149" s="136"/>
      <c r="C149" s="165" t="s">
        <v>403</v>
      </c>
      <c r="D149" s="165" t="s">
        <v>158</v>
      </c>
      <c r="E149" s="166" t="s">
        <v>989</v>
      </c>
      <c r="F149" s="276" t="s">
        <v>990</v>
      </c>
      <c r="G149" s="276"/>
      <c r="H149" s="276"/>
      <c r="I149" s="276"/>
      <c r="J149" s="167" t="s">
        <v>207</v>
      </c>
      <c r="K149" s="168">
        <v>126</v>
      </c>
      <c r="L149" s="277">
        <v>0</v>
      </c>
      <c r="M149" s="277"/>
      <c r="N149" s="278">
        <f t="shared" ref="N149:N165" si="25">ROUND(L149*K149,2)</f>
        <v>0</v>
      </c>
      <c r="O149" s="278"/>
      <c r="P149" s="278"/>
      <c r="Q149" s="278"/>
      <c r="R149" s="139"/>
      <c r="T149" s="169" t="s">
        <v>5</v>
      </c>
      <c r="U149" s="47" t="s">
        <v>43</v>
      </c>
      <c r="V149" s="39"/>
      <c r="W149" s="170">
        <f t="shared" ref="W149:W165" si="26">V149*K149</f>
        <v>0</v>
      </c>
      <c r="X149" s="170">
        <v>0</v>
      </c>
      <c r="Y149" s="170">
        <f t="shared" ref="Y149:Y165" si="27">X149*K149</f>
        <v>0</v>
      </c>
      <c r="Z149" s="170">
        <v>0</v>
      </c>
      <c r="AA149" s="171">
        <f t="shared" ref="AA149:AA165" si="28">Z149*K149</f>
        <v>0</v>
      </c>
      <c r="AR149" s="22" t="s">
        <v>390</v>
      </c>
      <c r="AT149" s="22" t="s">
        <v>158</v>
      </c>
      <c r="AU149" s="22" t="s">
        <v>113</v>
      </c>
      <c r="AY149" s="22" t="s">
        <v>157</v>
      </c>
      <c r="BE149" s="109">
        <f t="shared" ref="BE149:BE165" si="29">IF(U149="základná",N149,0)</f>
        <v>0</v>
      </c>
      <c r="BF149" s="109">
        <f t="shared" ref="BF149:BF165" si="30">IF(U149="znížená",N149,0)</f>
        <v>0</v>
      </c>
      <c r="BG149" s="109">
        <f t="shared" ref="BG149:BG165" si="31">IF(U149="zákl. prenesená",N149,0)</f>
        <v>0</v>
      </c>
      <c r="BH149" s="109">
        <f t="shared" ref="BH149:BH165" si="32">IF(U149="zníž. prenesená",N149,0)</f>
        <v>0</v>
      </c>
      <c r="BI149" s="109">
        <f t="shared" ref="BI149:BI165" si="33">IF(U149="nulová",N149,0)</f>
        <v>0</v>
      </c>
      <c r="BJ149" s="22" t="s">
        <v>113</v>
      </c>
      <c r="BK149" s="109">
        <f t="shared" ref="BK149:BK165" si="34">ROUND(L149*K149,2)</f>
        <v>0</v>
      </c>
      <c r="BL149" s="22" t="s">
        <v>390</v>
      </c>
      <c r="BM149" s="22" t="s">
        <v>777</v>
      </c>
    </row>
    <row r="150" spans="2:65" s="1" customFormat="1" ht="25.5" customHeight="1">
      <c r="B150" s="136"/>
      <c r="C150" s="165" t="s">
        <v>407</v>
      </c>
      <c r="D150" s="165" t="s">
        <v>158</v>
      </c>
      <c r="E150" s="166" t="s">
        <v>991</v>
      </c>
      <c r="F150" s="276" t="s">
        <v>992</v>
      </c>
      <c r="G150" s="276"/>
      <c r="H150" s="276"/>
      <c r="I150" s="276"/>
      <c r="J150" s="167" t="s">
        <v>197</v>
      </c>
      <c r="K150" s="168">
        <v>21</v>
      </c>
      <c r="L150" s="277">
        <v>0</v>
      </c>
      <c r="M150" s="277"/>
      <c r="N150" s="278">
        <f t="shared" si="25"/>
        <v>0</v>
      </c>
      <c r="O150" s="278"/>
      <c r="P150" s="278"/>
      <c r="Q150" s="278"/>
      <c r="R150" s="139"/>
      <c r="T150" s="169" t="s">
        <v>5</v>
      </c>
      <c r="U150" s="47" t="s">
        <v>43</v>
      </c>
      <c r="V150" s="39"/>
      <c r="W150" s="170">
        <f t="shared" si="26"/>
        <v>0</v>
      </c>
      <c r="X150" s="170">
        <v>0</v>
      </c>
      <c r="Y150" s="170">
        <f t="shared" si="27"/>
        <v>0</v>
      </c>
      <c r="Z150" s="170">
        <v>0</v>
      </c>
      <c r="AA150" s="171">
        <f t="shared" si="28"/>
        <v>0</v>
      </c>
      <c r="AR150" s="22" t="s">
        <v>390</v>
      </c>
      <c r="AT150" s="22" t="s">
        <v>158</v>
      </c>
      <c r="AU150" s="22" t="s">
        <v>113</v>
      </c>
      <c r="AY150" s="22" t="s">
        <v>157</v>
      </c>
      <c r="BE150" s="109">
        <f t="shared" si="29"/>
        <v>0</v>
      </c>
      <c r="BF150" s="109">
        <f t="shared" si="30"/>
        <v>0</v>
      </c>
      <c r="BG150" s="109">
        <f t="shared" si="31"/>
        <v>0</v>
      </c>
      <c r="BH150" s="109">
        <f t="shared" si="32"/>
        <v>0</v>
      </c>
      <c r="BI150" s="109">
        <f t="shared" si="33"/>
        <v>0</v>
      </c>
      <c r="BJ150" s="22" t="s">
        <v>113</v>
      </c>
      <c r="BK150" s="109">
        <f t="shared" si="34"/>
        <v>0</v>
      </c>
      <c r="BL150" s="22" t="s">
        <v>390</v>
      </c>
      <c r="BM150" s="22" t="s">
        <v>792</v>
      </c>
    </row>
    <row r="151" spans="2:65" s="1" customFormat="1" ht="25.5" customHeight="1">
      <c r="B151" s="136"/>
      <c r="C151" s="165" t="s">
        <v>10</v>
      </c>
      <c r="D151" s="165" t="s">
        <v>158</v>
      </c>
      <c r="E151" s="166" t="s">
        <v>993</v>
      </c>
      <c r="F151" s="276" t="s">
        <v>994</v>
      </c>
      <c r="G151" s="276"/>
      <c r="H151" s="276"/>
      <c r="I151" s="276"/>
      <c r="J151" s="167" t="s">
        <v>197</v>
      </c>
      <c r="K151" s="168">
        <v>14</v>
      </c>
      <c r="L151" s="277">
        <v>0</v>
      </c>
      <c r="M151" s="277"/>
      <c r="N151" s="278">
        <f t="shared" si="25"/>
        <v>0</v>
      </c>
      <c r="O151" s="278"/>
      <c r="P151" s="278"/>
      <c r="Q151" s="278"/>
      <c r="R151" s="139"/>
      <c r="T151" s="169" t="s">
        <v>5</v>
      </c>
      <c r="U151" s="47" t="s">
        <v>43</v>
      </c>
      <c r="V151" s="39"/>
      <c r="W151" s="170">
        <f t="shared" si="26"/>
        <v>0</v>
      </c>
      <c r="X151" s="170">
        <v>0</v>
      </c>
      <c r="Y151" s="170">
        <f t="shared" si="27"/>
        <v>0</v>
      </c>
      <c r="Z151" s="170">
        <v>0</v>
      </c>
      <c r="AA151" s="171">
        <f t="shared" si="28"/>
        <v>0</v>
      </c>
      <c r="AR151" s="22" t="s">
        <v>390</v>
      </c>
      <c r="AT151" s="22" t="s">
        <v>158</v>
      </c>
      <c r="AU151" s="22" t="s">
        <v>113</v>
      </c>
      <c r="AY151" s="22" t="s">
        <v>157</v>
      </c>
      <c r="BE151" s="109">
        <f t="shared" si="29"/>
        <v>0</v>
      </c>
      <c r="BF151" s="109">
        <f t="shared" si="30"/>
        <v>0</v>
      </c>
      <c r="BG151" s="109">
        <f t="shared" si="31"/>
        <v>0</v>
      </c>
      <c r="BH151" s="109">
        <f t="shared" si="32"/>
        <v>0</v>
      </c>
      <c r="BI151" s="109">
        <f t="shared" si="33"/>
        <v>0</v>
      </c>
      <c r="BJ151" s="22" t="s">
        <v>113</v>
      </c>
      <c r="BK151" s="109">
        <f t="shared" si="34"/>
        <v>0</v>
      </c>
      <c r="BL151" s="22" t="s">
        <v>390</v>
      </c>
      <c r="BM151" s="22" t="s">
        <v>821</v>
      </c>
    </row>
    <row r="152" spans="2:65" s="1" customFormat="1" ht="38.25" customHeight="1">
      <c r="B152" s="136"/>
      <c r="C152" s="165" t="s">
        <v>414</v>
      </c>
      <c r="D152" s="165" t="s">
        <v>158</v>
      </c>
      <c r="E152" s="166" t="s">
        <v>995</v>
      </c>
      <c r="F152" s="276" t="s">
        <v>996</v>
      </c>
      <c r="G152" s="276"/>
      <c r="H152" s="276"/>
      <c r="I152" s="276"/>
      <c r="J152" s="167" t="s">
        <v>197</v>
      </c>
      <c r="K152" s="168">
        <v>14</v>
      </c>
      <c r="L152" s="277">
        <v>0</v>
      </c>
      <c r="M152" s="277"/>
      <c r="N152" s="278">
        <f t="shared" si="25"/>
        <v>0</v>
      </c>
      <c r="O152" s="278"/>
      <c r="P152" s="278"/>
      <c r="Q152" s="278"/>
      <c r="R152" s="139"/>
      <c r="T152" s="169" t="s">
        <v>5</v>
      </c>
      <c r="U152" s="47" t="s">
        <v>43</v>
      </c>
      <c r="V152" s="39"/>
      <c r="W152" s="170">
        <f t="shared" si="26"/>
        <v>0</v>
      </c>
      <c r="X152" s="170">
        <v>0</v>
      </c>
      <c r="Y152" s="170">
        <f t="shared" si="27"/>
        <v>0</v>
      </c>
      <c r="Z152" s="170">
        <v>0</v>
      </c>
      <c r="AA152" s="171">
        <f t="shared" si="28"/>
        <v>0</v>
      </c>
      <c r="AR152" s="22" t="s">
        <v>390</v>
      </c>
      <c r="AT152" s="22" t="s">
        <v>158</v>
      </c>
      <c r="AU152" s="22" t="s">
        <v>113</v>
      </c>
      <c r="AY152" s="22" t="s">
        <v>157</v>
      </c>
      <c r="BE152" s="109">
        <f t="shared" si="29"/>
        <v>0</v>
      </c>
      <c r="BF152" s="109">
        <f t="shared" si="30"/>
        <v>0</v>
      </c>
      <c r="BG152" s="109">
        <f t="shared" si="31"/>
        <v>0</v>
      </c>
      <c r="BH152" s="109">
        <f t="shared" si="32"/>
        <v>0</v>
      </c>
      <c r="BI152" s="109">
        <f t="shared" si="33"/>
        <v>0</v>
      </c>
      <c r="BJ152" s="22" t="s">
        <v>113</v>
      </c>
      <c r="BK152" s="109">
        <f t="shared" si="34"/>
        <v>0</v>
      </c>
      <c r="BL152" s="22" t="s">
        <v>390</v>
      </c>
      <c r="BM152" s="22" t="s">
        <v>829</v>
      </c>
    </row>
    <row r="153" spans="2:65" s="1" customFormat="1" ht="25.5" customHeight="1">
      <c r="B153" s="136"/>
      <c r="C153" s="165" t="s">
        <v>418</v>
      </c>
      <c r="D153" s="165" t="s">
        <v>158</v>
      </c>
      <c r="E153" s="166" t="s">
        <v>997</v>
      </c>
      <c r="F153" s="276" t="s">
        <v>998</v>
      </c>
      <c r="G153" s="276"/>
      <c r="H153" s="276"/>
      <c r="I153" s="276"/>
      <c r="J153" s="167" t="s">
        <v>207</v>
      </c>
      <c r="K153" s="168">
        <v>56</v>
      </c>
      <c r="L153" s="277">
        <v>0</v>
      </c>
      <c r="M153" s="277"/>
      <c r="N153" s="278">
        <f t="shared" si="25"/>
        <v>0</v>
      </c>
      <c r="O153" s="278"/>
      <c r="P153" s="278"/>
      <c r="Q153" s="278"/>
      <c r="R153" s="139"/>
      <c r="T153" s="169" t="s">
        <v>5</v>
      </c>
      <c r="U153" s="47" t="s">
        <v>43</v>
      </c>
      <c r="V153" s="39"/>
      <c r="W153" s="170">
        <f t="shared" si="26"/>
        <v>0</v>
      </c>
      <c r="X153" s="170">
        <v>0</v>
      </c>
      <c r="Y153" s="170">
        <f t="shared" si="27"/>
        <v>0</v>
      </c>
      <c r="Z153" s="170">
        <v>0</v>
      </c>
      <c r="AA153" s="171">
        <f t="shared" si="28"/>
        <v>0</v>
      </c>
      <c r="AR153" s="22" t="s">
        <v>390</v>
      </c>
      <c r="AT153" s="22" t="s">
        <v>158</v>
      </c>
      <c r="AU153" s="22" t="s">
        <v>113</v>
      </c>
      <c r="AY153" s="22" t="s">
        <v>157</v>
      </c>
      <c r="BE153" s="109">
        <f t="shared" si="29"/>
        <v>0</v>
      </c>
      <c r="BF153" s="109">
        <f t="shared" si="30"/>
        <v>0</v>
      </c>
      <c r="BG153" s="109">
        <f t="shared" si="31"/>
        <v>0</v>
      </c>
      <c r="BH153" s="109">
        <f t="shared" si="32"/>
        <v>0</v>
      </c>
      <c r="BI153" s="109">
        <f t="shared" si="33"/>
        <v>0</v>
      </c>
      <c r="BJ153" s="22" t="s">
        <v>113</v>
      </c>
      <c r="BK153" s="109">
        <f t="shared" si="34"/>
        <v>0</v>
      </c>
      <c r="BL153" s="22" t="s">
        <v>390</v>
      </c>
      <c r="BM153" s="22" t="s">
        <v>868</v>
      </c>
    </row>
    <row r="154" spans="2:65" s="1" customFormat="1" ht="25.5" customHeight="1">
      <c r="B154" s="136"/>
      <c r="C154" s="165" t="s">
        <v>422</v>
      </c>
      <c r="D154" s="165" t="s">
        <v>158</v>
      </c>
      <c r="E154" s="166" t="s">
        <v>999</v>
      </c>
      <c r="F154" s="276" t="s">
        <v>1000</v>
      </c>
      <c r="G154" s="276"/>
      <c r="H154" s="276"/>
      <c r="I154" s="276"/>
      <c r="J154" s="167" t="s">
        <v>207</v>
      </c>
      <c r="K154" s="168">
        <v>70</v>
      </c>
      <c r="L154" s="277">
        <v>0</v>
      </c>
      <c r="M154" s="277"/>
      <c r="N154" s="278">
        <f t="shared" si="25"/>
        <v>0</v>
      </c>
      <c r="O154" s="278"/>
      <c r="P154" s="278"/>
      <c r="Q154" s="278"/>
      <c r="R154" s="139"/>
      <c r="T154" s="169" t="s">
        <v>5</v>
      </c>
      <c r="U154" s="47" t="s">
        <v>43</v>
      </c>
      <c r="V154" s="39"/>
      <c r="W154" s="170">
        <f t="shared" si="26"/>
        <v>0</v>
      </c>
      <c r="X154" s="170">
        <v>0</v>
      </c>
      <c r="Y154" s="170">
        <f t="shared" si="27"/>
        <v>0</v>
      </c>
      <c r="Z154" s="170">
        <v>0</v>
      </c>
      <c r="AA154" s="171">
        <f t="shared" si="28"/>
        <v>0</v>
      </c>
      <c r="AR154" s="22" t="s">
        <v>390</v>
      </c>
      <c r="AT154" s="22" t="s">
        <v>158</v>
      </c>
      <c r="AU154" s="22" t="s">
        <v>113</v>
      </c>
      <c r="AY154" s="22" t="s">
        <v>157</v>
      </c>
      <c r="BE154" s="109">
        <f t="shared" si="29"/>
        <v>0</v>
      </c>
      <c r="BF154" s="109">
        <f t="shared" si="30"/>
        <v>0</v>
      </c>
      <c r="BG154" s="109">
        <f t="shared" si="31"/>
        <v>0</v>
      </c>
      <c r="BH154" s="109">
        <f t="shared" si="32"/>
        <v>0</v>
      </c>
      <c r="BI154" s="109">
        <f t="shared" si="33"/>
        <v>0</v>
      </c>
      <c r="BJ154" s="22" t="s">
        <v>113</v>
      </c>
      <c r="BK154" s="109">
        <f t="shared" si="34"/>
        <v>0</v>
      </c>
      <c r="BL154" s="22" t="s">
        <v>390</v>
      </c>
      <c r="BM154" s="22" t="s">
        <v>890</v>
      </c>
    </row>
    <row r="155" spans="2:65" s="1" customFormat="1" ht="25.5" customHeight="1">
      <c r="B155" s="136"/>
      <c r="C155" s="165" t="s">
        <v>426</v>
      </c>
      <c r="D155" s="165" t="s">
        <v>158</v>
      </c>
      <c r="E155" s="166" t="s">
        <v>1001</v>
      </c>
      <c r="F155" s="276" t="s">
        <v>1002</v>
      </c>
      <c r="G155" s="276"/>
      <c r="H155" s="276"/>
      <c r="I155" s="276"/>
      <c r="J155" s="167" t="s">
        <v>207</v>
      </c>
      <c r="K155" s="168">
        <v>42</v>
      </c>
      <c r="L155" s="277">
        <v>0</v>
      </c>
      <c r="M155" s="277"/>
      <c r="N155" s="278">
        <f t="shared" si="25"/>
        <v>0</v>
      </c>
      <c r="O155" s="278"/>
      <c r="P155" s="278"/>
      <c r="Q155" s="278"/>
      <c r="R155" s="139"/>
      <c r="T155" s="169" t="s">
        <v>5</v>
      </c>
      <c r="U155" s="47" t="s">
        <v>43</v>
      </c>
      <c r="V155" s="39"/>
      <c r="W155" s="170">
        <f t="shared" si="26"/>
        <v>0</v>
      </c>
      <c r="X155" s="170">
        <v>0</v>
      </c>
      <c r="Y155" s="170">
        <f t="shared" si="27"/>
        <v>0</v>
      </c>
      <c r="Z155" s="170">
        <v>0</v>
      </c>
      <c r="AA155" s="171">
        <f t="shared" si="28"/>
        <v>0</v>
      </c>
      <c r="AR155" s="22" t="s">
        <v>390</v>
      </c>
      <c r="AT155" s="22" t="s">
        <v>158</v>
      </c>
      <c r="AU155" s="22" t="s">
        <v>113</v>
      </c>
      <c r="AY155" s="22" t="s">
        <v>157</v>
      </c>
      <c r="BE155" s="109">
        <f t="shared" si="29"/>
        <v>0</v>
      </c>
      <c r="BF155" s="109">
        <f t="shared" si="30"/>
        <v>0</v>
      </c>
      <c r="BG155" s="109">
        <f t="shared" si="31"/>
        <v>0</v>
      </c>
      <c r="BH155" s="109">
        <f t="shared" si="32"/>
        <v>0</v>
      </c>
      <c r="BI155" s="109">
        <f t="shared" si="33"/>
        <v>0</v>
      </c>
      <c r="BJ155" s="22" t="s">
        <v>113</v>
      </c>
      <c r="BK155" s="109">
        <f t="shared" si="34"/>
        <v>0</v>
      </c>
      <c r="BL155" s="22" t="s">
        <v>390</v>
      </c>
      <c r="BM155" s="22" t="s">
        <v>917</v>
      </c>
    </row>
    <row r="156" spans="2:65" s="1" customFormat="1" ht="25.5" customHeight="1">
      <c r="B156" s="136"/>
      <c r="C156" s="165" t="s">
        <v>430</v>
      </c>
      <c r="D156" s="165" t="s">
        <v>158</v>
      </c>
      <c r="E156" s="166" t="s">
        <v>1003</v>
      </c>
      <c r="F156" s="276" t="s">
        <v>1004</v>
      </c>
      <c r="G156" s="276"/>
      <c r="H156" s="276"/>
      <c r="I156" s="276"/>
      <c r="J156" s="167" t="s">
        <v>207</v>
      </c>
      <c r="K156" s="168">
        <v>126</v>
      </c>
      <c r="L156" s="277">
        <v>0</v>
      </c>
      <c r="M156" s="277"/>
      <c r="N156" s="278">
        <f t="shared" si="25"/>
        <v>0</v>
      </c>
      <c r="O156" s="278"/>
      <c r="P156" s="278"/>
      <c r="Q156" s="278"/>
      <c r="R156" s="139"/>
      <c r="T156" s="169" t="s">
        <v>5</v>
      </c>
      <c r="U156" s="47" t="s">
        <v>43</v>
      </c>
      <c r="V156" s="39"/>
      <c r="W156" s="170">
        <f t="shared" si="26"/>
        <v>0</v>
      </c>
      <c r="X156" s="170">
        <v>0</v>
      </c>
      <c r="Y156" s="170">
        <f t="shared" si="27"/>
        <v>0</v>
      </c>
      <c r="Z156" s="170">
        <v>0</v>
      </c>
      <c r="AA156" s="171">
        <f t="shared" si="28"/>
        <v>0</v>
      </c>
      <c r="AR156" s="22" t="s">
        <v>390</v>
      </c>
      <c r="AT156" s="22" t="s">
        <v>158</v>
      </c>
      <c r="AU156" s="22" t="s">
        <v>113</v>
      </c>
      <c r="AY156" s="22" t="s">
        <v>157</v>
      </c>
      <c r="BE156" s="109">
        <f t="shared" si="29"/>
        <v>0</v>
      </c>
      <c r="BF156" s="109">
        <f t="shared" si="30"/>
        <v>0</v>
      </c>
      <c r="BG156" s="109">
        <f t="shared" si="31"/>
        <v>0</v>
      </c>
      <c r="BH156" s="109">
        <f t="shared" si="32"/>
        <v>0</v>
      </c>
      <c r="BI156" s="109">
        <f t="shared" si="33"/>
        <v>0</v>
      </c>
      <c r="BJ156" s="22" t="s">
        <v>113</v>
      </c>
      <c r="BK156" s="109">
        <f t="shared" si="34"/>
        <v>0</v>
      </c>
      <c r="BL156" s="22" t="s">
        <v>390</v>
      </c>
      <c r="BM156" s="22" t="s">
        <v>925</v>
      </c>
    </row>
    <row r="157" spans="2:65" s="1" customFormat="1" ht="25.5" customHeight="1">
      <c r="B157" s="136"/>
      <c r="C157" s="165" t="s">
        <v>434</v>
      </c>
      <c r="D157" s="165" t="s">
        <v>158</v>
      </c>
      <c r="E157" s="166" t="s">
        <v>1005</v>
      </c>
      <c r="F157" s="276" t="s">
        <v>1006</v>
      </c>
      <c r="G157" s="276"/>
      <c r="H157" s="276"/>
      <c r="I157" s="276"/>
      <c r="J157" s="167" t="s">
        <v>197</v>
      </c>
      <c r="K157" s="168">
        <v>28</v>
      </c>
      <c r="L157" s="277">
        <v>0</v>
      </c>
      <c r="M157" s="277"/>
      <c r="N157" s="278">
        <f t="shared" si="25"/>
        <v>0</v>
      </c>
      <c r="O157" s="278"/>
      <c r="P157" s="278"/>
      <c r="Q157" s="278"/>
      <c r="R157" s="139"/>
      <c r="T157" s="169" t="s">
        <v>5</v>
      </c>
      <c r="U157" s="47" t="s">
        <v>43</v>
      </c>
      <c r="V157" s="39"/>
      <c r="W157" s="170">
        <f t="shared" si="26"/>
        <v>0</v>
      </c>
      <c r="X157" s="170">
        <v>0</v>
      </c>
      <c r="Y157" s="170">
        <f t="shared" si="27"/>
        <v>0</v>
      </c>
      <c r="Z157" s="170">
        <v>0</v>
      </c>
      <c r="AA157" s="171">
        <f t="shared" si="28"/>
        <v>0</v>
      </c>
      <c r="AR157" s="22" t="s">
        <v>390</v>
      </c>
      <c r="AT157" s="22" t="s">
        <v>158</v>
      </c>
      <c r="AU157" s="22" t="s">
        <v>113</v>
      </c>
      <c r="AY157" s="22" t="s">
        <v>157</v>
      </c>
      <c r="BE157" s="109">
        <f t="shared" si="29"/>
        <v>0</v>
      </c>
      <c r="BF157" s="109">
        <f t="shared" si="30"/>
        <v>0</v>
      </c>
      <c r="BG157" s="109">
        <f t="shared" si="31"/>
        <v>0</v>
      </c>
      <c r="BH157" s="109">
        <f t="shared" si="32"/>
        <v>0</v>
      </c>
      <c r="BI157" s="109">
        <f t="shared" si="33"/>
        <v>0</v>
      </c>
      <c r="BJ157" s="22" t="s">
        <v>113</v>
      </c>
      <c r="BK157" s="109">
        <f t="shared" si="34"/>
        <v>0</v>
      </c>
      <c r="BL157" s="22" t="s">
        <v>390</v>
      </c>
      <c r="BM157" s="22" t="s">
        <v>933</v>
      </c>
    </row>
    <row r="158" spans="2:65" s="1" customFormat="1" ht="25.5" customHeight="1">
      <c r="B158" s="136"/>
      <c r="C158" s="165" t="s">
        <v>443</v>
      </c>
      <c r="D158" s="165" t="s">
        <v>158</v>
      </c>
      <c r="E158" s="166" t="s">
        <v>1007</v>
      </c>
      <c r="F158" s="276" t="s">
        <v>1008</v>
      </c>
      <c r="G158" s="276"/>
      <c r="H158" s="276"/>
      <c r="I158" s="276"/>
      <c r="J158" s="167" t="s">
        <v>197</v>
      </c>
      <c r="K158" s="168">
        <v>21</v>
      </c>
      <c r="L158" s="277">
        <v>0</v>
      </c>
      <c r="M158" s="277"/>
      <c r="N158" s="278">
        <f t="shared" si="25"/>
        <v>0</v>
      </c>
      <c r="O158" s="278"/>
      <c r="P158" s="278"/>
      <c r="Q158" s="278"/>
      <c r="R158" s="139"/>
      <c r="T158" s="169" t="s">
        <v>5</v>
      </c>
      <c r="U158" s="47" t="s">
        <v>43</v>
      </c>
      <c r="V158" s="39"/>
      <c r="W158" s="170">
        <f t="shared" si="26"/>
        <v>0</v>
      </c>
      <c r="X158" s="170">
        <v>0</v>
      </c>
      <c r="Y158" s="170">
        <f t="shared" si="27"/>
        <v>0</v>
      </c>
      <c r="Z158" s="170">
        <v>0</v>
      </c>
      <c r="AA158" s="171">
        <f t="shared" si="28"/>
        <v>0</v>
      </c>
      <c r="AR158" s="22" t="s">
        <v>390</v>
      </c>
      <c r="AT158" s="22" t="s">
        <v>158</v>
      </c>
      <c r="AU158" s="22" t="s">
        <v>113</v>
      </c>
      <c r="AY158" s="22" t="s">
        <v>157</v>
      </c>
      <c r="BE158" s="109">
        <f t="shared" si="29"/>
        <v>0</v>
      </c>
      <c r="BF158" s="109">
        <f t="shared" si="30"/>
        <v>0</v>
      </c>
      <c r="BG158" s="109">
        <f t="shared" si="31"/>
        <v>0</v>
      </c>
      <c r="BH158" s="109">
        <f t="shared" si="32"/>
        <v>0</v>
      </c>
      <c r="BI158" s="109">
        <f t="shared" si="33"/>
        <v>0</v>
      </c>
      <c r="BJ158" s="22" t="s">
        <v>113</v>
      </c>
      <c r="BK158" s="109">
        <f t="shared" si="34"/>
        <v>0</v>
      </c>
      <c r="BL158" s="22" t="s">
        <v>390</v>
      </c>
      <c r="BM158" s="22" t="s">
        <v>946</v>
      </c>
    </row>
    <row r="159" spans="2:65" s="1" customFormat="1" ht="25.5" customHeight="1">
      <c r="B159" s="136"/>
      <c r="C159" s="165" t="s">
        <v>450</v>
      </c>
      <c r="D159" s="165" t="s">
        <v>158</v>
      </c>
      <c r="E159" s="166" t="s">
        <v>1009</v>
      </c>
      <c r="F159" s="276" t="s">
        <v>1010</v>
      </c>
      <c r="G159" s="276"/>
      <c r="H159" s="276"/>
      <c r="I159" s="276"/>
      <c r="J159" s="167" t="s">
        <v>197</v>
      </c>
      <c r="K159" s="168">
        <v>42</v>
      </c>
      <c r="L159" s="277">
        <v>0</v>
      </c>
      <c r="M159" s="277"/>
      <c r="N159" s="278">
        <f t="shared" si="25"/>
        <v>0</v>
      </c>
      <c r="O159" s="278"/>
      <c r="P159" s="278"/>
      <c r="Q159" s="278"/>
      <c r="R159" s="139"/>
      <c r="T159" s="169" t="s">
        <v>5</v>
      </c>
      <c r="U159" s="47" t="s">
        <v>43</v>
      </c>
      <c r="V159" s="39"/>
      <c r="W159" s="170">
        <f t="shared" si="26"/>
        <v>0</v>
      </c>
      <c r="X159" s="170">
        <v>0</v>
      </c>
      <c r="Y159" s="170">
        <f t="shared" si="27"/>
        <v>0</v>
      </c>
      <c r="Z159" s="170">
        <v>0</v>
      </c>
      <c r="AA159" s="171">
        <f t="shared" si="28"/>
        <v>0</v>
      </c>
      <c r="AR159" s="22" t="s">
        <v>390</v>
      </c>
      <c r="AT159" s="22" t="s">
        <v>158</v>
      </c>
      <c r="AU159" s="22" t="s">
        <v>113</v>
      </c>
      <c r="AY159" s="22" t="s">
        <v>157</v>
      </c>
      <c r="BE159" s="109">
        <f t="shared" si="29"/>
        <v>0</v>
      </c>
      <c r="BF159" s="109">
        <f t="shared" si="30"/>
        <v>0</v>
      </c>
      <c r="BG159" s="109">
        <f t="shared" si="31"/>
        <v>0</v>
      </c>
      <c r="BH159" s="109">
        <f t="shared" si="32"/>
        <v>0</v>
      </c>
      <c r="BI159" s="109">
        <f t="shared" si="33"/>
        <v>0</v>
      </c>
      <c r="BJ159" s="22" t="s">
        <v>113</v>
      </c>
      <c r="BK159" s="109">
        <f t="shared" si="34"/>
        <v>0</v>
      </c>
      <c r="BL159" s="22" t="s">
        <v>390</v>
      </c>
      <c r="BM159" s="22" t="s">
        <v>1011</v>
      </c>
    </row>
    <row r="160" spans="2:65" s="1" customFormat="1" ht="25.5" customHeight="1">
      <c r="B160" s="136"/>
      <c r="C160" s="165" t="s">
        <v>462</v>
      </c>
      <c r="D160" s="165" t="s">
        <v>158</v>
      </c>
      <c r="E160" s="166" t="s">
        <v>1012</v>
      </c>
      <c r="F160" s="276" t="s">
        <v>1013</v>
      </c>
      <c r="G160" s="276"/>
      <c r="H160" s="276"/>
      <c r="I160" s="276"/>
      <c r="J160" s="167" t="s">
        <v>197</v>
      </c>
      <c r="K160" s="168">
        <v>21</v>
      </c>
      <c r="L160" s="277">
        <v>0</v>
      </c>
      <c r="M160" s="277"/>
      <c r="N160" s="278">
        <f t="shared" si="25"/>
        <v>0</v>
      </c>
      <c r="O160" s="278"/>
      <c r="P160" s="278"/>
      <c r="Q160" s="278"/>
      <c r="R160" s="139"/>
      <c r="T160" s="169" t="s">
        <v>5</v>
      </c>
      <c r="U160" s="47" t="s">
        <v>43</v>
      </c>
      <c r="V160" s="39"/>
      <c r="W160" s="170">
        <f t="shared" si="26"/>
        <v>0</v>
      </c>
      <c r="X160" s="170">
        <v>0</v>
      </c>
      <c r="Y160" s="170">
        <f t="shared" si="27"/>
        <v>0</v>
      </c>
      <c r="Z160" s="170">
        <v>0</v>
      </c>
      <c r="AA160" s="171">
        <f t="shared" si="28"/>
        <v>0</v>
      </c>
      <c r="AR160" s="22" t="s">
        <v>390</v>
      </c>
      <c r="AT160" s="22" t="s">
        <v>158</v>
      </c>
      <c r="AU160" s="22" t="s">
        <v>113</v>
      </c>
      <c r="AY160" s="22" t="s">
        <v>157</v>
      </c>
      <c r="BE160" s="109">
        <f t="shared" si="29"/>
        <v>0</v>
      </c>
      <c r="BF160" s="109">
        <f t="shared" si="30"/>
        <v>0</v>
      </c>
      <c r="BG160" s="109">
        <f t="shared" si="31"/>
        <v>0</v>
      </c>
      <c r="BH160" s="109">
        <f t="shared" si="32"/>
        <v>0</v>
      </c>
      <c r="BI160" s="109">
        <f t="shared" si="33"/>
        <v>0</v>
      </c>
      <c r="BJ160" s="22" t="s">
        <v>113</v>
      </c>
      <c r="BK160" s="109">
        <f t="shared" si="34"/>
        <v>0</v>
      </c>
      <c r="BL160" s="22" t="s">
        <v>390</v>
      </c>
      <c r="BM160" s="22" t="s">
        <v>1014</v>
      </c>
    </row>
    <row r="161" spans="2:65" s="1" customFormat="1" ht="16.5" customHeight="1">
      <c r="B161" s="136"/>
      <c r="C161" s="165" t="s">
        <v>725</v>
      </c>
      <c r="D161" s="165" t="s">
        <v>158</v>
      </c>
      <c r="E161" s="166" t="s">
        <v>1015</v>
      </c>
      <c r="F161" s="276" t="s">
        <v>1016</v>
      </c>
      <c r="G161" s="276"/>
      <c r="H161" s="276"/>
      <c r="I161" s="276"/>
      <c r="J161" s="167" t="s">
        <v>197</v>
      </c>
      <c r="K161" s="168">
        <v>42</v>
      </c>
      <c r="L161" s="277">
        <v>0</v>
      </c>
      <c r="M161" s="277"/>
      <c r="N161" s="278">
        <f t="shared" si="25"/>
        <v>0</v>
      </c>
      <c r="O161" s="278"/>
      <c r="P161" s="278"/>
      <c r="Q161" s="278"/>
      <c r="R161" s="139"/>
      <c r="T161" s="169" t="s">
        <v>5</v>
      </c>
      <c r="U161" s="47" t="s">
        <v>43</v>
      </c>
      <c r="V161" s="39"/>
      <c r="W161" s="170">
        <f t="shared" si="26"/>
        <v>0</v>
      </c>
      <c r="X161" s="170">
        <v>0</v>
      </c>
      <c r="Y161" s="170">
        <f t="shared" si="27"/>
        <v>0</v>
      </c>
      <c r="Z161" s="170">
        <v>0</v>
      </c>
      <c r="AA161" s="171">
        <f t="shared" si="28"/>
        <v>0</v>
      </c>
      <c r="AR161" s="22" t="s">
        <v>390</v>
      </c>
      <c r="AT161" s="22" t="s">
        <v>158</v>
      </c>
      <c r="AU161" s="22" t="s">
        <v>113</v>
      </c>
      <c r="AY161" s="22" t="s">
        <v>157</v>
      </c>
      <c r="BE161" s="109">
        <f t="shared" si="29"/>
        <v>0</v>
      </c>
      <c r="BF161" s="109">
        <f t="shared" si="30"/>
        <v>0</v>
      </c>
      <c r="BG161" s="109">
        <f t="shared" si="31"/>
        <v>0</v>
      </c>
      <c r="BH161" s="109">
        <f t="shared" si="32"/>
        <v>0</v>
      </c>
      <c r="BI161" s="109">
        <f t="shared" si="33"/>
        <v>0</v>
      </c>
      <c r="BJ161" s="22" t="s">
        <v>113</v>
      </c>
      <c r="BK161" s="109">
        <f t="shared" si="34"/>
        <v>0</v>
      </c>
      <c r="BL161" s="22" t="s">
        <v>390</v>
      </c>
      <c r="BM161" s="22" t="s">
        <v>1017</v>
      </c>
    </row>
    <row r="162" spans="2:65" s="1" customFormat="1" ht="25.5" customHeight="1">
      <c r="B162" s="136"/>
      <c r="C162" s="165" t="s">
        <v>655</v>
      </c>
      <c r="D162" s="165" t="s">
        <v>158</v>
      </c>
      <c r="E162" s="166" t="s">
        <v>1018</v>
      </c>
      <c r="F162" s="276" t="s">
        <v>1019</v>
      </c>
      <c r="G162" s="276"/>
      <c r="H162" s="276"/>
      <c r="I162" s="276"/>
      <c r="J162" s="167" t="s">
        <v>207</v>
      </c>
      <c r="K162" s="168">
        <v>294</v>
      </c>
      <c r="L162" s="277">
        <v>0</v>
      </c>
      <c r="M162" s="277"/>
      <c r="N162" s="278">
        <f t="shared" si="25"/>
        <v>0</v>
      </c>
      <c r="O162" s="278"/>
      <c r="P162" s="278"/>
      <c r="Q162" s="278"/>
      <c r="R162" s="139"/>
      <c r="T162" s="169" t="s">
        <v>5</v>
      </c>
      <c r="U162" s="47" t="s">
        <v>43</v>
      </c>
      <c r="V162" s="39"/>
      <c r="W162" s="170">
        <f t="shared" si="26"/>
        <v>0</v>
      </c>
      <c r="X162" s="170">
        <v>0</v>
      </c>
      <c r="Y162" s="170">
        <f t="shared" si="27"/>
        <v>0</v>
      </c>
      <c r="Z162" s="170">
        <v>0</v>
      </c>
      <c r="AA162" s="171">
        <f t="shared" si="28"/>
        <v>0</v>
      </c>
      <c r="AR162" s="22" t="s">
        <v>390</v>
      </c>
      <c r="AT162" s="22" t="s">
        <v>158</v>
      </c>
      <c r="AU162" s="22" t="s">
        <v>113</v>
      </c>
      <c r="AY162" s="22" t="s">
        <v>157</v>
      </c>
      <c r="BE162" s="109">
        <f t="shared" si="29"/>
        <v>0</v>
      </c>
      <c r="BF162" s="109">
        <f t="shared" si="30"/>
        <v>0</v>
      </c>
      <c r="BG162" s="109">
        <f t="shared" si="31"/>
        <v>0</v>
      </c>
      <c r="BH162" s="109">
        <f t="shared" si="32"/>
        <v>0</v>
      </c>
      <c r="BI162" s="109">
        <f t="shared" si="33"/>
        <v>0</v>
      </c>
      <c r="BJ162" s="22" t="s">
        <v>113</v>
      </c>
      <c r="BK162" s="109">
        <f t="shared" si="34"/>
        <v>0</v>
      </c>
      <c r="BL162" s="22" t="s">
        <v>390</v>
      </c>
      <c r="BM162" s="22" t="s">
        <v>1020</v>
      </c>
    </row>
    <row r="163" spans="2:65" s="1" customFormat="1" ht="25.5" customHeight="1">
      <c r="B163" s="136"/>
      <c r="C163" s="165" t="s">
        <v>744</v>
      </c>
      <c r="D163" s="165" t="s">
        <v>158</v>
      </c>
      <c r="E163" s="166" t="s">
        <v>1021</v>
      </c>
      <c r="F163" s="276" t="s">
        <v>1022</v>
      </c>
      <c r="G163" s="276"/>
      <c r="H163" s="276"/>
      <c r="I163" s="276"/>
      <c r="J163" s="167" t="s">
        <v>207</v>
      </c>
      <c r="K163" s="168">
        <v>294</v>
      </c>
      <c r="L163" s="277">
        <v>0</v>
      </c>
      <c r="M163" s="277"/>
      <c r="N163" s="278">
        <f t="shared" si="25"/>
        <v>0</v>
      </c>
      <c r="O163" s="278"/>
      <c r="P163" s="278"/>
      <c r="Q163" s="278"/>
      <c r="R163" s="139"/>
      <c r="T163" s="169" t="s">
        <v>5</v>
      </c>
      <c r="U163" s="47" t="s">
        <v>43</v>
      </c>
      <c r="V163" s="39"/>
      <c r="W163" s="170">
        <f t="shared" si="26"/>
        <v>0</v>
      </c>
      <c r="X163" s="170">
        <v>0</v>
      </c>
      <c r="Y163" s="170">
        <f t="shared" si="27"/>
        <v>0</v>
      </c>
      <c r="Z163" s="170">
        <v>0</v>
      </c>
      <c r="AA163" s="171">
        <f t="shared" si="28"/>
        <v>0</v>
      </c>
      <c r="AR163" s="22" t="s">
        <v>390</v>
      </c>
      <c r="AT163" s="22" t="s">
        <v>158</v>
      </c>
      <c r="AU163" s="22" t="s">
        <v>113</v>
      </c>
      <c r="AY163" s="22" t="s">
        <v>157</v>
      </c>
      <c r="BE163" s="109">
        <f t="shared" si="29"/>
        <v>0</v>
      </c>
      <c r="BF163" s="109">
        <f t="shared" si="30"/>
        <v>0</v>
      </c>
      <c r="BG163" s="109">
        <f t="shared" si="31"/>
        <v>0</v>
      </c>
      <c r="BH163" s="109">
        <f t="shared" si="32"/>
        <v>0</v>
      </c>
      <c r="BI163" s="109">
        <f t="shared" si="33"/>
        <v>0</v>
      </c>
      <c r="BJ163" s="22" t="s">
        <v>113</v>
      </c>
      <c r="BK163" s="109">
        <f t="shared" si="34"/>
        <v>0</v>
      </c>
      <c r="BL163" s="22" t="s">
        <v>390</v>
      </c>
      <c r="BM163" s="22" t="s">
        <v>1023</v>
      </c>
    </row>
    <row r="164" spans="2:65" s="1" customFormat="1" ht="38.25" customHeight="1">
      <c r="B164" s="136"/>
      <c r="C164" s="165" t="s">
        <v>755</v>
      </c>
      <c r="D164" s="165" t="s">
        <v>158</v>
      </c>
      <c r="E164" s="166" t="s">
        <v>1024</v>
      </c>
      <c r="F164" s="276" t="s">
        <v>1025</v>
      </c>
      <c r="G164" s="276"/>
      <c r="H164" s="276"/>
      <c r="I164" s="276"/>
      <c r="J164" s="167" t="s">
        <v>401</v>
      </c>
      <c r="K164" s="168">
        <v>1.89</v>
      </c>
      <c r="L164" s="277">
        <v>0</v>
      </c>
      <c r="M164" s="277"/>
      <c r="N164" s="278">
        <f t="shared" si="25"/>
        <v>0</v>
      </c>
      <c r="O164" s="278"/>
      <c r="P164" s="278"/>
      <c r="Q164" s="278"/>
      <c r="R164" s="139"/>
      <c r="T164" s="169" t="s">
        <v>5</v>
      </c>
      <c r="U164" s="47" t="s">
        <v>43</v>
      </c>
      <c r="V164" s="39"/>
      <c r="W164" s="170">
        <f t="shared" si="26"/>
        <v>0</v>
      </c>
      <c r="X164" s="170">
        <v>0</v>
      </c>
      <c r="Y164" s="170">
        <f t="shared" si="27"/>
        <v>0</v>
      </c>
      <c r="Z164" s="170">
        <v>0</v>
      </c>
      <c r="AA164" s="171">
        <f t="shared" si="28"/>
        <v>0</v>
      </c>
      <c r="AR164" s="22" t="s">
        <v>390</v>
      </c>
      <c r="AT164" s="22" t="s">
        <v>158</v>
      </c>
      <c r="AU164" s="22" t="s">
        <v>113</v>
      </c>
      <c r="AY164" s="22" t="s">
        <v>157</v>
      </c>
      <c r="BE164" s="109">
        <f t="shared" si="29"/>
        <v>0</v>
      </c>
      <c r="BF164" s="109">
        <f t="shared" si="30"/>
        <v>0</v>
      </c>
      <c r="BG164" s="109">
        <f t="shared" si="31"/>
        <v>0</v>
      </c>
      <c r="BH164" s="109">
        <f t="shared" si="32"/>
        <v>0</v>
      </c>
      <c r="BI164" s="109">
        <f t="shared" si="33"/>
        <v>0</v>
      </c>
      <c r="BJ164" s="22" t="s">
        <v>113</v>
      </c>
      <c r="BK164" s="109">
        <f t="shared" si="34"/>
        <v>0</v>
      </c>
      <c r="BL164" s="22" t="s">
        <v>390</v>
      </c>
      <c r="BM164" s="22" t="s">
        <v>1026</v>
      </c>
    </row>
    <row r="165" spans="2:65" s="1" customFormat="1" ht="25.5" customHeight="1">
      <c r="B165" s="136"/>
      <c r="C165" s="165" t="s">
        <v>761</v>
      </c>
      <c r="D165" s="165" t="s">
        <v>158</v>
      </c>
      <c r="E165" s="166" t="s">
        <v>1027</v>
      </c>
      <c r="F165" s="276" t="s">
        <v>1028</v>
      </c>
      <c r="G165" s="276"/>
      <c r="H165" s="276"/>
      <c r="I165" s="276"/>
      <c r="J165" s="167" t="s">
        <v>988</v>
      </c>
      <c r="K165" s="208">
        <v>0</v>
      </c>
      <c r="L165" s="277">
        <v>0</v>
      </c>
      <c r="M165" s="277"/>
      <c r="N165" s="278">
        <f t="shared" si="25"/>
        <v>0</v>
      </c>
      <c r="O165" s="278"/>
      <c r="P165" s="278"/>
      <c r="Q165" s="278"/>
      <c r="R165" s="139"/>
      <c r="T165" s="169" t="s">
        <v>5</v>
      </c>
      <c r="U165" s="47" t="s">
        <v>43</v>
      </c>
      <c r="V165" s="39"/>
      <c r="W165" s="170">
        <f t="shared" si="26"/>
        <v>0</v>
      </c>
      <c r="X165" s="170">
        <v>0</v>
      </c>
      <c r="Y165" s="170">
        <f t="shared" si="27"/>
        <v>0</v>
      </c>
      <c r="Z165" s="170">
        <v>0</v>
      </c>
      <c r="AA165" s="171">
        <f t="shared" si="28"/>
        <v>0</v>
      </c>
      <c r="AR165" s="22" t="s">
        <v>390</v>
      </c>
      <c r="AT165" s="22" t="s">
        <v>158</v>
      </c>
      <c r="AU165" s="22" t="s">
        <v>113</v>
      </c>
      <c r="AY165" s="22" t="s">
        <v>157</v>
      </c>
      <c r="BE165" s="109">
        <f t="shared" si="29"/>
        <v>0</v>
      </c>
      <c r="BF165" s="109">
        <f t="shared" si="30"/>
        <v>0</v>
      </c>
      <c r="BG165" s="109">
        <f t="shared" si="31"/>
        <v>0</v>
      </c>
      <c r="BH165" s="109">
        <f t="shared" si="32"/>
        <v>0</v>
      </c>
      <c r="BI165" s="109">
        <f t="shared" si="33"/>
        <v>0</v>
      </c>
      <c r="BJ165" s="22" t="s">
        <v>113</v>
      </c>
      <c r="BK165" s="109">
        <f t="shared" si="34"/>
        <v>0</v>
      </c>
      <c r="BL165" s="22" t="s">
        <v>390</v>
      </c>
      <c r="BM165" s="22" t="s">
        <v>1029</v>
      </c>
    </row>
    <row r="166" spans="2:65" s="9" customFormat="1" ht="29.85" customHeight="1">
      <c r="B166" s="154"/>
      <c r="C166" s="155"/>
      <c r="D166" s="164" t="s">
        <v>961</v>
      </c>
      <c r="E166" s="164"/>
      <c r="F166" s="164"/>
      <c r="G166" s="164"/>
      <c r="H166" s="164"/>
      <c r="I166" s="164"/>
      <c r="J166" s="164"/>
      <c r="K166" s="164"/>
      <c r="L166" s="164"/>
      <c r="M166" s="164"/>
      <c r="N166" s="272">
        <f>BK166</f>
        <v>0</v>
      </c>
      <c r="O166" s="273"/>
      <c r="P166" s="273"/>
      <c r="Q166" s="273"/>
      <c r="R166" s="157"/>
      <c r="T166" s="158"/>
      <c r="U166" s="155"/>
      <c r="V166" s="155"/>
      <c r="W166" s="159">
        <f>SUM(W167:W186)</f>
        <v>0</v>
      </c>
      <c r="X166" s="155"/>
      <c r="Y166" s="159">
        <f>SUM(Y167:Y186)</f>
        <v>0</v>
      </c>
      <c r="Z166" s="155"/>
      <c r="AA166" s="160">
        <f>SUM(AA167:AA186)</f>
        <v>0</v>
      </c>
      <c r="AR166" s="161" t="s">
        <v>113</v>
      </c>
      <c r="AT166" s="162" t="s">
        <v>75</v>
      </c>
      <c r="AU166" s="162" t="s">
        <v>84</v>
      </c>
      <c r="AY166" s="161" t="s">
        <v>157</v>
      </c>
      <c r="BK166" s="163">
        <f>SUM(BK167:BK186)</f>
        <v>0</v>
      </c>
    </row>
    <row r="167" spans="2:65" s="1" customFormat="1" ht="38.25" customHeight="1">
      <c r="B167" s="136"/>
      <c r="C167" s="165" t="s">
        <v>777</v>
      </c>
      <c r="D167" s="165" t="s">
        <v>158</v>
      </c>
      <c r="E167" s="166" t="s">
        <v>76</v>
      </c>
      <c r="F167" s="276" t="s">
        <v>1030</v>
      </c>
      <c r="G167" s="276"/>
      <c r="H167" s="276"/>
      <c r="I167" s="276"/>
      <c r="J167" s="167" t="s">
        <v>207</v>
      </c>
      <c r="K167" s="168">
        <v>0</v>
      </c>
      <c r="L167" s="277">
        <v>0</v>
      </c>
      <c r="M167" s="277"/>
      <c r="N167" s="278">
        <f t="shared" ref="N167:N186" si="35">ROUND(L167*K167,2)</f>
        <v>0</v>
      </c>
      <c r="O167" s="278"/>
      <c r="P167" s="278"/>
      <c r="Q167" s="278"/>
      <c r="R167" s="139"/>
      <c r="T167" s="169" t="s">
        <v>5</v>
      </c>
      <c r="U167" s="47" t="s">
        <v>43</v>
      </c>
      <c r="V167" s="39"/>
      <c r="W167" s="170">
        <f t="shared" ref="W167:W186" si="36">V167*K167</f>
        <v>0</v>
      </c>
      <c r="X167" s="170">
        <v>0</v>
      </c>
      <c r="Y167" s="170">
        <f t="shared" ref="Y167:Y186" si="37">X167*K167</f>
        <v>0</v>
      </c>
      <c r="Z167" s="170">
        <v>0</v>
      </c>
      <c r="AA167" s="171">
        <f t="shared" ref="AA167:AA186" si="38">Z167*K167</f>
        <v>0</v>
      </c>
      <c r="AR167" s="22" t="s">
        <v>390</v>
      </c>
      <c r="AT167" s="22" t="s">
        <v>158</v>
      </c>
      <c r="AU167" s="22" t="s">
        <v>113</v>
      </c>
      <c r="AY167" s="22" t="s">
        <v>157</v>
      </c>
      <c r="BE167" s="109">
        <f t="shared" ref="BE167:BE186" si="39">IF(U167="základná",N167,0)</f>
        <v>0</v>
      </c>
      <c r="BF167" s="109">
        <f t="shared" ref="BF167:BF186" si="40">IF(U167="znížená",N167,0)</f>
        <v>0</v>
      </c>
      <c r="BG167" s="109">
        <f t="shared" ref="BG167:BG186" si="41">IF(U167="zákl. prenesená",N167,0)</f>
        <v>0</v>
      </c>
      <c r="BH167" s="109">
        <f t="shared" ref="BH167:BH186" si="42">IF(U167="zníž. prenesená",N167,0)</f>
        <v>0</v>
      </c>
      <c r="BI167" s="109">
        <f t="shared" ref="BI167:BI186" si="43">IF(U167="nulová",N167,0)</f>
        <v>0</v>
      </c>
      <c r="BJ167" s="22" t="s">
        <v>113</v>
      </c>
      <c r="BK167" s="109">
        <f t="shared" ref="BK167:BK186" si="44">ROUND(L167*K167,2)</f>
        <v>0</v>
      </c>
      <c r="BL167" s="22" t="s">
        <v>390</v>
      </c>
      <c r="BM167" s="22" t="s">
        <v>1031</v>
      </c>
    </row>
    <row r="168" spans="2:65" s="1" customFormat="1" ht="25.5" customHeight="1">
      <c r="B168" s="136"/>
      <c r="C168" s="165" t="s">
        <v>787</v>
      </c>
      <c r="D168" s="165" t="s">
        <v>158</v>
      </c>
      <c r="E168" s="166" t="s">
        <v>950</v>
      </c>
      <c r="F168" s="276" t="s">
        <v>1032</v>
      </c>
      <c r="G168" s="276"/>
      <c r="H168" s="276"/>
      <c r="I168" s="276"/>
      <c r="J168" s="167" t="s">
        <v>197</v>
      </c>
      <c r="K168" s="168">
        <v>1</v>
      </c>
      <c r="L168" s="277">
        <v>0</v>
      </c>
      <c r="M168" s="277"/>
      <c r="N168" s="278">
        <f t="shared" si="35"/>
        <v>0</v>
      </c>
      <c r="O168" s="278"/>
      <c r="P168" s="278"/>
      <c r="Q168" s="278"/>
      <c r="R168" s="139"/>
      <c r="T168" s="169" t="s">
        <v>5</v>
      </c>
      <c r="U168" s="47" t="s">
        <v>43</v>
      </c>
      <c r="V168" s="39"/>
      <c r="W168" s="170">
        <f t="shared" si="36"/>
        <v>0</v>
      </c>
      <c r="X168" s="170">
        <v>0</v>
      </c>
      <c r="Y168" s="170">
        <f t="shared" si="37"/>
        <v>0</v>
      </c>
      <c r="Z168" s="170">
        <v>0</v>
      </c>
      <c r="AA168" s="171">
        <f t="shared" si="38"/>
        <v>0</v>
      </c>
      <c r="AR168" s="22" t="s">
        <v>390</v>
      </c>
      <c r="AT168" s="22" t="s">
        <v>158</v>
      </c>
      <c r="AU168" s="22" t="s">
        <v>113</v>
      </c>
      <c r="AY168" s="22" t="s">
        <v>157</v>
      </c>
      <c r="BE168" s="109">
        <f t="shared" si="39"/>
        <v>0</v>
      </c>
      <c r="BF168" s="109">
        <f t="shared" si="40"/>
        <v>0</v>
      </c>
      <c r="BG168" s="109">
        <f t="shared" si="41"/>
        <v>0</v>
      </c>
      <c r="BH168" s="109">
        <f t="shared" si="42"/>
        <v>0</v>
      </c>
      <c r="BI168" s="109">
        <f t="shared" si="43"/>
        <v>0</v>
      </c>
      <c r="BJ168" s="22" t="s">
        <v>113</v>
      </c>
      <c r="BK168" s="109">
        <f t="shared" si="44"/>
        <v>0</v>
      </c>
      <c r="BL168" s="22" t="s">
        <v>390</v>
      </c>
      <c r="BM168" s="22" t="s">
        <v>1033</v>
      </c>
    </row>
    <row r="169" spans="2:65" s="1" customFormat="1" ht="25.5" customHeight="1">
      <c r="B169" s="136"/>
      <c r="C169" s="165" t="s">
        <v>792</v>
      </c>
      <c r="D169" s="165" t="s">
        <v>158</v>
      </c>
      <c r="E169" s="166" t="s">
        <v>1034</v>
      </c>
      <c r="F169" s="276" t="s">
        <v>1035</v>
      </c>
      <c r="G169" s="276"/>
      <c r="H169" s="276"/>
      <c r="I169" s="276"/>
      <c r="J169" s="167" t="s">
        <v>207</v>
      </c>
      <c r="K169" s="168">
        <v>302</v>
      </c>
      <c r="L169" s="277">
        <v>0</v>
      </c>
      <c r="M169" s="277"/>
      <c r="N169" s="278">
        <f t="shared" si="35"/>
        <v>0</v>
      </c>
      <c r="O169" s="278"/>
      <c r="P169" s="278"/>
      <c r="Q169" s="278"/>
      <c r="R169" s="139"/>
      <c r="T169" s="169" t="s">
        <v>5</v>
      </c>
      <c r="U169" s="47" t="s">
        <v>43</v>
      </c>
      <c r="V169" s="39"/>
      <c r="W169" s="170">
        <f t="shared" si="36"/>
        <v>0</v>
      </c>
      <c r="X169" s="170">
        <v>0</v>
      </c>
      <c r="Y169" s="170">
        <f t="shared" si="37"/>
        <v>0</v>
      </c>
      <c r="Z169" s="170">
        <v>0</v>
      </c>
      <c r="AA169" s="171">
        <f t="shared" si="38"/>
        <v>0</v>
      </c>
      <c r="AR169" s="22" t="s">
        <v>390</v>
      </c>
      <c r="AT169" s="22" t="s">
        <v>158</v>
      </c>
      <c r="AU169" s="22" t="s">
        <v>113</v>
      </c>
      <c r="AY169" s="22" t="s">
        <v>157</v>
      </c>
      <c r="BE169" s="109">
        <f t="shared" si="39"/>
        <v>0</v>
      </c>
      <c r="BF169" s="109">
        <f t="shared" si="40"/>
        <v>0</v>
      </c>
      <c r="BG169" s="109">
        <f t="shared" si="41"/>
        <v>0</v>
      </c>
      <c r="BH169" s="109">
        <f t="shared" si="42"/>
        <v>0</v>
      </c>
      <c r="BI169" s="109">
        <f t="shared" si="43"/>
        <v>0</v>
      </c>
      <c r="BJ169" s="22" t="s">
        <v>113</v>
      </c>
      <c r="BK169" s="109">
        <f t="shared" si="44"/>
        <v>0</v>
      </c>
      <c r="BL169" s="22" t="s">
        <v>390</v>
      </c>
      <c r="BM169" s="22" t="s">
        <v>1036</v>
      </c>
    </row>
    <row r="170" spans="2:65" s="1" customFormat="1" ht="25.5" customHeight="1">
      <c r="B170" s="136"/>
      <c r="C170" s="165" t="s">
        <v>816</v>
      </c>
      <c r="D170" s="165" t="s">
        <v>158</v>
      </c>
      <c r="E170" s="166" t="s">
        <v>1037</v>
      </c>
      <c r="F170" s="276" t="s">
        <v>1038</v>
      </c>
      <c r="G170" s="276"/>
      <c r="H170" s="276"/>
      <c r="I170" s="276"/>
      <c r="J170" s="167" t="s">
        <v>197</v>
      </c>
      <c r="K170" s="168">
        <v>28</v>
      </c>
      <c r="L170" s="277">
        <v>0</v>
      </c>
      <c r="M170" s="277"/>
      <c r="N170" s="278">
        <f t="shared" si="35"/>
        <v>0</v>
      </c>
      <c r="O170" s="278"/>
      <c r="P170" s="278"/>
      <c r="Q170" s="278"/>
      <c r="R170" s="139"/>
      <c r="T170" s="169" t="s">
        <v>5</v>
      </c>
      <c r="U170" s="47" t="s">
        <v>43</v>
      </c>
      <c r="V170" s="39"/>
      <c r="W170" s="170">
        <f t="shared" si="36"/>
        <v>0</v>
      </c>
      <c r="X170" s="170">
        <v>0</v>
      </c>
      <c r="Y170" s="170">
        <f t="shared" si="37"/>
        <v>0</v>
      </c>
      <c r="Z170" s="170">
        <v>0</v>
      </c>
      <c r="AA170" s="171">
        <f t="shared" si="38"/>
        <v>0</v>
      </c>
      <c r="AR170" s="22" t="s">
        <v>390</v>
      </c>
      <c r="AT170" s="22" t="s">
        <v>158</v>
      </c>
      <c r="AU170" s="22" t="s">
        <v>113</v>
      </c>
      <c r="AY170" s="22" t="s">
        <v>157</v>
      </c>
      <c r="BE170" s="109">
        <f t="shared" si="39"/>
        <v>0</v>
      </c>
      <c r="BF170" s="109">
        <f t="shared" si="40"/>
        <v>0</v>
      </c>
      <c r="BG170" s="109">
        <f t="shared" si="41"/>
        <v>0</v>
      </c>
      <c r="BH170" s="109">
        <f t="shared" si="42"/>
        <v>0</v>
      </c>
      <c r="BI170" s="109">
        <f t="shared" si="43"/>
        <v>0</v>
      </c>
      <c r="BJ170" s="22" t="s">
        <v>113</v>
      </c>
      <c r="BK170" s="109">
        <f t="shared" si="44"/>
        <v>0</v>
      </c>
      <c r="BL170" s="22" t="s">
        <v>390</v>
      </c>
      <c r="BM170" s="22" t="s">
        <v>1039</v>
      </c>
    </row>
    <row r="171" spans="2:65" s="1" customFormat="1" ht="38.25" customHeight="1">
      <c r="B171" s="136"/>
      <c r="C171" s="165" t="s">
        <v>821</v>
      </c>
      <c r="D171" s="165" t="s">
        <v>158</v>
      </c>
      <c r="E171" s="166" t="s">
        <v>1040</v>
      </c>
      <c r="F171" s="276" t="s">
        <v>1041</v>
      </c>
      <c r="G171" s="276"/>
      <c r="H171" s="276"/>
      <c r="I171" s="276"/>
      <c r="J171" s="167" t="s">
        <v>207</v>
      </c>
      <c r="K171" s="168">
        <v>196</v>
      </c>
      <c r="L171" s="277">
        <v>0</v>
      </c>
      <c r="M171" s="277"/>
      <c r="N171" s="278">
        <f t="shared" si="35"/>
        <v>0</v>
      </c>
      <c r="O171" s="278"/>
      <c r="P171" s="278"/>
      <c r="Q171" s="278"/>
      <c r="R171" s="139"/>
      <c r="T171" s="169" t="s">
        <v>5</v>
      </c>
      <c r="U171" s="47" t="s">
        <v>43</v>
      </c>
      <c r="V171" s="39"/>
      <c r="W171" s="170">
        <f t="shared" si="36"/>
        <v>0</v>
      </c>
      <c r="X171" s="170">
        <v>0</v>
      </c>
      <c r="Y171" s="170">
        <f t="shared" si="37"/>
        <v>0</v>
      </c>
      <c r="Z171" s="170">
        <v>0</v>
      </c>
      <c r="AA171" s="171">
        <f t="shared" si="38"/>
        <v>0</v>
      </c>
      <c r="AR171" s="22" t="s">
        <v>390</v>
      </c>
      <c r="AT171" s="22" t="s">
        <v>158</v>
      </c>
      <c r="AU171" s="22" t="s">
        <v>113</v>
      </c>
      <c r="AY171" s="22" t="s">
        <v>157</v>
      </c>
      <c r="BE171" s="109">
        <f t="shared" si="39"/>
        <v>0</v>
      </c>
      <c r="BF171" s="109">
        <f t="shared" si="40"/>
        <v>0</v>
      </c>
      <c r="BG171" s="109">
        <f t="shared" si="41"/>
        <v>0</v>
      </c>
      <c r="BH171" s="109">
        <f t="shared" si="42"/>
        <v>0</v>
      </c>
      <c r="BI171" s="109">
        <f t="shared" si="43"/>
        <v>0</v>
      </c>
      <c r="BJ171" s="22" t="s">
        <v>113</v>
      </c>
      <c r="BK171" s="109">
        <f t="shared" si="44"/>
        <v>0</v>
      </c>
      <c r="BL171" s="22" t="s">
        <v>390</v>
      </c>
      <c r="BM171" s="22" t="s">
        <v>1042</v>
      </c>
    </row>
    <row r="172" spans="2:65" s="1" customFormat="1" ht="38.25" customHeight="1">
      <c r="B172" s="136"/>
      <c r="C172" s="165" t="s">
        <v>825</v>
      </c>
      <c r="D172" s="165" t="s">
        <v>158</v>
      </c>
      <c r="E172" s="166" t="s">
        <v>1043</v>
      </c>
      <c r="F172" s="276" t="s">
        <v>1044</v>
      </c>
      <c r="G172" s="276"/>
      <c r="H172" s="276"/>
      <c r="I172" s="276"/>
      <c r="J172" s="167" t="s">
        <v>207</v>
      </c>
      <c r="K172" s="168">
        <v>126</v>
      </c>
      <c r="L172" s="277">
        <v>0</v>
      </c>
      <c r="M172" s="277"/>
      <c r="N172" s="278">
        <f t="shared" si="35"/>
        <v>0</v>
      </c>
      <c r="O172" s="278"/>
      <c r="P172" s="278"/>
      <c r="Q172" s="278"/>
      <c r="R172" s="139"/>
      <c r="T172" s="169" t="s">
        <v>5</v>
      </c>
      <c r="U172" s="47" t="s">
        <v>43</v>
      </c>
      <c r="V172" s="39"/>
      <c r="W172" s="170">
        <f t="shared" si="36"/>
        <v>0</v>
      </c>
      <c r="X172" s="170">
        <v>0</v>
      </c>
      <c r="Y172" s="170">
        <f t="shared" si="37"/>
        <v>0</v>
      </c>
      <c r="Z172" s="170">
        <v>0</v>
      </c>
      <c r="AA172" s="171">
        <f t="shared" si="38"/>
        <v>0</v>
      </c>
      <c r="AR172" s="22" t="s">
        <v>390</v>
      </c>
      <c r="AT172" s="22" t="s">
        <v>158</v>
      </c>
      <c r="AU172" s="22" t="s">
        <v>113</v>
      </c>
      <c r="AY172" s="22" t="s">
        <v>157</v>
      </c>
      <c r="BE172" s="109">
        <f t="shared" si="39"/>
        <v>0</v>
      </c>
      <c r="BF172" s="109">
        <f t="shared" si="40"/>
        <v>0</v>
      </c>
      <c r="BG172" s="109">
        <f t="shared" si="41"/>
        <v>0</v>
      </c>
      <c r="BH172" s="109">
        <f t="shared" si="42"/>
        <v>0</v>
      </c>
      <c r="BI172" s="109">
        <f t="shared" si="43"/>
        <v>0</v>
      </c>
      <c r="BJ172" s="22" t="s">
        <v>113</v>
      </c>
      <c r="BK172" s="109">
        <f t="shared" si="44"/>
        <v>0</v>
      </c>
      <c r="BL172" s="22" t="s">
        <v>390</v>
      </c>
      <c r="BM172" s="22" t="s">
        <v>1045</v>
      </c>
    </row>
    <row r="173" spans="2:65" s="1" customFormat="1" ht="38.25" customHeight="1">
      <c r="B173" s="136"/>
      <c r="C173" s="165" t="s">
        <v>829</v>
      </c>
      <c r="D173" s="165" t="s">
        <v>158</v>
      </c>
      <c r="E173" s="166" t="s">
        <v>1046</v>
      </c>
      <c r="F173" s="276" t="s">
        <v>1047</v>
      </c>
      <c r="G173" s="276"/>
      <c r="H173" s="276"/>
      <c r="I173" s="276"/>
      <c r="J173" s="167" t="s">
        <v>207</v>
      </c>
      <c r="K173" s="168">
        <v>84</v>
      </c>
      <c r="L173" s="277">
        <v>0</v>
      </c>
      <c r="M173" s="277"/>
      <c r="N173" s="278">
        <f t="shared" si="35"/>
        <v>0</v>
      </c>
      <c r="O173" s="278"/>
      <c r="P173" s="278"/>
      <c r="Q173" s="278"/>
      <c r="R173" s="139"/>
      <c r="T173" s="169" t="s">
        <v>5</v>
      </c>
      <c r="U173" s="47" t="s">
        <v>43</v>
      </c>
      <c r="V173" s="39"/>
      <c r="W173" s="170">
        <f t="shared" si="36"/>
        <v>0</v>
      </c>
      <c r="X173" s="170">
        <v>0</v>
      </c>
      <c r="Y173" s="170">
        <f t="shared" si="37"/>
        <v>0</v>
      </c>
      <c r="Z173" s="170">
        <v>0</v>
      </c>
      <c r="AA173" s="171">
        <f t="shared" si="38"/>
        <v>0</v>
      </c>
      <c r="AR173" s="22" t="s">
        <v>390</v>
      </c>
      <c r="AT173" s="22" t="s">
        <v>158</v>
      </c>
      <c r="AU173" s="22" t="s">
        <v>113</v>
      </c>
      <c r="AY173" s="22" t="s">
        <v>157</v>
      </c>
      <c r="BE173" s="109">
        <f t="shared" si="39"/>
        <v>0</v>
      </c>
      <c r="BF173" s="109">
        <f t="shared" si="40"/>
        <v>0</v>
      </c>
      <c r="BG173" s="109">
        <f t="shared" si="41"/>
        <v>0</v>
      </c>
      <c r="BH173" s="109">
        <f t="shared" si="42"/>
        <v>0</v>
      </c>
      <c r="BI173" s="109">
        <f t="shared" si="43"/>
        <v>0</v>
      </c>
      <c r="BJ173" s="22" t="s">
        <v>113</v>
      </c>
      <c r="BK173" s="109">
        <f t="shared" si="44"/>
        <v>0</v>
      </c>
      <c r="BL173" s="22" t="s">
        <v>390</v>
      </c>
      <c r="BM173" s="22" t="s">
        <v>1048</v>
      </c>
    </row>
    <row r="174" spans="2:65" s="1" customFormat="1" ht="16.5" customHeight="1">
      <c r="B174" s="136"/>
      <c r="C174" s="165" t="s">
        <v>863</v>
      </c>
      <c r="D174" s="165" t="s">
        <v>158</v>
      </c>
      <c r="E174" s="166" t="s">
        <v>1049</v>
      </c>
      <c r="F174" s="276" t="s">
        <v>1050</v>
      </c>
      <c r="G174" s="276"/>
      <c r="H174" s="276"/>
      <c r="I174" s="276"/>
      <c r="J174" s="167" t="s">
        <v>197</v>
      </c>
      <c r="K174" s="168">
        <v>189</v>
      </c>
      <c r="L174" s="277">
        <v>0</v>
      </c>
      <c r="M174" s="277"/>
      <c r="N174" s="278">
        <f t="shared" si="35"/>
        <v>0</v>
      </c>
      <c r="O174" s="278"/>
      <c r="P174" s="278"/>
      <c r="Q174" s="278"/>
      <c r="R174" s="139"/>
      <c r="T174" s="169" t="s">
        <v>5</v>
      </c>
      <c r="U174" s="47" t="s">
        <v>43</v>
      </c>
      <c r="V174" s="39"/>
      <c r="W174" s="170">
        <f t="shared" si="36"/>
        <v>0</v>
      </c>
      <c r="X174" s="170">
        <v>0</v>
      </c>
      <c r="Y174" s="170">
        <f t="shared" si="37"/>
        <v>0</v>
      </c>
      <c r="Z174" s="170">
        <v>0</v>
      </c>
      <c r="AA174" s="171">
        <f t="shared" si="38"/>
        <v>0</v>
      </c>
      <c r="AR174" s="22" t="s">
        <v>390</v>
      </c>
      <c r="AT174" s="22" t="s">
        <v>158</v>
      </c>
      <c r="AU174" s="22" t="s">
        <v>113</v>
      </c>
      <c r="AY174" s="22" t="s">
        <v>157</v>
      </c>
      <c r="BE174" s="109">
        <f t="shared" si="39"/>
        <v>0</v>
      </c>
      <c r="BF174" s="109">
        <f t="shared" si="40"/>
        <v>0</v>
      </c>
      <c r="BG174" s="109">
        <f t="shared" si="41"/>
        <v>0</v>
      </c>
      <c r="BH174" s="109">
        <f t="shared" si="42"/>
        <v>0</v>
      </c>
      <c r="BI174" s="109">
        <f t="shared" si="43"/>
        <v>0</v>
      </c>
      <c r="BJ174" s="22" t="s">
        <v>113</v>
      </c>
      <c r="BK174" s="109">
        <f t="shared" si="44"/>
        <v>0</v>
      </c>
      <c r="BL174" s="22" t="s">
        <v>390</v>
      </c>
      <c r="BM174" s="22" t="s">
        <v>1051</v>
      </c>
    </row>
    <row r="175" spans="2:65" s="1" customFormat="1" ht="25.5" customHeight="1">
      <c r="B175" s="136"/>
      <c r="C175" s="165" t="s">
        <v>868</v>
      </c>
      <c r="D175" s="165" t="s">
        <v>158</v>
      </c>
      <c r="E175" s="166" t="s">
        <v>1052</v>
      </c>
      <c r="F175" s="276" t="s">
        <v>1053</v>
      </c>
      <c r="G175" s="276"/>
      <c r="H175" s="276"/>
      <c r="I175" s="276"/>
      <c r="J175" s="167" t="s">
        <v>197</v>
      </c>
      <c r="K175" s="168">
        <v>49</v>
      </c>
      <c r="L175" s="277">
        <v>0</v>
      </c>
      <c r="M175" s="277"/>
      <c r="N175" s="278">
        <f t="shared" si="35"/>
        <v>0</v>
      </c>
      <c r="O175" s="278"/>
      <c r="P175" s="278"/>
      <c r="Q175" s="278"/>
      <c r="R175" s="139"/>
      <c r="T175" s="169" t="s">
        <v>5</v>
      </c>
      <c r="U175" s="47" t="s">
        <v>43</v>
      </c>
      <c r="V175" s="39"/>
      <c r="W175" s="170">
        <f t="shared" si="36"/>
        <v>0</v>
      </c>
      <c r="X175" s="170">
        <v>0</v>
      </c>
      <c r="Y175" s="170">
        <f t="shared" si="37"/>
        <v>0</v>
      </c>
      <c r="Z175" s="170">
        <v>0</v>
      </c>
      <c r="AA175" s="171">
        <f t="shared" si="38"/>
        <v>0</v>
      </c>
      <c r="AR175" s="22" t="s">
        <v>390</v>
      </c>
      <c r="AT175" s="22" t="s">
        <v>158</v>
      </c>
      <c r="AU175" s="22" t="s">
        <v>113</v>
      </c>
      <c r="AY175" s="22" t="s">
        <v>157</v>
      </c>
      <c r="BE175" s="109">
        <f t="shared" si="39"/>
        <v>0</v>
      </c>
      <c r="BF175" s="109">
        <f t="shared" si="40"/>
        <v>0</v>
      </c>
      <c r="BG175" s="109">
        <f t="shared" si="41"/>
        <v>0</v>
      </c>
      <c r="BH175" s="109">
        <f t="shared" si="42"/>
        <v>0</v>
      </c>
      <c r="BI175" s="109">
        <f t="shared" si="43"/>
        <v>0</v>
      </c>
      <c r="BJ175" s="22" t="s">
        <v>113</v>
      </c>
      <c r="BK175" s="109">
        <f t="shared" si="44"/>
        <v>0</v>
      </c>
      <c r="BL175" s="22" t="s">
        <v>390</v>
      </c>
      <c r="BM175" s="22" t="s">
        <v>1054</v>
      </c>
    </row>
    <row r="176" spans="2:65" s="1" customFormat="1" ht="25.5" customHeight="1">
      <c r="B176" s="136"/>
      <c r="C176" s="165" t="s">
        <v>886</v>
      </c>
      <c r="D176" s="165" t="s">
        <v>158</v>
      </c>
      <c r="E176" s="166" t="s">
        <v>1055</v>
      </c>
      <c r="F176" s="276" t="s">
        <v>1056</v>
      </c>
      <c r="G176" s="276"/>
      <c r="H176" s="276"/>
      <c r="I176" s="276"/>
      <c r="J176" s="167" t="s">
        <v>197</v>
      </c>
      <c r="K176" s="168">
        <v>28</v>
      </c>
      <c r="L176" s="277">
        <v>0</v>
      </c>
      <c r="M176" s="277"/>
      <c r="N176" s="278">
        <f t="shared" si="35"/>
        <v>0</v>
      </c>
      <c r="O176" s="278"/>
      <c r="P176" s="278"/>
      <c r="Q176" s="278"/>
      <c r="R176" s="139"/>
      <c r="T176" s="169" t="s">
        <v>5</v>
      </c>
      <c r="U176" s="47" t="s">
        <v>43</v>
      </c>
      <c r="V176" s="39"/>
      <c r="W176" s="170">
        <f t="shared" si="36"/>
        <v>0</v>
      </c>
      <c r="X176" s="170">
        <v>0</v>
      </c>
      <c r="Y176" s="170">
        <f t="shared" si="37"/>
        <v>0</v>
      </c>
      <c r="Z176" s="170">
        <v>0</v>
      </c>
      <c r="AA176" s="171">
        <f t="shared" si="38"/>
        <v>0</v>
      </c>
      <c r="AR176" s="22" t="s">
        <v>390</v>
      </c>
      <c r="AT176" s="22" t="s">
        <v>158</v>
      </c>
      <c r="AU176" s="22" t="s">
        <v>113</v>
      </c>
      <c r="AY176" s="22" t="s">
        <v>157</v>
      </c>
      <c r="BE176" s="109">
        <f t="shared" si="39"/>
        <v>0</v>
      </c>
      <c r="BF176" s="109">
        <f t="shared" si="40"/>
        <v>0</v>
      </c>
      <c r="BG176" s="109">
        <f t="shared" si="41"/>
        <v>0</v>
      </c>
      <c r="BH176" s="109">
        <f t="shared" si="42"/>
        <v>0</v>
      </c>
      <c r="BI176" s="109">
        <f t="shared" si="43"/>
        <v>0</v>
      </c>
      <c r="BJ176" s="22" t="s">
        <v>113</v>
      </c>
      <c r="BK176" s="109">
        <f t="shared" si="44"/>
        <v>0</v>
      </c>
      <c r="BL176" s="22" t="s">
        <v>390</v>
      </c>
      <c r="BM176" s="22" t="s">
        <v>1057</v>
      </c>
    </row>
    <row r="177" spans="2:65" s="1" customFormat="1" ht="25.5" customHeight="1">
      <c r="B177" s="136"/>
      <c r="C177" s="165" t="s">
        <v>890</v>
      </c>
      <c r="D177" s="165" t="s">
        <v>158</v>
      </c>
      <c r="E177" s="166" t="s">
        <v>1058</v>
      </c>
      <c r="F177" s="276" t="s">
        <v>1059</v>
      </c>
      <c r="G177" s="276"/>
      <c r="H177" s="276"/>
      <c r="I177" s="276"/>
      <c r="J177" s="167" t="s">
        <v>197</v>
      </c>
      <c r="K177" s="168">
        <v>77</v>
      </c>
      <c r="L177" s="277">
        <v>0</v>
      </c>
      <c r="M177" s="277"/>
      <c r="N177" s="278">
        <f t="shared" si="35"/>
        <v>0</v>
      </c>
      <c r="O177" s="278"/>
      <c r="P177" s="278"/>
      <c r="Q177" s="278"/>
      <c r="R177" s="139"/>
      <c r="T177" s="169" t="s">
        <v>5</v>
      </c>
      <c r="U177" s="47" t="s">
        <v>43</v>
      </c>
      <c r="V177" s="39"/>
      <c r="W177" s="170">
        <f t="shared" si="36"/>
        <v>0</v>
      </c>
      <c r="X177" s="170">
        <v>0</v>
      </c>
      <c r="Y177" s="170">
        <f t="shared" si="37"/>
        <v>0</v>
      </c>
      <c r="Z177" s="170">
        <v>0</v>
      </c>
      <c r="AA177" s="171">
        <f t="shared" si="38"/>
        <v>0</v>
      </c>
      <c r="AR177" s="22" t="s">
        <v>390</v>
      </c>
      <c r="AT177" s="22" t="s">
        <v>158</v>
      </c>
      <c r="AU177" s="22" t="s">
        <v>113</v>
      </c>
      <c r="AY177" s="22" t="s">
        <v>157</v>
      </c>
      <c r="BE177" s="109">
        <f t="shared" si="39"/>
        <v>0</v>
      </c>
      <c r="BF177" s="109">
        <f t="shared" si="40"/>
        <v>0</v>
      </c>
      <c r="BG177" s="109">
        <f t="shared" si="41"/>
        <v>0</v>
      </c>
      <c r="BH177" s="109">
        <f t="shared" si="42"/>
        <v>0</v>
      </c>
      <c r="BI177" s="109">
        <f t="shared" si="43"/>
        <v>0</v>
      </c>
      <c r="BJ177" s="22" t="s">
        <v>113</v>
      </c>
      <c r="BK177" s="109">
        <f t="shared" si="44"/>
        <v>0</v>
      </c>
      <c r="BL177" s="22" t="s">
        <v>390</v>
      </c>
      <c r="BM177" s="22" t="s">
        <v>1060</v>
      </c>
    </row>
    <row r="178" spans="2:65" s="1" customFormat="1" ht="25.5" customHeight="1">
      <c r="B178" s="136"/>
      <c r="C178" s="204" t="s">
        <v>912</v>
      </c>
      <c r="D178" s="204" t="s">
        <v>652</v>
      </c>
      <c r="E178" s="205" t="s">
        <v>1061</v>
      </c>
      <c r="F178" s="310" t="s">
        <v>1062</v>
      </c>
      <c r="G178" s="310"/>
      <c r="H178" s="310"/>
      <c r="I178" s="310"/>
      <c r="J178" s="206" t="s">
        <v>197</v>
      </c>
      <c r="K178" s="207">
        <v>77</v>
      </c>
      <c r="L178" s="311">
        <v>0</v>
      </c>
      <c r="M178" s="311"/>
      <c r="N178" s="309">
        <f t="shared" si="35"/>
        <v>0</v>
      </c>
      <c r="O178" s="278"/>
      <c r="P178" s="278"/>
      <c r="Q178" s="278"/>
      <c r="R178" s="139"/>
      <c r="T178" s="169" t="s">
        <v>5</v>
      </c>
      <c r="U178" s="47" t="s">
        <v>43</v>
      </c>
      <c r="V178" s="39"/>
      <c r="W178" s="170">
        <f t="shared" si="36"/>
        <v>0</v>
      </c>
      <c r="X178" s="170">
        <v>0</v>
      </c>
      <c r="Y178" s="170">
        <f t="shared" si="37"/>
        <v>0</v>
      </c>
      <c r="Z178" s="170">
        <v>0</v>
      </c>
      <c r="AA178" s="171">
        <f t="shared" si="38"/>
        <v>0</v>
      </c>
      <c r="AR178" s="22" t="s">
        <v>655</v>
      </c>
      <c r="AT178" s="22" t="s">
        <v>652</v>
      </c>
      <c r="AU178" s="22" t="s">
        <v>113</v>
      </c>
      <c r="AY178" s="22" t="s">
        <v>157</v>
      </c>
      <c r="BE178" s="109">
        <f t="shared" si="39"/>
        <v>0</v>
      </c>
      <c r="BF178" s="109">
        <f t="shared" si="40"/>
        <v>0</v>
      </c>
      <c r="BG178" s="109">
        <f t="shared" si="41"/>
        <v>0</v>
      </c>
      <c r="BH178" s="109">
        <f t="shared" si="42"/>
        <v>0</v>
      </c>
      <c r="BI178" s="109">
        <f t="shared" si="43"/>
        <v>0</v>
      </c>
      <c r="BJ178" s="22" t="s">
        <v>113</v>
      </c>
      <c r="BK178" s="109">
        <f t="shared" si="44"/>
        <v>0</v>
      </c>
      <c r="BL178" s="22" t="s">
        <v>390</v>
      </c>
      <c r="BM178" s="22" t="s">
        <v>1063</v>
      </c>
    </row>
    <row r="179" spans="2:65" s="1" customFormat="1" ht="25.5" customHeight="1">
      <c r="B179" s="136"/>
      <c r="C179" s="165" t="s">
        <v>917</v>
      </c>
      <c r="D179" s="165" t="s">
        <v>158</v>
      </c>
      <c r="E179" s="166" t="s">
        <v>1064</v>
      </c>
      <c r="F179" s="276" t="s">
        <v>1065</v>
      </c>
      <c r="G179" s="276"/>
      <c r="H179" s="276"/>
      <c r="I179" s="276"/>
      <c r="J179" s="167" t="s">
        <v>197</v>
      </c>
      <c r="K179" s="168">
        <v>14</v>
      </c>
      <c r="L179" s="277">
        <v>0</v>
      </c>
      <c r="M179" s="277"/>
      <c r="N179" s="278">
        <f t="shared" si="35"/>
        <v>0</v>
      </c>
      <c r="O179" s="278"/>
      <c r="P179" s="278"/>
      <c r="Q179" s="278"/>
      <c r="R179" s="139"/>
      <c r="T179" s="169" t="s">
        <v>5</v>
      </c>
      <c r="U179" s="47" t="s">
        <v>43</v>
      </c>
      <c r="V179" s="39"/>
      <c r="W179" s="170">
        <f t="shared" si="36"/>
        <v>0</v>
      </c>
      <c r="X179" s="170">
        <v>0</v>
      </c>
      <c r="Y179" s="170">
        <f t="shared" si="37"/>
        <v>0</v>
      </c>
      <c r="Z179" s="170">
        <v>0</v>
      </c>
      <c r="AA179" s="171">
        <f t="shared" si="38"/>
        <v>0</v>
      </c>
      <c r="AR179" s="22" t="s">
        <v>390</v>
      </c>
      <c r="AT179" s="22" t="s">
        <v>158</v>
      </c>
      <c r="AU179" s="22" t="s">
        <v>113</v>
      </c>
      <c r="AY179" s="22" t="s">
        <v>157</v>
      </c>
      <c r="BE179" s="109">
        <f t="shared" si="39"/>
        <v>0</v>
      </c>
      <c r="BF179" s="109">
        <f t="shared" si="40"/>
        <v>0</v>
      </c>
      <c r="BG179" s="109">
        <f t="shared" si="41"/>
        <v>0</v>
      </c>
      <c r="BH179" s="109">
        <f t="shared" si="42"/>
        <v>0</v>
      </c>
      <c r="BI179" s="109">
        <f t="shared" si="43"/>
        <v>0</v>
      </c>
      <c r="BJ179" s="22" t="s">
        <v>113</v>
      </c>
      <c r="BK179" s="109">
        <f t="shared" si="44"/>
        <v>0</v>
      </c>
      <c r="BL179" s="22" t="s">
        <v>390</v>
      </c>
      <c r="BM179" s="22" t="s">
        <v>1066</v>
      </c>
    </row>
    <row r="180" spans="2:65" s="1" customFormat="1" ht="16.5" customHeight="1">
      <c r="B180" s="136"/>
      <c r="C180" s="204" t="s">
        <v>921</v>
      </c>
      <c r="D180" s="204" t="s">
        <v>652</v>
      </c>
      <c r="E180" s="205" t="s">
        <v>1067</v>
      </c>
      <c r="F180" s="310" t="s">
        <v>1068</v>
      </c>
      <c r="G180" s="310"/>
      <c r="H180" s="310"/>
      <c r="I180" s="310"/>
      <c r="J180" s="206" t="s">
        <v>197</v>
      </c>
      <c r="K180" s="207">
        <v>14</v>
      </c>
      <c r="L180" s="311">
        <v>0</v>
      </c>
      <c r="M180" s="311"/>
      <c r="N180" s="309">
        <f t="shared" si="35"/>
        <v>0</v>
      </c>
      <c r="O180" s="278"/>
      <c r="P180" s="278"/>
      <c r="Q180" s="278"/>
      <c r="R180" s="139"/>
      <c r="T180" s="169" t="s">
        <v>5</v>
      </c>
      <c r="U180" s="47" t="s">
        <v>43</v>
      </c>
      <c r="V180" s="39"/>
      <c r="W180" s="170">
        <f t="shared" si="36"/>
        <v>0</v>
      </c>
      <c r="X180" s="170">
        <v>0</v>
      </c>
      <c r="Y180" s="170">
        <f t="shared" si="37"/>
        <v>0</v>
      </c>
      <c r="Z180" s="170">
        <v>0</v>
      </c>
      <c r="AA180" s="171">
        <f t="shared" si="38"/>
        <v>0</v>
      </c>
      <c r="AR180" s="22" t="s">
        <v>655</v>
      </c>
      <c r="AT180" s="22" t="s">
        <v>652</v>
      </c>
      <c r="AU180" s="22" t="s">
        <v>113</v>
      </c>
      <c r="AY180" s="22" t="s">
        <v>157</v>
      </c>
      <c r="BE180" s="109">
        <f t="shared" si="39"/>
        <v>0</v>
      </c>
      <c r="BF180" s="109">
        <f t="shared" si="40"/>
        <v>0</v>
      </c>
      <c r="BG180" s="109">
        <f t="shared" si="41"/>
        <v>0</v>
      </c>
      <c r="BH180" s="109">
        <f t="shared" si="42"/>
        <v>0</v>
      </c>
      <c r="BI180" s="109">
        <f t="shared" si="43"/>
        <v>0</v>
      </c>
      <c r="BJ180" s="22" t="s">
        <v>113</v>
      </c>
      <c r="BK180" s="109">
        <f t="shared" si="44"/>
        <v>0</v>
      </c>
      <c r="BL180" s="22" t="s">
        <v>390</v>
      </c>
      <c r="BM180" s="22" t="s">
        <v>1069</v>
      </c>
    </row>
    <row r="181" spans="2:65" s="1" customFormat="1" ht="25.5" customHeight="1">
      <c r="B181" s="136"/>
      <c r="C181" s="165" t="s">
        <v>925</v>
      </c>
      <c r="D181" s="165" t="s">
        <v>158</v>
      </c>
      <c r="E181" s="166" t="s">
        <v>1070</v>
      </c>
      <c r="F181" s="276" t="s">
        <v>1071</v>
      </c>
      <c r="G181" s="276"/>
      <c r="H181" s="276"/>
      <c r="I181" s="276"/>
      <c r="J181" s="167" t="s">
        <v>197</v>
      </c>
      <c r="K181" s="168">
        <v>28</v>
      </c>
      <c r="L181" s="277">
        <v>0</v>
      </c>
      <c r="M181" s="277"/>
      <c r="N181" s="278">
        <f t="shared" si="35"/>
        <v>0</v>
      </c>
      <c r="O181" s="278"/>
      <c r="P181" s="278"/>
      <c r="Q181" s="278"/>
      <c r="R181" s="139"/>
      <c r="T181" s="169" t="s">
        <v>5</v>
      </c>
      <c r="U181" s="47" t="s">
        <v>43</v>
      </c>
      <c r="V181" s="39"/>
      <c r="W181" s="170">
        <f t="shared" si="36"/>
        <v>0</v>
      </c>
      <c r="X181" s="170">
        <v>0</v>
      </c>
      <c r="Y181" s="170">
        <f t="shared" si="37"/>
        <v>0</v>
      </c>
      <c r="Z181" s="170">
        <v>0</v>
      </c>
      <c r="AA181" s="171">
        <f t="shared" si="38"/>
        <v>0</v>
      </c>
      <c r="AR181" s="22" t="s">
        <v>390</v>
      </c>
      <c r="AT181" s="22" t="s">
        <v>158</v>
      </c>
      <c r="AU181" s="22" t="s">
        <v>113</v>
      </c>
      <c r="AY181" s="22" t="s">
        <v>157</v>
      </c>
      <c r="BE181" s="109">
        <f t="shared" si="39"/>
        <v>0</v>
      </c>
      <c r="BF181" s="109">
        <f t="shared" si="40"/>
        <v>0</v>
      </c>
      <c r="BG181" s="109">
        <f t="shared" si="41"/>
        <v>0</v>
      </c>
      <c r="BH181" s="109">
        <f t="shared" si="42"/>
        <v>0</v>
      </c>
      <c r="BI181" s="109">
        <f t="shared" si="43"/>
        <v>0</v>
      </c>
      <c r="BJ181" s="22" t="s">
        <v>113</v>
      </c>
      <c r="BK181" s="109">
        <f t="shared" si="44"/>
        <v>0</v>
      </c>
      <c r="BL181" s="22" t="s">
        <v>390</v>
      </c>
      <c r="BM181" s="22" t="s">
        <v>1072</v>
      </c>
    </row>
    <row r="182" spans="2:65" s="1" customFormat="1" ht="16.5" customHeight="1">
      <c r="B182" s="136"/>
      <c r="C182" s="204" t="s">
        <v>929</v>
      </c>
      <c r="D182" s="204" t="s">
        <v>652</v>
      </c>
      <c r="E182" s="205" t="s">
        <v>1073</v>
      </c>
      <c r="F182" s="310" t="s">
        <v>1074</v>
      </c>
      <c r="G182" s="310"/>
      <c r="H182" s="310"/>
      <c r="I182" s="310"/>
      <c r="J182" s="206" t="s">
        <v>197</v>
      </c>
      <c r="K182" s="207">
        <v>28</v>
      </c>
      <c r="L182" s="311">
        <v>0</v>
      </c>
      <c r="M182" s="311"/>
      <c r="N182" s="309">
        <f t="shared" si="35"/>
        <v>0</v>
      </c>
      <c r="O182" s="278"/>
      <c r="P182" s="278"/>
      <c r="Q182" s="278"/>
      <c r="R182" s="139"/>
      <c r="T182" s="169" t="s">
        <v>5</v>
      </c>
      <c r="U182" s="47" t="s">
        <v>43</v>
      </c>
      <c r="V182" s="39"/>
      <c r="W182" s="170">
        <f t="shared" si="36"/>
        <v>0</v>
      </c>
      <c r="X182" s="170">
        <v>0</v>
      </c>
      <c r="Y182" s="170">
        <f t="shared" si="37"/>
        <v>0</v>
      </c>
      <c r="Z182" s="170">
        <v>0</v>
      </c>
      <c r="AA182" s="171">
        <f t="shared" si="38"/>
        <v>0</v>
      </c>
      <c r="AR182" s="22" t="s">
        <v>655</v>
      </c>
      <c r="AT182" s="22" t="s">
        <v>652</v>
      </c>
      <c r="AU182" s="22" t="s">
        <v>113</v>
      </c>
      <c r="AY182" s="22" t="s">
        <v>157</v>
      </c>
      <c r="BE182" s="109">
        <f t="shared" si="39"/>
        <v>0</v>
      </c>
      <c r="BF182" s="109">
        <f t="shared" si="40"/>
        <v>0</v>
      </c>
      <c r="BG182" s="109">
        <f t="shared" si="41"/>
        <v>0</v>
      </c>
      <c r="BH182" s="109">
        <f t="shared" si="42"/>
        <v>0</v>
      </c>
      <c r="BI182" s="109">
        <f t="shared" si="43"/>
        <v>0</v>
      </c>
      <c r="BJ182" s="22" t="s">
        <v>113</v>
      </c>
      <c r="BK182" s="109">
        <f t="shared" si="44"/>
        <v>0</v>
      </c>
      <c r="BL182" s="22" t="s">
        <v>390</v>
      </c>
      <c r="BM182" s="22" t="s">
        <v>1075</v>
      </c>
    </row>
    <row r="183" spans="2:65" s="1" customFormat="1" ht="25.5" customHeight="1">
      <c r="B183" s="136"/>
      <c r="C183" s="165" t="s">
        <v>933</v>
      </c>
      <c r="D183" s="165" t="s">
        <v>158</v>
      </c>
      <c r="E183" s="166" t="s">
        <v>1076</v>
      </c>
      <c r="F183" s="276" t="s">
        <v>1077</v>
      </c>
      <c r="G183" s="276"/>
      <c r="H183" s="276"/>
      <c r="I183" s="276"/>
      <c r="J183" s="167" t="s">
        <v>207</v>
      </c>
      <c r="K183" s="168">
        <v>406</v>
      </c>
      <c r="L183" s="277">
        <v>0</v>
      </c>
      <c r="M183" s="277"/>
      <c r="N183" s="278">
        <f t="shared" si="35"/>
        <v>0</v>
      </c>
      <c r="O183" s="278"/>
      <c r="P183" s="278"/>
      <c r="Q183" s="278"/>
      <c r="R183" s="139"/>
      <c r="T183" s="169" t="s">
        <v>5</v>
      </c>
      <c r="U183" s="47" t="s">
        <v>43</v>
      </c>
      <c r="V183" s="39"/>
      <c r="W183" s="170">
        <f t="shared" si="36"/>
        <v>0</v>
      </c>
      <c r="X183" s="170">
        <v>0</v>
      </c>
      <c r="Y183" s="170">
        <f t="shared" si="37"/>
        <v>0</v>
      </c>
      <c r="Z183" s="170">
        <v>0</v>
      </c>
      <c r="AA183" s="171">
        <f t="shared" si="38"/>
        <v>0</v>
      </c>
      <c r="AR183" s="22" t="s">
        <v>390</v>
      </c>
      <c r="AT183" s="22" t="s">
        <v>158</v>
      </c>
      <c r="AU183" s="22" t="s">
        <v>113</v>
      </c>
      <c r="AY183" s="22" t="s">
        <v>157</v>
      </c>
      <c r="BE183" s="109">
        <f t="shared" si="39"/>
        <v>0</v>
      </c>
      <c r="BF183" s="109">
        <f t="shared" si="40"/>
        <v>0</v>
      </c>
      <c r="BG183" s="109">
        <f t="shared" si="41"/>
        <v>0</v>
      </c>
      <c r="BH183" s="109">
        <f t="shared" si="42"/>
        <v>0</v>
      </c>
      <c r="BI183" s="109">
        <f t="shared" si="43"/>
        <v>0</v>
      </c>
      <c r="BJ183" s="22" t="s">
        <v>113</v>
      </c>
      <c r="BK183" s="109">
        <f t="shared" si="44"/>
        <v>0</v>
      </c>
      <c r="BL183" s="22" t="s">
        <v>390</v>
      </c>
      <c r="BM183" s="22" t="s">
        <v>1078</v>
      </c>
    </row>
    <row r="184" spans="2:65" s="1" customFormat="1" ht="25.5" customHeight="1">
      <c r="B184" s="136"/>
      <c r="C184" s="165" t="s">
        <v>937</v>
      </c>
      <c r="D184" s="165" t="s">
        <v>158</v>
      </c>
      <c r="E184" s="166" t="s">
        <v>1079</v>
      </c>
      <c r="F184" s="276" t="s">
        <v>1080</v>
      </c>
      <c r="G184" s="276"/>
      <c r="H184" s="276"/>
      <c r="I184" s="276"/>
      <c r="J184" s="167" t="s">
        <v>207</v>
      </c>
      <c r="K184" s="168">
        <v>406</v>
      </c>
      <c r="L184" s="277">
        <v>0</v>
      </c>
      <c r="M184" s="277"/>
      <c r="N184" s="278">
        <f t="shared" si="35"/>
        <v>0</v>
      </c>
      <c r="O184" s="278"/>
      <c r="P184" s="278"/>
      <c r="Q184" s="278"/>
      <c r="R184" s="139"/>
      <c r="T184" s="169" t="s">
        <v>5</v>
      </c>
      <c r="U184" s="47" t="s">
        <v>43</v>
      </c>
      <c r="V184" s="39"/>
      <c r="W184" s="170">
        <f t="shared" si="36"/>
        <v>0</v>
      </c>
      <c r="X184" s="170">
        <v>0</v>
      </c>
      <c r="Y184" s="170">
        <f t="shared" si="37"/>
        <v>0</v>
      </c>
      <c r="Z184" s="170">
        <v>0</v>
      </c>
      <c r="AA184" s="171">
        <f t="shared" si="38"/>
        <v>0</v>
      </c>
      <c r="AR184" s="22" t="s">
        <v>390</v>
      </c>
      <c r="AT184" s="22" t="s">
        <v>158</v>
      </c>
      <c r="AU184" s="22" t="s">
        <v>113</v>
      </c>
      <c r="AY184" s="22" t="s">
        <v>157</v>
      </c>
      <c r="BE184" s="109">
        <f t="shared" si="39"/>
        <v>0</v>
      </c>
      <c r="BF184" s="109">
        <f t="shared" si="40"/>
        <v>0</v>
      </c>
      <c r="BG184" s="109">
        <f t="shared" si="41"/>
        <v>0</v>
      </c>
      <c r="BH184" s="109">
        <f t="shared" si="42"/>
        <v>0</v>
      </c>
      <c r="BI184" s="109">
        <f t="shared" si="43"/>
        <v>0</v>
      </c>
      <c r="BJ184" s="22" t="s">
        <v>113</v>
      </c>
      <c r="BK184" s="109">
        <f t="shared" si="44"/>
        <v>0</v>
      </c>
      <c r="BL184" s="22" t="s">
        <v>390</v>
      </c>
      <c r="BM184" s="22" t="s">
        <v>1081</v>
      </c>
    </row>
    <row r="185" spans="2:65" s="1" customFormat="1" ht="38.25" customHeight="1">
      <c r="B185" s="136"/>
      <c r="C185" s="165" t="s">
        <v>946</v>
      </c>
      <c r="D185" s="165" t="s">
        <v>158</v>
      </c>
      <c r="E185" s="166" t="s">
        <v>1082</v>
      </c>
      <c r="F185" s="276" t="s">
        <v>1083</v>
      </c>
      <c r="G185" s="276"/>
      <c r="H185" s="276"/>
      <c r="I185" s="276"/>
      <c r="J185" s="167" t="s">
        <v>401</v>
      </c>
      <c r="K185" s="168">
        <v>1.2</v>
      </c>
      <c r="L185" s="277">
        <v>0</v>
      </c>
      <c r="M185" s="277"/>
      <c r="N185" s="278">
        <f t="shared" si="35"/>
        <v>0</v>
      </c>
      <c r="O185" s="278"/>
      <c r="P185" s="278"/>
      <c r="Q185" s="278"/>
      <c r="R185" s="139"/>
      <c r="T185" s="169" t="s">
        <v>5</v>
      </c>
      <c r="U185" s="47" t="s">
        <v>43</v>
      </c>
      <c r="V185" s="39"/>
      <c r="W185" s="170">
        <f t="shared" si="36"/>
        <v>0</v>
      </c>
      <c r="X185" s="170">
        <v>0</v>
      </c>
      <c r="Y185" s="170">
        <f t="shared" si="37"/>
        <v>0</v>
      </c>
      <c r="Z185" s="170">
        <v>0</v>
      </c>
      <c r="AA185" s="171">
        <f t="shared" si="38"/>
        <v>0</v>
      </c>
      <c r="AR185" s="22" t="s">
        <v>390</v>
      </c>
      <c r="AT185" s="22" t="s">
        <v>158</v>
      </c>
      <c r="AU185" s="22" t="s">
        <v>113</v>
      </c>
      <c r="AY185" s="22" t="s">
        <v>157</v>
      </c>
      <c r="BE185" s="109">
        <f t="shared" si="39"/>
        <v>0</v>
      </c>
      <c r="BF185" s="109">
        <f t="shared" si="40"/>
        <v>0</v>
      </c>
      <c r="BG185" s="109">
        <f t="shared" si="41"/>
        <v>0</v>
      </c>
      <c r="BH185" s="109">
        <f t="shared" si="42"/>
        <v>0</v>
      </c>
      <c r="BI185" s="109">
        <f t="shared" si="43"/>
        <v>0</v>
      </c>
      <c r="BJ185" s="22" t="s">
        <v>113</v>
      </c>
      <c r="BK185" s="109">
        <f t="shared" si="44"/>
        <v>0</v>
      </c>
      <c r="BL185" s="22" t="s">
        <v>390</v>
      </c>
      <c r="BM185" s="22" t="s">
        <v>1084</v>
      </c>
    </row>
    <row r="186" spans="2:65" s="1" customFormat="1" ht="25.5" customHeight="1">
      <c r="B186" s="136"/>
      <c r="C186" s="165" t="s">
        <v>950</v>
      </c>
      <c r="D186" s="165" t="s">
        <v>158</v>
      </c>
      <c r="E186" s="166" t="s">
        <v>1085</v>
      </c>
      <c r="F186" s="276" t="s">
        <v>1086</v>
      </c>
      <c r="G186" s="276"/>
      <c r="H186" s="276"/>
      <c r="I186" s="276"/>
      <c r="J186" s="167" t="s">
        <v>988</v>
      </c>
      <c r="K186" s="208">
        <v>0</v>
      </c>
      <c r="L186" s="277">
        <v>0</v>
      </c>
      <c r="M186" s="277"/>
      <c r="N186" s="278">
        <f t="shared" si="35"/>
        <v>0</v>
      </c>
      <c r="O186" s="278"/>
      <c r="P186" s="278"/>
      <c r="Q186" s="278"/>
      <c r="R186" s="139"/>
      <c r="T186" s="169" t="s">
        <v>5</v>
      </c>
      <c r="U186" s="47" t="s">
        <v>43</v>
      </c>
      <c r="V186" s="39"/>
      <c r="W186" s="170">
        <f t="shared" si="36"/>
        <v>0</v>
      </c>
      <c r="X186" s="170">
        <v>0</v>
      </c>
      <c r="Y186" s="170">
        <f t="shared" si="37"/>
        <v>0</v>
      </c>
      <c r="Z186" s="170">
        <v>0</v>
      </c>
      <c r="AA186" s="171">
        <f t="shared" si="38"/>
        <v>0</v>
      </c>
      <c r="AR186" s="22" t="s">
        <v>390</v>
      </c>
      <c r="AT186" s="22" t="s">
        <v>158</v>
      </c>
      <c r="AU186" s="22" t="s">
        <v>113</v>
      </c>
      <c r="AY186" s="22" t="s">
        <v>157</v>
      </c>
      <c r="BE186" s="109">
        <f t="shared" si="39"/>
        <v>0</v>
      </c>
      <c r="BF186" s="109">
        <f t="shared" si="40"/>
        <v>0</v>
      </c>
      <c r="BG186" s="109">
        <f t="shared" si="41"/>
        <v>0</v>
      </c>
      <c r="BH186" s="109">
        <f t="shared" si="42"/>
        <v>0</v>
      </c>
      <c r="BI186" s="109">
        <f t="shared" si="43"/>
        <v>0</v>
      </c>
      <c r="BJ186" s="22" t="s">
        <v>113</v>
      </c>
      <c r="BK186" s="109">
        <f t="shared" si="44"/>
        <v>0</v>
      </c>
      <c r="BL186" s="22" t="s">
        <v>390</v>
      </c>
      <c r="BM186" s="22" t="s">
        <v>1087</v>
      </c>
    </row>
    <row r="187" spans="2:65" s="9" customFormat="1" ht="29.85" customHeight="1">
      <c r="B187" s="154"/>
      <c r="C187" s="155"/>
      <c r="D187" s="164" t="s">
        <v>962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272">
        <f>BK187</f>
        <v>0</v>
      </c>
      <c r="O187" s="273"/>
      <c r="P187" s="273"/>
      <c r="Q187" s="273"/>
      <c r="R187" s="157"/>
      <c r="T187" s="158"/>
      <c r="U187" s="155"/>
      <c r="V187" s="155"/>
      <c r="W187" s="159">
        <f>SUM(W188:W212)</f>
        <v>0</v>
      </c>
      <c r="X187" s="155"/>
      <c r="Y187" s="159">
        <f>SUM(Y188:Y212)</f>
        <v>0</v>
      </c>
      <c r="Z187" s="155"/>
      <c r="AA187" s="160">
        <f>SUM(AA188:AA212)</f>
        <v>0</v>
      </c>
      <c r="AR187" s="161" t="s">
        <v>113</v>
      </c>
      <c r="AT187" s="162" t="s">
        <v>75</v>
      </c>
      <c r="AU187" s="162" t="s">
        <v>84</v>
      </c>
      <c r="AY187" s="161" t="s">
        <v>157</v>
      </c>
      <c r="BK187" s="163">
        <f>SUM(BK188:BK212)</f>
        <v>0</v>
      </c>
    </row>
    <row r="188" spans="2:65" s="1" customFormat="1" ht="38.25" customHeight="1">
      <c r="B188" s="136"/>
      <c r="C188" s="165" t="s">
        <v>1011</v>
      </c>
      <c r="D188" s="165" t="s">
        <v>158</v>
      </c>
      <c r="E188" s="166" t="s">
        <v>1088</v>
      </c>
      <c r="F188" s="276" t="s">
        <v>1089</v>
      </c>
      <c r="G188" s="276"/>
      <c r="H188" s="276"/>
      <c r="I188" s="276"/>
      <c r="J188" s="167" t="s">
        <v>1090</v>
      </c>
      <c r="K188" s="168">
        <v>14</v>
      </c>
      <c r="L188" s="277">
        <v>0</v>
      </c>
      <c r="M188" s="277"/>
      <c r="N188" s="278">
        <f t="shared" ref="N188:N212" si="45">ROUND(L188*K188,2)</f>
        <v>0</v>
      </c>
      <c r="O188" s="278"/>
      <c r="P188" s="278"/>
      <c r="Q188" s="278"/>
      <c r="R188" s="139"/>
      <c r="T188" s="169" t="s">
        <v>5</v>
      </c>
      <c r="U188" s="47" t="s">
        <v>43</v>
      </c>
      <c r="V188" s="39"/>
      <c r="W188" s="170">
        <f t="shared" ref="W188:W212" si="46">V188*K188</f>
        <v>0</v>
      </c>
      <c r="X188" s="170">
        <v>0</v>
      </c>
      <c r="Y188" s="170">
        <f t="shared" ref="Y188:Y212" si="47">X188*K188</f>
        <v>0</v>
      </c>
      <c r="Z188" s="170">
        <v>0</v>
      </c>
      <c r="AA188" s="171">
        <f t="shared" ref="AA188:AA212" si="48">Z188*K188</f>
        <v>0</v>
      </c>
      <c r="AR188" s="22" t="s">
        <v>390</v>
      </c>
      <c r="AT188" s="22" t="s">
        <v>158</v>
      </c>
      <c r="AU188" s="22" t="s">
        <v>113</v>
      </c>
      <c r="AY188" s="22" t="s">
        <v>157</v>
      </c>
      <c r="BE188" s="109">
        <f t="shared" ref="BE188:BE212" si="49">IF(U188="základná",N188,0)</f>
        <v>0</v>
      </c>
      <c r="BF188" s="109">
        <f t="shared" ref="BF188:BF212" si="50">IF(U188="znížená",N188,0)</f>
        <v>0</v>
      </c>
      <c r="BG188" s="109">
        <f t="shared" ref="BG188:BG212" si="51">IF(U188="zákl. prenesená",N188,0)</f>
        <v>0</v>
      </c>
      <c r="BH188" s="109">
        <f t="shared" ref="BH188:BH212" si="52">IF(U188="zníž. prenesená",N188,0)</f>
        <v>0</v>
      </c>
      <c r="BI188" s="109">
        <f t="shared" ref="BI188:BI212" si="53">IF(U188="nulová",N188,0)</f>
        <v>0</v>
      </c>
      <c r="BJ188" s="22" t="s">
        <v>113</v>
      </c>
      <c r="BK188" s="109">
        <f t="shared" ref="BK188:BK212" si="54">ROUND(L188*K188,2)</f>
        <v>0</v>
      </c>
      <c r="BL188" s="22" t="s">
        <v>390</v>
      </c>
      <c r="BM188" s="22" t="s">
        <v>1091</v>
      </c>
    </row>
    <row r="189" spans="2:65" s="1" customFormat="1" ht="25.5" customHeight="1">
      <c r="B189" s="136"/>
      <c r="C189" s="165" t="s">
        <v>1092</v>
      </c>
      <c r="D189" s="165" t="s">
        <v>158</v>
      </c>
      <c r="E189" s="166" t="s">
        <v>1093</v>
      </c>
      <c r="F189" s="276" t="s">
        <v>1094</v>
      </c>
      <c r="G189" s="276"/>
      <c r="H189" s="276"/>
      <c r="I189" s="276"/>
      <c r="J189" s="167" t="s">
        <v>197</v>
      </c>
      <c r="K189" s="168">
        <v>21</v>
      </c>
      <c r="L189" s="277">
        <v>0</v>
      </c>
      <c r="M189" s="277"/>
      <c r="N189" s="278">
        <f t="shared" si="45"/>
        <v>0</v>
      </c>
      <c r="O189" s="278"/>
      <c r="P189" s="278"/>
      <c r="Q189" s="278"/>
      <c r="R189" s="139"/>
      <c r="T189" s="169" t="s">
        <v>5</v>
      </c>
      <c r="U189" s="47" t="s">
        <v>43</v>
      </c>
      <c r="V189" s="39"/>
      <c r="W189" s="170">
        <f t="shared" si="46"/>
        <v>0</v>
      </c>
      <c r="X189" s="170">
        <v>0</v>
      </c>
      <c r="Y189" s="170">
        <f t="shared" si="47"/>
        <v>0</v>
      </c>
      <c r="Z189" s="170">
        <v>0</v>
      </c>
      <c r="AA189" s="171">
        <f t="shared" si="48"/>
        <v>0</v>
      </c>
      <c r="AR189" s="22" t="s">
        <v>390</v>
      </c>
      <c r="AT189" s="22" t="s">
        <v>158</v>
      </c>
      <c r="AU189" s="22" t="s">
        <v>113</v>
      </c>
      <c r="AY189" s="22" t="s">
        <v>157</v>
      </c>
      <c r="BE189" s="109">
        <f t="shared" si="49"/>
        <v>0</v>
      </c>
      <c r="BF189" s="109">
        <f t="shared" si="50"/>
        <v>0</v>
      </c>
      <c r="BG189" s="109">
        <f t="shared" si="51"/>
        <v>0</v>
      </c>
      <c r="BH189" s="109">
        <f t="shared" si="52"/>
        <v>0</v>
      </c>
      <c r="BI189" s="109">
        <f t="shared" si="53"/>
        <v>0</v>
      </c>
      <c r="BJ189" s="22" t="s">
        <v>113</v>
      </c>
      <c r="BK189" s="109">
        <f t="shared" si="54"/>
        <v>0</v>
      </c>
      <c r="BL189" s="22" t="s">
        <v>390</v>
      </c>
      <c r="BM189" s="22" t="s">
        <v>1095</v>
      </c>
    </row>
    <row r="190" spans="2:65" s="1" customFormat="1" ht="25.5" customHeight="1">
      <c r="B190" s="136"/>
      <c r="C190" s="204" t="s">
        <v>1014</v>
      </c>
      <c r="D190" s="204" t="s">
        <v>652</v>
      </c>
      <c r="E190" s="205" t="s">
        <v>1096</v>
      </c>
      <c r="F190" s="310" t="s">
        <v>1097</v>
      </c>
      <c r="G190" s="310"/>
      <c r="H190" s="310"/>
      <c r="I190" s="310"/>
      <c r="J190" s="206" t="s">
        <v>197</v>
      </c>
      <c r="K190" s="207">
        <v>21</v>
      </c>
      <c r="L190" s="311">
        <v>0</v>
      </c>
      <c r="M190" s="311"/>
      <c r="N190" s="309">
        <f t="shared" si="45"/>
        <v>0</v>
      </c>
      <c r="O190" s="278"/>
      <c r="P190" s="278"/>
      <c r="Q190" s="278"/>
      <c r="R190" s="139"/>
      <c r="T190" s="169" t="s">
        <v>5</v>
      </c>
      <c r="U190" s="47" t="s">
        <v>43</v>
      </c>
      <c r="V190" s="39"/>
      <c r="W190" s="170">
        <f t="shared" si="46"/>
        <v>0</v>
      </c>
      <c r="X190" s="170">
        <v>0</v>
      </c>
      <c r="Y190" s="170">
        <f t="shared" si="47"/>
        <v>0</v>
      </c>
      <c r="Z190" s="170">
        <v>0</v>
      </c>
      <c r="AA190" s="171">
        <f t="shared" si="48"/>
        <v>0</v>
      </c>
      <c r="AR190" s="22" t="s">
        <v>655</v>
      </c>
      <c r="AT190" s="22" t="s">
        <v>652</v>
      </c>
      <c r="AU190" s="22" t="s">
        <v>113</v>
      </c>
      <c r="AY190" s="22" t="s">
        <v>157</v>
      </c>
      <c r="BE190" s="109">
        <f t="shared" si="49"/>
        <v>0</v>
      </c>
      <c r="BF190" s="109">
        <f t="shared" si="50"/>
        <v>0</v>
      </c>
      <c r="BG190" s="109">
        <f t="shared" si="51"/>
        <v>0</v>
      </c>
      <c r="BH190" s="109">
        <f t="shared" si="52"/>
        <v>0</v>
      </c>
      <c r="BI190" s="109">
        <f t="shared" si="53"/>
        <v>0</v>
      </c>
      <c r="BJ190" s="22" t="s">
        <v>113</v>
      </c>
      <c r="BK190" s="109">
        <f t="shared" si="54"/>
        <v>0</v>
      </c>
      <c r="BL190" s="22" t="s">
        <v>390</v>
      </c>
      <c r="BM190" s="22" t="s">
        <v>1098</v>
      </c>
    </row>
    <row r="191" spans="2:65" s="1" customFormat="1" ht="25.5" customHeight="1">
      <c r="B191" s="136"/>
      <c r="C191" s="165" t="s">
        <v>1099</v>
      </c>
      <c r="D191" s="165" t="s">
        <v>158</v>
      </c>
      <c r="E191" s="166" t="s">
        <v>1100</v>
      </c>
      <c r="F191" s="276" t="s">
        <v>1101</v>
      </c>
      <c r="G191" s="276"/>
      <c r="H191" s="276"/>
      <c r="I191" s="276"/>
      <c r="J191" s="167" t="s">
        <v>1090</v>
      </c>
      <c r="K191" s="168">
        <v>14</v>
      </c>
      <c r="L191" s="277">
        <v>0</v>
      </c>
      <c r="M191" s="277"/>
      <c r="N191" s="278">
        <f t="shared" si="45"/>
        <v>0</v>
      </c>
      <c r="O191" s="278"/>
      <c r="P191" s="278"/>
      <c r="Q191" s="278"/>
      <c r="R191" s="139"/>
      <c r="T191" s="169" t="s">
        <v>5</v>
      </c>
      <c r="U191" s="47" t="s">
        <v>43</v>
      </c>
      <c r="V191" s="39"/>
      <c r="W191" s="170">
        <f t="shared" si="46"/>
        <v>0</v>
      </c>
      <c r="X191" s="170">
        <v>0</v>
      </c>
      <c r="Y191" s="170">
        <f t="shared" si="47"/>
        <v>0</v>
      </c>
      <c r="Z191" s="170">
        <v>0</v>
      </c>
      <c r="AA191" s="171">
        <f t="shared" si="48"/>
        <v>0</v>
      </c>
      <c r="AR191" s="22" t="s">
        <v>390</v>
      </c>
      <c r="AT191" s="22" t="s">
        <v>158</v>
      </c>
      <c r="AU191" s="22" t="s">
        <v>113</v>
      </c>
      <c r="AY191" s="22" t="s">
        <v>157</v>
      </c>
      <c r="BE191" s="109">
        <f t="shared" si="49"/>
        <v>0</v>
      </c>
      <c r="BF191" s="109">
        <f t="shared" si="50"/>
        <v>0</v>
      </c>
      <c r="BG191" s="109">
        <f t="shared" si="51"/>
        <v>0</v>
      </c>
      <c r="BH191" s="109">
        <f t="shared" si="52"/>
        <v>0</v>
      </c>
      <c r="BI191" s="109">
        <f t="shared" si="53"/>
        <v>0</v>
      </c>
      <c r="BJ191" s="22" t="s">
        <v>113</v>
      </c>
      <c r="BK191" s="109">
        <f t="shared" si="54"/>
        <v>0</v>
      </c>
      <c r="BL191" s="22" t="s">
        <v>390</v>
      </c>
      <c r="BM191" s="22" t="s">
        <v>1102</v>
      </c>
    </row>
    <row r="192" spans="2:65" s="1" customFormat="1" ht="25.5" customHeight="1">
      <c r="B192" s="136"/>
      <c r="C192" s="165" t="s">
        <v>1017</v>
      </c>
      <c r="D192" s="165" t="s">
        <v>158</v>
      </c>
      <c r="E192" s="166" t="s">
        <v>1103</v>
      </c>
      <c r="F192" s="276" t="s">
        <v>1104</v>
      </c>
      <c r="G192" s="276"/>
      <c r="H192" s="276"/>
      <c r="I192" s="276"/>
      <c r="J192" s="167" t="s">
        <v>1090</v>
      </c>
      <c r="K192" s="168">
        <v>14</v>
      </c>
      <c r="L192" s="277">
        <v>0</v>
      </c>
      <c r="M192" s="277"/>
      <c r="N192" s="278">
        <f t="shared" si="45"/>
        <v>0</v>
      </c>
      <c r="O192" s="278"/>
      <c r="P192" s="278"/>
      <c r="Q192" s="278"/>
      <c r="R192" s="139"/>
      <c r="T192" s="169" t="s">
        <v>5</v>
      </c>
      <c r="U192" s="47" t="s">
        <v>43</v>
      </c>
      <c r="V192" s="39"/>
      <c r="W192" s="170">
        <f t="shared" si="46"/>
        <v>0</v>
      </c>
      <c r="X192" s="170">
        <v>0</v>
      </c>
      <c r="Y192" s="170">
        <f t="shared" si="47"/>
        <v>0</v>
      </c>
      <c r="Z192" s="170">
        <v>0</v>
      </c>
      <c r="AA192" s="171">
        <f t="shared" si="48"/>
        <v>0</v>
      </c>
      <c r="AR192" s="22" t="s">
        <v>390</v>
      </c>
      <c r="AT192" s="22" t="s">
        <v>158</v>
      </c>
      <c r="AU192" s="22" t="s">
        <v>113</v>
      </c>
      <c r="AY192" s="22" t="s">
        <v>157</v>
      </c>
      <c r="BE192" s="109">
        <f t="shared" si="49"/>
        <v>0</v>
      </c>
      <c r="BF192" s="109">
        <f t="shared" si="50"/>
        <v>0</v>
      </c>
      <c r="BG192" s="109">
        <f t="shared" si="51"/>
        <v>0</v>
      </c>
      <c r="BH192" s="109">
        <f t="shared" si="52"/>
        <v>0</v>
      </c>
      <c r="BI192" s="109">
        <f t="shared" si="53"/>
        <v>0</v>
      </c>
      <c r="BJ192" s="22" t="s">
        <v>113</v>
      </c>
      <c r="BK192" s="109">
        <f t="shared" si="54"/>
        <v>0</v>
      </c>
      <c r="BL192" s="22" t="s">
        <v>390</v>
      </c>
      <c r="BM192" s="22" t="s">
        <v>1105</v>
      </c>
    </row>
    <row r="193" spans="2:65" s="1" customFormat="1" ht="16.5" customHeight="1">
      <c r="B193" s="136"/>
      <c r="C193" s="204" t="s">
        <v>1106</v>
      </c>
      <c r="D193" s="204" t="s">
        <v>652</v>
      </c>
      <c r="E193" s="205" t="s">
        <v>1107</v>
      </c>
      <c r="F193" s="310" t="s">
        <v>1108</v>
      </c>
      <c r="G193" s="310"/>
      <c r="H193" s="310"/>
      <c r="I193" s="310"/>
      <c r="J193" s="206" t="s">
        <v>197</v>
      </c>
      <c r="K193" s="207">
        <v>14</v>
      </c>
      <c r="L193" s="311">
        <v>0</v>
      </c>
      <c r="M193" s="311"/>
      <c r="N193" s="309">
        <f t="shared" si="45"/>
        <v>0</v>
      </c>
      <c r="O193" s="278"/>
      <c r="P193" s="278"/>
      <c r="Q193" s="278"/>
      <c r="R193" s="139"/>
      <c r="T193" s="169" t="s">
        <v>5</v>
      </c>
      <c r="U193" s="47" t="s">
        <v>43</v>
      </c>
      <c r="V193" s="39"/>
      <c r="W193" s="170">
        <f t="shared" si="46"/>
        <v>0</v>
      </c>
      <c r="X193" s="170">
        <v>0</v>
      </c>
      <c r="Y193" s="170">
        <f t="shared" si="47"/>
        <v>0</v>
      </c>
      <c r="Z193" s="170">
        <v>0</v>
      </c>
      <c r="AA193" s="171">
        <f t="shared" si="48"/>
        <v>0</v>
      </c>
      <c r="AR193" s="22" t="s">
        <v>655</v>
      </c>
      <c r="AT193" s="22" t="s">
        <v>652</v>
      </c>
      <c r="AU193" s="22" t="s">
        <v>113</v>
      </c>
      <c r="AY193" s="22" t="s">
        <v>157</v>
      </c>
      <c r="BE193" s="109">
        <f t="shared" si="49"/>
        <v>0</v>
      </c>
      <c r="BF193" s="109">
        <f t="shared" si="50"/>
        <v>0</v>
      </c>
      <c r="BG193" s="109">
        <f t="shared" si="51"/>
        <v>0</v>
      </c>
      <c r="BH193" s="109">
        <f t="shared" si="52"/>
        <v>0</v>
      </c>
      <c r="BI193" s="109">
        <f t="shared" si="53"/>
        <v>0</v>
      </c>
      <c r="BJ193" s="22" t="s">
        <v>113</v>
      </c>
      <c r="BK193" s="109">
        <f t="shared" si="54"/>
        <v>0</v>
      </c>
      <c r="BL193" s="22" t="s">
        <v>390</v>
      </c>
      <c r="BM193" s="22" t="s">
        <v>1109</v>
      </c>
    </row>
    <row r="194" spans="2:65" s="1" customFormat="1" ht="16.5" customHeight="1">
      <c r="B194" s="136"/>
      <c r="C194" s="165" t="s">
        <v>1020</v>
      </c>
      <c r="D194" s="165" t="s">
        <v>158</v>
      </c>
      <c r="E194" s="166" t="s">
        <v>1110</v>
      </c>
      <c r="F194" s="276" t="s">
        <v>1111</v>
      </c>
      <c r="G194" s="276"/>
      <c r="H194" s="276"/>
      <c r="I194" s="276"/>
      <c r="J194" s="167" t="s">
        <v>1090</v>
      </c>
      <c r="K194" s="168">
        <v>42</v>
      </c>
      <c r="L194" s="277">
        <v>0</v>
      </c>
      <c r="M194" s="277"/>
      <c r="N194" s="278">
        <f t="shared" si="45"/>
        <v>0</v>
      </c>
      <c r="O194" s="278"/>
      <c r="P194" s="278"/>
      <c r="Q194" s="278"/>
      <c r="R194" s="139"/>
      <c r="T194" s="169" t="s">
        <v>5</v>
      </c>
      <c r="U194" s="47" t="s">
        <v>43</v>
      </c>
      <c r="V194" s="39"/>
      <c r="W194" s="170">
        <f t="shared" si="46"/>
        <v>0</v>
      </c>
      <c r="X194" s="170">
        <v>0</v>
      </c>
      <c r="Y194" s="170">
        <f t="shared" si="47"/>
        <v>0</v>
      </c>
      <c r="Z194" s="170">
        <v>0</v>
      </c>
      <c r="AA194" s="171">
        <f t="shared" si="48"/>
        <v>0</v>
      </c>
      <c r="AR194" s="22" t="s">
        <v>390</v>
      </c>
      <c r="AT194" s="22" t="s">
        <v>158</v>
      </c>
      <c r="AU194" s="22" t="s">
        <v>113</v>
      </c>
      <c r="AY194" s="22" t="s">
        <v>157</v>
      </c>
      <c r="BE194" s="109">
        <f t="shared" si="49"/>
        <v>0</v>
      </c>
      <c r="BF194" s="109">
        <f t="shared" si="50"/>
        <v>0</v>
      </c>
      <c r="BG194" s="109">
        <f t="shared" si="51"/>
        <v>0</v>
      </c>
      <c r="BH194" s="109">
        <f t="shared" si="52"/>
        <v>0</v>
      </c>
      <c r="BI194" s="109">
        <f t="shared" si="53"/>
        <v>0</v>
      </c>
      <c r="BJ194" s="22" t="s">
        <v>113</v>
      </c>
      <c r="BK194" s="109">
        <f t="shared" si="54"/>
        <v>0</v>
      </c>
      <c r="BL194" s="22" t="s">
        <v>390</v>
      </c>
      <c r="BM194" s="22" t="s">
        <v>1112</v>
      </c>
    </row>
    <row r="195" spans="2:65" s="1" customFormat="1" ht="38.25" customHeight="1">
      <c r="B195" s="136"/>
      <c r="C195" s="165" t="s">
        <v>1113</v>
      </c>
      <c r="D195" s="165" t="s">
        <v>158</v>
      </c>
      <c r="E195" s="166" t="s">
        <v>1114</v>
      </c>
      <c r="F195" s="276" t="s">
        <v>1115</v>
      </c>
      <c r="G195" s="276"/>
      <c r="H195" s="276"/>
      <c r="I195" s="276"/>
      <c r="J195" s="167" t="s">
        <v>1090</v>
      </c>
      <c r="K195" s="168">
        <v>28</v>
      </c>
      <c r="L195" s="277">
        <v>0</v>
      </c>
      <c r="M195" s="277"/>
      <c r="N195" s="278">
        <f t="shared" si="45"/>
        <v>0</v>
      </c>
      <c r="O195" s="278"/>
      <c r="P195" s="278"/>
      <c r="Q195" s="278"/>
      <c r="R195" s="139"/>
      <c r="T195" s="169" t="s">
        <v>5</v>
      </c>
      <c r="U195" s="47" t="s">
        <v>43</v>
      </c>
      <c r="V195" s="39"/>
      <c r="W195" s="170">
        <f t="shared" si="46"/>
        <v>0</v>
      </c>
      <c r="X195" s="170">
        <v>0</v>
      </c>
      <c r="Y195" s="170">
        <f t="shared" si="47"/>
        <v>0</v>
      </c>
      <c r="Z195" s="170">
        <v>0</v>
      </c>
      <c r="AA195" s="171">
        <f t="shared" si="48"/>
        <v>0</v>
      </c>
      <c r="AR195" s="22" t="s">
        <v>390</v>
      </c>
      <c r="AT195" s="22" t="s">
        <v>158</v>
      </c>
      <c r="AU195" s="22" t="s">
        <v>113</v>
      </c>
      <c r="AY195" s="22" t="s">
        <v>157</v>
      </c>
      <c r="BE195" s="109">
        <f t="shared" si="49"/>
        <v>0</v>
      </c>
      <c r="BF195" s="109">
        <f t="shared" si="50"/>
        <v>0</v>
      </c>
      <c r="BG195" s="109">
        <f t="shared" si="51"/>
        <v>0</v>
      </c>
      <c r="BH195" s="109">
        <f t="shared" si="52"/>
        <v>0</v>
      </c>
      <c r="BI195" s="109">
        <f t="shared" si="53"/>
        <v>0</v>
      </c>
      <c r="BJ195" s="22" t="s">
        <v>113</v>
      </c>
      <c r="BK195" s="109">
        <f t="shared" si="54"/>
        <v>0</v>
      </c>
      <c r="BL195" s="22" t="s">
        <v>390</v>
      </c>
      <c r="BM195" s="22" t="s">
        <v>1116</v>
      </c>
    </row>
    <row r="196" spans="2:65" s="1" customFormat="1" ht="16.5" customHeight="1">
      <c r="B196" s="136"/>
      <c r="C196" s="204" t="s">
        <v>1023</v>
      </c>
      <c r="D196" s="204" t="s">
        <v>652</v>
      </c>
      <c r="E196" s="205" t="s">
        <v>1117</v>
      </c>
      <c r="F196" s="310" t="s">
        <v>1118</v>
      </c>
      <c r="G196" s="310"/>
      <c r="H196" s="310"/>
      <c r="I196" s="310"/>
      <c r="J196" s="206" t="s">
        <v>197</v>
      </c>
      <c r="K196" s="207">
        <v>28</v>
      </c>
      <c r="L196" s="311">
        <v>0</v>
      </c>
      <c r="M196" s="311"/>
      <c r="N196" s="309">
        <f t="shared" si="45"/>
        <v>0</v>
      </c>
      <c r="O196" s="278"/>
      <c r="P196" s="278"/>
      <c r="Q196" s="278"/>
      <c r="R196" s="139"/>
      <c r="T196" s="169" t="s">
        <v>5</v>
      </c>
      <c r="U196" s="47" t="s">
        <v>43</v>
      </c>
      <c r="V196" s="39"/>
      <c r="W196" s="170">
        <f t="shared" si="46"/>
        <v>0</v>
      </c>
      <c r="X196" s="170">
        <v>0</v>
      </c>
      <c r="Y196" s="170">
        <f t="shared" si="47"/>
        <v>0</v>
      </c>
      <c r="Z196" s="170">
        <v>0</v>
      </c>
      <c r="AA196" s="171">
        <f t="shared" si="48"/>
        <v>0</v>
      </c>
      <c r="AR196" s="22" t="s">
        <v>655</v>
      </c>
      <c r="AT196" s="22" t="s">
        <v>652</v>
      </c>
      <c r="AU196" s="22" t="s">
        <v>113</v>
      </c>
      <c r="AY196" s="22" t="s">
        <v>157</v>
      </c>
      <c r="BE196" s="109">
        <f t="shared" si="49"/>
        <v>0</v>
      </c>
      <c r="BF196" s="109">
        <f t="shared" si="50"/>
        <v>0</v>
      </c>
      <c r="BG196" s="109">
        <f t="shared" si="51"/>
        <v>0</v>
      </c>
      <c r="BH196" s="109">
        <f t="shared" si="52"/>
        <v>0</v>
      </c>
      <c r="BI196" s="109">
        <f t="shared" si="53"/>
        <v>0</v>
      </c>
      <c r="BJ196" s="22" t="s">
        <v>113</v>
      </c>
      <c r="BK196" s="109">
        <f t="shared" si="54"/>
        <v>0</v>
      </c>
      <c r="BL196" s="22" t="s">
        <v>390</v>
      </c>
      <c r="BM196" s="22" t="s">
        <v>1119</v>
      </c>
    </row>
    <row r="197" spans="2:65" s="1" customFormat="1" ht="25.5" customHeight="1">
      <c r="B197" s="136"/>
      <c r="C197" s="165" t="s">
        <v>1120</v>
      </c>
      <c r="D197" s="165" t="s">
        <v>158</v>
      </c>
      <c r="E197" s="166" t="s">
        <v>1121</v>
      </c>
      <c r="F197" s="276" t="s">
        <v>1122</v>
      </c>
      <c r="G197" s="276"/>
      <c r="H197" s="276"/>
      <c r="I197" s="276"/>
      <c r="J197" s="167" t="s">
        <v>1090</v>
      </c>
      <c r="K197" s="168">
        <v>7</v>
      </c>
      <c r="L197" s="277">
        <v>0</v>
      </c>
      <c r="M197" s="277"/>
      <c r="N197" s="278">
        <f t="shared" si="45"/>
        <v>0</v>
      </c>
      <c r="O197" s="278"/>
      <c r="P197" s="278"/>
      <c r="Q197" s="278"/>
      <c r="R197" s="139"/>
      <c r="T197" s="169" t="s">
        <v>5</v>
      </c>
      <c r="U197" s="47" t="s">
        <v>43</v>
      </c>
      <c r="V197" s="39"/>
      <c r="W197" s="170">
        <f t="shared" si="46"/>
        <v>0</v>
      </c>
      <c r="X197" s="170">
        <v>0</v>
      </c>
      <c r="Y197" s="170">
        <f t="shared" si="47"/>
        <v>0</v>
      </c>
      <c r="Z197" s="170">
        <v>0</v>
      </c>
      <c r="AA197" s="171">
        <f t="shared" si="48"/>
        <v>0</v>
      </c>
      <c r="AR197" s="22" t="s">
        <v>390</v>
      </c>
      <c r="AT197" s="22" t="s">
        <v>158</v>
      </c>
      <c r="AU197" s="22" t="s">
        <v>113</v>
      </c>
      <c r="AY197" s="22" t="s">
        <v>157</v>
      </c>
      <c r="BE197" s="109">
        <f t="shared" si="49"/>
        <v>0</v>
      </c>
      <c r="BF197" s="109">
        <f t="shared" si="50"/>
        <v>0</v>
      </c>
      <c r="BG197" s="109">
        <f t="shared" si="51"/>
        <v>0</v>
      </c>
      <c r="BH197" s="109">
        <f t="shared" si="52"/>
        <v>0</v>
      </c>
      <c r="BI197" s="109">
        <f t="shared" si="53"/>
        <v>0</v>
      </c>
      <c r="BJ197" s="22" t="s">
        <v>113</v>
      </c>
      <c r="BK197" s="109">
        <f t="shared" si="54"/>
        <v>0</v>
      </c>
      <c r="BL197" s="22" t="s">
        <v>390</v>
      </c>
      <c r="BM197" s="22" t="s">
        <v>1123</v>
      </c>
    </row>
    <row r="198" spans="2:65" s="1" customFormat="1" ht="38.25" customHeight="1">
      <c r="B198" s="136"/>
      <c r="C198" s="165" t="s">
        <v>1026</v>
      </c>
      <c r="D198" s="165" t="s">
        <v>158</v>
      </c>
      <c r="E198" s="166" t="s">
        <v>1124</v>
      </c>
      <c r="F198" s="306" t="s">
        <v>1125</v>
      </c>
      <c r="G198" s="306"/>
      <c r="H198" s="306"/>
      <c r="I198" s="306"/>
      <c r="J198" s="167" t="s">
        <v>1090</v>
      </c>
      <c r="K198" s="168">
        <v>7</v>
      </c>
      <c r="L198" s="277">
        <v>0</v>
      </c>
      <c r="M198" s="277"/>
      <c r="N198" s="278">
        <f t="shared" si="45"/>
        <v>0</v>
      </c>
      <c r="O198" s="278"/>
      <c r="P198" s="278"/>
      <c r="Q198" s="278"/>
      <c r="R198" s="139"/>
      <c r="T198" s="169" t="s">
        <v>5</v>
      </c>
      <c r="U198" s="47" t="s">
        <v>43</v>
      </c>
      <c r="V198" s="39"/>
      <c r="W198" s="170">
        <f t="shared" si="46"/>
        <v>0</v>
      </c>
      <c r="X198" s="170">
        <v>0</v>
      </c>
      <c r="Y198" s="170">
        <f t="shared" si="47"/>
        <v>0</v>
      </c>
      <c r="Z198" s="170">
        <v>0</v>
      </c>
      <c r="AA198" s="171">
        <f t="shared" si="48"/>
        <v>0</v>
      </c>
      <c r="AR198" s="22" t="s">
        <v>390</v>
      </c>
      <c r="AT198" s="22" t="s">
        <v>158</v>
      </c>
      <c r="AU198" s="22" t="s">
        <v>113</v>
      </c>
      <c r="AY198" s="22" t="s">
        <v>157</v>
      </c>
      <c r="BE198" s="109">
        <f t="shared" si="49"/>
        <v>0</v>
      </c>
      <c r="BF198" s="109">
        <f t="shared" si="50"/>
        <v>0</v>
      </c>
      <c r="BG198" s="109">
        <f t="shared" si="51"/>
        <v>0</v>
      </c>
      <c r="BH198" s="109">
        <f t="shared" si="52"/>
        <v>0</v>
      </c>
      <c r="BI198" s="109">
        <f t="shared" si="53"/>
        <v>0</v>
      </c>
      <c r="BJ198" s="22" t="s">
        <v>113</v>
      </c>
      <c r="BK198" s="109">
        <f t="shared" si="54"/>
        <v>0</v>
      </c>
      <c r="BL198" s="22" t="s">
        <v>390</v>
      </c>
      <c r="BM198" s="22" t="s">
        <v>1126</v>
      </c>
    </row>
    <row r="199" spans="2:65" s="1" customFormat="1" ht="16.5" customHeight="1">
      <c r="B199" s="136"/>
      <c r="C199" s="204" t="s">
        <v>1127</v>
      </c>
      <c r="D199" s="204" t="s">
        <v>652</v>
      </c>
      <c r="E199" s="205" t="s">
        <v>1128</v>
      </c>
      <c r="F199" s="315" t="s">
        <v>1129</v>
      </c>
      <c r="G199" s="315"/>
      <c r="H199" s="315"/>
      <c r="I199" s="315"/>
      <c r="J199" s="206" t="s">
        <v>197</v>
      </c>
      <c r="K199" s="207">
        <v>7</v>
      </c>
      <c r="L199" s="311">
        <v>0</v>
      </c>
      <c r="M199" s="311"/>
      <c r="N199" s="309">
        <f t="shared" si="45"/>
        <v>0</v>
      </c>
      <c r="O199" s="278"/>
      <c r="P199" s="278"/>
      <c r="Q199" s="278"/>
      <c r="R199" s="139"/>
      <c r="T199" s="169" t="s">
        <v>5</v>
      </c>
      <c r="U199" s="47" t="s">
        <v>43</v>
      </c>
      <c r="V199" s="39"/>
      <c r="W199" s="170">
        <f t="shared" si="46"/>
        <v>0</v>
      </c>
      <c r="X199" s="170">
        <v>0</v>
      </c>
      <c r="Y199" s="170">
        <f t="shared" si="47"/>
        <v>0</v>
      </c>
      <c r="Z199" s="170">
        <v>0</v>
      </c>
      <c r="AA199" s="171">
        <f t="shared" si="48"/>
        <v>0</v>
      </c>
      <c r="AR199" s="22" t="s">
        <v>655</v>
      </c>
      <c r="AT199" s="22" t="s">
        <v>652</v>
      </c>
      <c r="AU199" s="22" t="s">
        <v>113</v>
      </c>
      <c r="AY199" s="22" t="s">
        <v>157</v>
      </c>
      <c r="BE199" s="109">
        <f t="shared" si="49"/>
        <v>0</v>
      </c>
      <c r="BF199" s="109">
        <f t="shared" si="50"/>
        <v>0</v>
      </c>
      <c r="BG199" s="109">
        <f t="shared" si="51"/>
        <v>0</v>
      </c>
      <c r="BH199" s="109">
        <f t="shared" si="52"/>
        <v>0</v>
      </c>
      <c r="BI199" s="109">
        <f t="shared" si="53"/>
        <v>0</v>
      </c>
      <c r="BJ199" s="22" t="s">
        <v>113</v>
      </c>
      <c r="BK199" s="109">
        <f t="shared" si="54"/>
        <v>0</v>
      </c>
      <c r="BL199" s="22" t="s">
        <v>390</v>
      </c>
      <c r="BM199" s="22" t="s">
        <v>1130</v>
      </c>
    </row>
    <row r="200" spans="2:65" s="1" customFormat="1" ht="38.25" customHeight="1">
      <c r="B200" s="136"/>
      <c r="C200" s="165" t="s">
        <v>1029</v>
      </c>
      <c r="D200" s="165" t="s">
        <v>158</v>
      </c>
      <c r="E200" s="166" t="s">
        <v>1131</v>
      </c>
      <c r="F200" s="276" t="s">
        <v>1132</v>
      </c>
      <c r="G200" s="276"/>
      <c r="H200" s="276"/>
      <c r="I200" s="276"/>
      <c r="J200" s="167" t="s">
        <v>1090</v>
      </c>
      <c r="K200" s="168">
        <v>14</v>
      </c>
      <c r="L200" s="277">
        <v>0</v>
      </c>
      <c r="M200" s="277"/>
      <c r="N200" s="278">
        <f t="shared" si="45"/>
        <v>0</v>
      </c>
      <c r="O200" s="278"/>
      <c r="P200" s="278"/>
      <c r="Q200" s="278"/>
      <c r="R200" s="139"/>
      <c r="T200" s="169" t="s">
        <v>5</v>
      </c>
      <c r="U200" s="47" t="s">
        <v>43</v>
      </c>
      <c r="V200" s="39"/>
      <c r="W200" s="170">
        <f t="shared" si="46"/>
        <v>0</v>
      </c>
      <c r="X200" s="170">
        <v>0</v>
      </c>
      <c r="Y200" s="170">
        <f t="shared" si="47"/>
        <v>0</v>
      </c>
      <c r="Z200" s="170">
        <v>0</v>
      </c>
      <c r="AA200" s="171">
        <f t="shared" si="48"/>
        <v>0</v>
      </c>
      <c r="AR200" s="22" t="s">
        <v>390</v>
      </c>
      <c r="AT200" s="22" t="s">
        <v>158</v>
      </c>
      <c r="AU200" s="22" t="s">
        <v>113</v>
      </c>
      <c r="AY200" s="22" t="s">
        <v>157</v>
      </c>
      <c r="BE200" s="109">
        <f t="shared" si="49"/>
        <v>0</v>
      </c>
      <c r="BF200" s="109">
        <f t="shared" si="50"/>
        <v>0</v>
      </c>
      <c r="BG200" s="109">
        <f t="shared" si="51"/>
        <v>0</v>
      </c>
      <c r="BH200" s="109">
        <f t="shared" si="52"/>
        <v>0</v>
      </c>
      <c r="BI200" s="109">
        <f t="shared" si="53"/>
        <v>0</v>
      </c>
      <c r="BJ200" s="22" t="s">
        <v>113</v>
      </c>
      <c r="BK200" s="109">
        <f t="shared" si="54"/>
        <v>0</v>
      </c>
      <c r="BL200" s="22" t="s">
        <v>390</v>
      </c>
      <c r="BM200" s="22" t="s">
        <v>1133</v>
      </c>
    </row>
    <row r="201" spans="2:65" s="1" customFormat="1" ht="38.25" customHeight="1">
      <c r="B201" s="136"/>
      <c r="C201" s="165" t="s">
        <v>1134</v>
      </c>
      <c r="D201" s="165" t="s">
        <v>158</v>
      </c>
      <c r="E201" s="166" t="s">
        <v>1135</v>
      </c>
      <c r="F201" s="276" t="s">
        <v>1136</v>
      </c>
      <c r="G201" s="276"/>
      <c r="H201" s="276"/>
      <c r="I201" s="276"/>
      <c r="J201" s="167" t="s">
        <v>401</v>
      </c>
      <c r="K201" s="168">
        <v>1.4</v>
      </c>
      <c r="L201" s="277">
        <v>0</v>
      </c>
      <c r="M201" s="277"/>
      <c r="N201" s="278">
        <f t="shared" si="45"/>
        <v>0</v>
      </c>
      <c r="O201" s="278"/>
      <c r="P201" s="278"/>
      <c r="Q201" s="278"/>
      <c r="R201" s="139"/>
      <c r="T201" s="169" t="s">
        <v>5</v>
      </c>
      <c r="U201" s="47" t="s">
        <v>43</v>
      </c>
      <c r="V201" s="39"/>
      <c r="W201" s="170">
        <f t="shared" si="46"/>
        <v>0</v>
      </c>
      <c r="X201" s="170">
        <v>0</v>
      </c>
      <c r="Y201" s="170">
        <f t="shared" si="47"/>
        <v>0</v>
      </c>
      <c r="Z201" s="170">
        <v>0</v>
      </c>
      <c r="AA201" s="171">
        <f t="shared" si="48"/>
        <v>0</v>
      </c>
      <c r="AR201" s="22" t="s">
        <v>390</v>
      </c>
      <c r="AT201" s="22" t="s">
        <v>158</v>
      </c>
      <c r="AU201" s="22" t="s">
        <v>113</v>
      </c>
      <c r="AY201" s="22" t="s">
        <v>157</v>
      </c>
      <c r="BE201" s="109">
        <f t="shared" si="49"/>
        <v>0</v>
      </c>
      <c r="BF201" s="109">
        <f t="shared" si="50"/>
        <v>0</v>
      </c>
      <c r="BG201" s="109">
        <f t="shared" si="51"/>
        <v>0</v>
      </c>
      <c r="BH201" s="109">
        <f t="shared" si="52"/>
        <v>0</v>
      </c>
      <c r="BI201" s="109">
        <f t="shared" si="53"/>
        <v>0</v>
      </c>
      <c r="BJ201" s="22" t="s">
        <v>113</v>
      </c>
      <c r="BK201" s="109">
        <f t="shared" si="54"/>
        <v>0</v>
      </c>
      <c r="BL201" s="22" t="s">
        <v>390</v>
      </c>
      <c r="BM201" s="22" t="s">
        <v>1137</v>
      </c>
    </row>
    <row r="202" spans="2:65" s="1" customFormat="1" ht="25.5" customHeight="1">
      <c r="B202" s="136"/>
      <c r="C202" s="165" t="s">
        <v>1031</v>
      </c>
      <c r="D202" s="165" t="s">
        <v>158</v>
      </c>
      <c r="E202" s="166" t="s">
        <v>1138</v>
      </c>
      <c r="F202" s="276" t="s">
        <v>1139</v>
      </c>
      <c r="G202" s="276"/>
      <c r="H202" s="276"/>
      <c r="I202" s="276"/>
      <c r="J202" s="167" t="s">
        <v>1090</v>
      </c>
      <c r="K202" s="168">
        <v>21</v>
      </c>
      <c r="L202" s="277">
        <v>0</v>
      </c>
      <c r="M202" s="277"/>
      <c r="N202" s="278">
        <f t="shared" si="45"/>
        <v>0</v>
      </c>
      <c r="O202" s="278"/>
      <c r="P202" s="278"/>
      <c r="Q202" s="278"/>
      <c r="R202" s="139"/>
      <c r="T202" s="169" t="s">
        <v>5</v>
      </c>
      <c r="U202" s="47" t="s">
        <v>43</v>
      </c>
      <c r="V202" s="39"/>
      <c r="W202" s="170">
        <f t="shared" si="46"/>
        <v>0</v>
      </c>
      <c r="X202" s="170">
        <v>0</v>
      </c>
      <c r="Y202" s="170">
        <f t="shared" si="47"/>
        <v>0</v>
      </c>
      <c r="Z202" s="170">
        <v>0</v>
      </c>
      <c r="AA202" s="171">
        <f t="shared" si="48"/>
        <v>0</v>
      </c>
      <c r="AR202" s="22" t="s">
        <v>390</v>
      </c>
      <c r="AT202" s="22" t="s">
        <v>158</v>
      </c>
      <c r="AU202" s="22" t="s">
        <v>113</v>
      </c>
      <c r="AY202" s="22" t="s">
        <v>157</v>
      </c>
      <c r="BE202" s="109">
        <f t="shared" si="49"/>
        <v>0</v>
      </c>
      <c r="BF202" s="109">
        <f t="shared" si="50"/>
        <v>0</v>
      </c>
      <c r="BG202" s="109">
        <f t="shared" si="51"/>
        <v>0</v>
      </c>
      <c r="BH202" s="109">
        <f t="shared" si="52"/>
        <v>0</v>
      </c>
      <c r="BI202" s="109">
        <f t="shared" si="53"/>
        <v>0</v>
      </c>
      <c r="BJ202" s="22" t="s">
        <v>113</v>
      </c>
      <c r="BK202" s="109">
        <f t="shared" si="54"/>
        <v>0</v>
      </c>
      <c r="BL202" s="22" t="s">
        <v>390</v>
      </c>
      <c r="BM202" s="22" t="s">
        <v>1140</v>
      </c>
    </row>
    <row r="203" spans="2:65" s="1" customFormat="1" ht="25.5" customHeight="1">
      <c r="B203" s="136"/>
      <c r="C203" s="204" t="s">
        <v>1141</v>
      </c>
      <c r="D203" s="204" t="s">
        <v>652</v>
      </c>
      <c r="E203" s="205" t="s">
        <v>1142</v>
      </c>
      <c r="F203" s="310" t="s">
        <v>1143</v>
      </c>
      <c r="G203" s="310"/>
      <c r="H203" s="310"/>
      <c r="I203" s="310"/>
      <c r="J203" s="206" t="s">
        <v>197</v>
      </c>
      <c r="K203" s="207">
        <v>21</v>
      </c>
      <c r="L203" s="311">
        <v>0</v>
      </c>
      <c r="M203" s="311"/>
      <c r="N203" s="309">
        <f t="shared" si="45"/>
        <v>0</v>
      </c>
      <c r="O203" s="278"/>
      <c r="P203" s="278"/>
      <c r="Q203" s="278"/>
      <c r="R203" s="139"/>
      <c r="T203" s="169" t="s">
        <v>5</v>
      </c>
      <c r="U203" s="47" t="s">
        <v>43</v>
      </c>
      <c r="V203" s="39"/>
      <c r="W203" s="170">
        <f t="shared" si="46"/>
        <v>0</v>
      </c>
      <c r="X203" s="170">
        <v>0</v>
      </c>
      <c r="Y203" s="170">
        <f t="shared" si="47"/>
        <v>0</v>
      </c>
      <c r="Z203" s="170">
        <v>0</v>
      </c>
      <c r="AA203" s="171">
        <f t="shared" si="48"/>
        <v>0</v>
      </c>
      <c r="AR203" s="22" t="s">
        <v>655</v>
      </c>
      <c r="AT203" s="22" t="s">
        <v>652</v>
      </c>
      <c r="AU203" s="22" t="s">
        <v>113</v>
      </c>
      <c r="AY203" s="22" t="s">
        <v>157</v>
      </c>
      <c r="BE203" s="109">
        <f t="shared" si="49"/>
        <v>0</v>
      </c>
      <c r="BF203" s="109">
        <f t="shared" si="50"/>
        <v>0</v>
      </c>
      <c r="BG203" s="109">
        <f t="shared" si="51"/>
        <v>0</v>
      </c>
      <c r="BH203" s="109">
        <f t="shared" si="52"/>
        <v>0</v>
      </c>
      <c r="BI203" s="109">
        <f t="shared" si="53"/>
        <v>0</v>
      </c>
      <c r="BJ203" s="22" t="s">
        <v>113</v>
      </c>
      <c r="BK203" s="109">
        <f t="shared" si="54"/>
        <v>0</v>
      </c>
      <c r="BL203" s="22" t="s">
        <v>390</v>
      </c>
      <c r="BM203" s="22" t="s">
        <v>1144</v>
      </c>
    </row>
    <row r="204" spans="2:65" s="1" customFormat="1" ht="25.5" customHeight="1">
      <c r="B204" s="136"/>
      <c r="C204" s="165" t="s">
        <v>1033</v>
      </c>
      <c r="D204" s="165" t="s">
        <v>158</v>
      </c>
      <c r="E204" s="166" t="s">
        <v>1145</v>
      </c>
      <c r="F204" s="276" t="s">
        <v>1146</v>
      </c>
      <c r="G204" s="276"/>
      <c r="H204" s="276"/>
      <c r="I204" s="276"/>
      <c r="J204" s="167" t="s">
        <v>1090</v>
      </c>
      <c r="K204" s="168">
        <v>77</v>
      </c>
      <c r="L204" s="277">
        <v>0</v>
      </c>
      <c r="M204" s="277"/>
      <c r="N204" s="278">
        <f t="shared" si="45"/>
        <v>0</v>
      </c>
      <c r="O204" s="278"/>
      <c r="P204" s="278"/>
      <c r="Q204" s="278"/>
      <c r="R204" s="139"/>
      <c r="T204" s="169" t="s">
        <v>5</v>
      </c>
      <c r="U204" s="47" t="s">
        <v>43</v>
      </c>
      <c r="V204" s="39"/>
      <c r="W204" s="170">
        <f t="shared" si="46"/>
        <v>0</v>
      </c>
      <c r="X204" s="170">
        <v>0</v>
      </c>
      <c r="Y204" s="170">
        <f t="shared" si="47"/>
        <v>0</v>
      </c>
      <c r="Z204" s="170">
        <v>0</v>
      </c>
      <c r="AA204" s="171">
        <f t="shared" si="48"/>
        <v>0</v>
      </c>
      <c r="AR204" s="22" t="s">
        <v>390</v>
      </c>
      <c r="AT204" s="22" t="s">
        <v>158</v>
      </c>
      <c r="AU204" s="22" t="s">
        <v>113</v>
      </c>
      <c r="AY204" s="22" t="s">
        <v>157</v>
      </c>
      <c r="BE204" s="109">
        <f t="shared" si="49"/>
        <v>0</v>
      </c>
      <c r="BF204" s="109">
        <f t="shared" si="50"/>
        <v>0</v>
      </c>
      <c r="BG204" s="109">
        <f t="shared" si="51"/>
        <v>0</v>
      </c>
      <c r="BH204" s="109">
        <f t="shared" si="52"/>
        <v>0</v>
      </c>
      <c r="BI204" s="109">
        <f t="shared" si="53"/>
        <v>0</v>
      </c>
      <c r="BJ204" s="22" t="s">
        <v>113</v>
      </c>
      <c r="BK204" s="109">
        <f t="shared" si="54"/>
        <v>0</v>
      </c>
      <c r="BL204" s="22" t="s">
        <v>390</v>
      </c>
      <c r="BM204" s="22" t="s">
        <v>1147</v>
      </c>
    </row>
    <row r="205" spans="2:65" s="1" customFormat="1" ht="25.5" customHeight="1">
      <c r="B205" s="136"/>
      <c r="C205" s="165" t="s">
        <v>1148</v>
      </c>
      <c r="D205" s="165" t="s">
        <v>158</v>
      </c>
      <c r="E205" s="166" t="s">
        <v>1149</v>
      </c>
      <c r="F205" s="306" t="s">
        <v>1150</v>
      </c>
      <c r="G205" s="306"/>
      <c r="H205" s="306"/>
      <c r="I205" s="306"/>
      <c r="J205" s="167" t="s">
        <v>197</v>
      </c>
      <c r="K205" s="168">
        <v>7</v>
      </c>
      <c r="L205" s="277">
        <v>0</v>
      </c>
      <c r="M205" s="277"/>
      <c r="N205" s="278">
        <f t="shared" si="45"/>
        <v>0</v>
      </c>
      <c r="O205" s="278"/>
      <c r="P205" s="278"/>
      <c r="Q205" s="278"/>
      <c r="R205" s="139"/>
      <c r="T205" s="169" t="s">
        <v>5</v>
      </c>
      <c r="U205" s="47" t="s">
        <v>43</v>
      </c>
      <c r="V205" s="39"/>
      <c r="W205" s="170">
        <f t="shared" si="46"/>
        <v>0</v>
      </c>
      <c r="X205" s="170">
        <v>0</v>
      </c>
      <c r="Y205" s="170">
        <f t="shared" si="47"/>
        <v>0</v>
      </c>
      <c r="Z205" s="170">
        <v>0</v>
      </c>
      <c r="AA205" s="171">
        <f t="shared" si="48"/>
        <v>0</v>
      </c>
      <c r="AR205" s="22" t="s">
        <v>390</v>
      </c>
      <c r="AT205" s="22" t="s">
        <v>158</v>
      </c>
      <c r="AU205" s="22" t="s">
        <v>113</v>
      </c>
      <c r="AY205" s="22" t="s">
        <v>157</v>
      </c>
      <c r="BE205" s="109">
        <f t="shared" si="49"/>
        <v>0</v>
      </c>
      <c r="BF205" s="109">
        <f t="shared" si="50"/>
        <v>0</v>
      </c>
      <c r="BG205" s="109">
        <f t="shared" si="51"/>
        <v>0</v>
      </c>
      <c r="BH205" s="109">
        <f t="shared" si="52"/>
        <v>0</v>
      </c>
      <c r="BI205" s="109">
        <f t="shared" si="53"/>
        <v>0</v>
      </c>
      <c r="BJ205" s="22" t="s">
        <v>113</v>
      </c>
      <c r="BK205" s="109">
        <f t="shared" si="54"/>
        <v>0</v>
      </c>
      <c r="BL205" s="22" t="s">
        <v>390</v>
      </c>
      <c r="BM205" s="22" t="s">
        <v>1151</v>
      </c>
    </row>
    <row r="206" spans="2:65" s="1" customFormat="1" ht="25.5" customHeight="1">
      <c r="B206" s="136"/>
      <c r="C206" s="204" t="s">
        <v>1036</v>
      </c>
      <c r="D206" s="204" t="s">
        <v>652</v>
      </c>
      <c r="E206" s="205" t="s">
        <v>1152</v>
      </c>
      <c r="F206" s="315" t="s">
        <v>1153</v>
      </c>
      <c r="G206" s="315"/>
      <c r="H206" s="315"/>
      <c r="I206" s="315"/>
      <c r="J206" s="206" t="s">
        <v>197</v>
      </c>
      <c r="K206" s="207">
        <v>7</v>
      </c>
      <c r="L206" s="311">
        <v>0</v>
      </c>
      <c r="M206" s="311"/>
      <c r="N206" s="309">
        <f t="shared" si="45"/>
        <v>0</v>
      </c>
      <c r="O206" s="278"/>
      <c r="P206" s="278"/>
      <c r="Q206" s="278"/>
      <c r="R206" s="139"/>
      <c r="T206" s="169" t="s">
        <v>5</v>
      </c>
      <c r="U206" s="47" t="s">
        <v>43</v>
      </c>
      <c r="V206" s="39"/>
      <c r="W206" s="170">
        <f t="shared" si="46"/>
        <v>0</v>
      </c>
      <c r="X206" s="170">
        <v>0</v>
      </c>
      <c r="Y206" s="170">
        <f t="shared" si="47"/>
        <v>0</v>
      </c>
      <c r="Z206" s="170">
        <v>0</v>
      </c>
      <c r="AA206" s="171">
        <f t="shared" si="48"/>
        <v>0</v>
      </c>
      <c r="AR206" s="22" t="s">
        <v>655</v>
      </c>
      <c r="AT206" s="22" t="s">
        <v>652</v>
      </c>
      <c r="AU206" s="22" t="s">
        <v>113</v>
      </c>
      <c r="AY206" s="22" t="s">
        <v>157</v>
      </c>
      <c r="BE206" s="109">
        <f t="shared" si="49"/>
        <v>0</v>
      </c>
      <c r="BF206" s="109">
        <f t="shared" si="50"/>
        <v>0</v>
      </c>
      <c r="BG206" s="109">
        <f t="shared" si="51"/>
        <v>0</v>
      </c>
      <c r="BH206" s="109">
        <f t="shared" si="52"/>
        <v>0</v>
      </c>
      <c r="BI206" s="109">
        <f t="shared" si="53"/>
        <v>0</v>
      </c>
      <c r="BJ206" s="22" t="s">
        <v>113</v>
      </c>
      <c r="BK206" s="109">
        <f t="shared" si="54"/>
        <v>0</v>
      </c>
      <c r="BL206" s="22" t="s">
        <v>390</v>
      </c>
      <c r="BM206" s="22" t="s">
        <v>1154</v>
      </c>
    </row>
    <row r="207" spans="2:65" s="1" customFormat="1" ht="25.5" customHeight="1">
      <c r="B207" s="136"/>
      <c r="C207" s="165" t="s">
        <v>497</v>
      </c>
      <c r="D207" s="165" t="s">
        <v>158</v>
      </c>
      <c r="E207" s="166" t="s">
        <v>1149</v>
      </c>
      <c r="F207" s="316" t="s">
        <v>1150</v>
      </c>
      <c r="G207" s="316"/>
      <c r="H207" s="316"/>
      <c r="I207" s="316"/>
      <c r="J207" s="167" t="s">
        <v>197</v>
      </c>
      <c r="K207" s="168">
        <v>35</v>
      </c>
      <c r="L207" s="277">
        <v>0</v>
      </c>
      <c r="M207" s="277"/>
      <c r="N207" s="278">
        <f t="shared" si="45"/>
        <v>0</v>
      </c>
      <c r="O207" s="278"/>
      <c r="P207" s="278"/>
      <c r="Q207" s="278"/>
      <c r="R207" s="139"/>
      <c r="T207" s="169" t="s">
        <v>5</v>
      </c>
      <c r="U207" s="47" t="s">
        <v>43</v>
      </c>
      <c r="V207" s="39"/>
      <c r="W207" s="170">
        <f t="shared" si="46"/>
        <v>0</v>
      </c>
      <c r="X207" s="170">
        <v>0</v>
      </c>
      <c r="Y207" s="170">
        <f t="shared" si="47"/>
        <v>0</v>
      </c>
      <c r="Z207" s="170">
        <v>0</v>
      </c>
      <c r="AA207" s="171">
        <f t="shared" si="48"/>
        <v>0</v>
      </c>
      <c r="AR207" s="22" t="s">
        <v>390</v>
      </c>
      <c r="AT207" s="22" t="s">
        <v>158</v>
      </c>
      <c r="AU207" s="22" t="s">
        <v>113</v>
      </c>
      <c r="AY207" s="22" t="s">
        <v>157</v>
      </c>
      <c r="BE207" s="109">
        <f t="shared" si="49"/>
        <v>0</v>
      </c>
      <c r="BF207" s="109">
        <f t="shared" si="50"/>
        <v>0</v>
      </c>
      <c r="BG207" s="109">
        <f t="shared" si="51"/>
        <v>0</v>
      </c>
      <c r="BH207" s="109">
        <f t="shared" si="52"/>
        <v>0</v>
      </c>
      <c r="BI207" s="109">
        <f t="shared" si="53"/>
        <v>0</v>
      </c>
      <c r="BJ207" s="22" t="s">
        <v>113</v>
      </c>
      <c r="BK207" s="109">
        <f t="shared" si="54"/>
        <v>0</v>
      </c>
      <c r="BL207" s="22" t="s">
        <v>390</v>
      </c>
      <c r="BM207" s="22" t="s">
        <v>1155</v>
      </c>
    </row>
    <row r="208" spans="2:65" s="1" customFormat="1" ht="16.5" customHeight="1">
      <c r="B208" s="136"/>
      <c r="C208" s="204" t="s">
        <v>1039</v>
      </c>
      <c r="D208" s="204" t="s">
        <v>652</v>
      </c>
      <c r="E208" s="205" t="s">
        <v>1156</v>
      </c>
      <c r="F208" s="310" t="s">
        <v>1157</v>
      </c>
      <c r="G208" s="310"/>
      <c r="H208" s="310"/>
      <c r="I208" s="310"/>
      <c r="J208" s="206" t="s">
        <v>197</v>
      </c>
      <c r="K208" s="207">
        <v>28</v>
      </c>
      <c r="L208" s="311">
        <v>0</v>
      </c>
      <c r="M208" s="311"/>
      <c r="N208" s="309">
        <f t="shared" si="45"/>
        <v>0</v>
      </c>
      <c r="O208" s="278"/>
      <c r="P208" s="278"/>
      <c r="Q208" s="278"/>
      <c r="R208" s="139"/>
      <c r="T208" s="169" t="s">
        <v>5</v>
      </c>
      <c r="U208" s="47" t="s">
        <v>43</v>
      </c>
      <c r="V208" s="39"/>
      <c r="W208" s="170">
        <f t="shared" si="46"/>
        <v>0</v>
      </c>
      <c r="X208" s="170">
        <v>0</v>
      </c>
      <c r="Y208" s="170">
        <f t="shared" si="47"/>
        <v>0</v>
      </c>
      <c r="Z208" s="170">
        <v>0</v>
      </c>
      <c r="AA208" s="171">
        <f t="shared" si="48"/>
        <v>0</v>
      </c>
      <c r="AR208" s="22" t="s">
        <v>655</v>
      </c>
      <c r="AT208" s="22" t="s">
        <v>652</v>
      </c>
      <c r="AU208" s="22" t="s">
        <v>113</v>
      </c>
      <c r="AY208" s="22" t="s">
        <v>157</v>
      </c>
      <c r="BE208" s="109">
        <f t="shared" si="49"/>
        <v>0</v>
      </c>
      <c r="BF208" s="109">
        <f t="shared" si="50"/>
        <v>0</v>
      </c>
      <c r="BG208" s="109">
        <f t="shared" si="51"/>
        <v>0</v>
      </c>
      <c r="BH208" s="109">
        <f t="shared" si="52"/>
        <v>0</v>
      </c>
      <c r="BI208" s="109">
        <f t="shared" si="53"/>
        <v>0</v>
      </c>
      <c r="BJ208" s="22" t="s">
        <v>113</v>
      </c>
      <c r="BK208" s="109">
        <f t="shared" si="54"/>
        <v>0</v>
      </c>
      <c r="BL208" s="22" t="s">
        <v>390</v>
      </c>
      <c r="BM208" s="22" t="s">
        <v>1158</v>
      </c>
    </row>
    <row r="209" spans="2:65" s="1" customFormat="1" ht="16.5" customHeight="1">
      <c r="B209" s="136"/>
      <c r="C209" s="204" t="s">
        <v>1159</v>
      </c>
      <c r="D209" s="204" t="s">
        <v>652</v>
      </c>
      <c r="E209" s="205" t="s">
        <v>1160</v>
      </c>
      <c r="F209" s="315" t="s">
        <v>1161</v>
      </c>
      <c r="G209" s="315"/>
      <c r="H209" s="315"/>
      <c r="I209" s="315"/>
      <c r="J209" s="206" t="s">
        <v>197</v>
      </c>
      <c r="K209" s="207">
        <v>7</v>
      </c>
      <c r="L209" s="311">
        <v>0</v>
      </c>
      <c r="M209" s="311"/>
      <c r="N209" s="309">
        <f t="shared" si="45"/>
        <v>0</v>
      </c>
      <c r="O209" s="278"/>
      <c r="P209" s="278"/>
      <c r="Q209" s="278"/>
      <c r="R209" s="139"/>
      <c r="T209" s="169" t="s">
        <v>5</v>
      </c>
      <c r="U209" s="47" t="s">
        <v>43</v>
      </c>
      <c r="V209" s="39"/>
      <c r="W209" s="170">
        <f t="shared" si="46"/>
        <v>0</v>
      </c>
      <c r="X209" s="170">
        <v>0</v>
      </c>
      <c r="Y209" s="170">
        <f t="shared" si="47"/>
        <v>0</v>
      </c>
      <c r="Z209" s="170">
        <v>0</v>
      </c>
      <c r="AA209" s="171">
        <f t="shared" si="48"/>
        <v>0</v>
      </c>
      <c r="AR209" s="22" t="s">
        <v>655</v>
      </c>
      <c r="AT209" s="22" t="s">
        <v>652</v>
      </c>
      <c r="AU209" s="22" t="s">
        <v>113</v>
      </c>
      <c r="AY209" s="22" t="s">
        <v>157</v>
      </c>
      <c r="BE209" s="109">
        <f t="shared" si="49"/>
        <v>0</v>
      </c>
      <c r="BF209" s="109">
        <f t="shared" si="50"/>
        <v>0</v>
      </c>
      <c r="BG209" s="109">
        <f t="shared" si="51"/>
        <v>0</v>
      </c>
      <c r="BH209" s="109">
        <f t="shared" si="52"/>
        <v>0</v>
      </c>
      <c r="BI209" s="109">
        <f t="shared" si="53"/>
        <v>0</v>
      </c>
      <c r="BJ209" s="22" t="s">
        <v>113</v>
      </c>
      <c r="BK209" s="109">
        <f t="shared" si="54"/>
        <v>0</v>
      </c>
      <c r="BL209" s="22" t="s">
        <v>390</v>
      </c>
      <c r="BM209" s="22" t="s">
        <v>1162</v>
      </c>
    </row>
    <row r="210" spans="2:65" s="1" customFormat="1" ht="25.5" customHeight="1">
      <c r="B210" s="136"/>
      <c r="C210" s="165" t="s">
        <v>1042</v>
      </c>
      <c r="D210" s="165" t="s">
        <v>158</v>
      </c>
      <c r="E210" s="166" t="s">
        <v>1163</v>
      </c>
      <c r="F210" s="276" t="s">
        <v>1164</v>
      </c>
      <c r="G210" s="276"/>
      <c r="H210" s="276"/>
      <c r="I210" s="276"/>
      <c r="J210" s="167" t="s">
        <v>197</v>
      </c>
      <c r="K210" s="168">
        <v>42</v>
      </c>
      <c r="L210" s="277">
        <v>0</v>
      </c>
      <c r="M210" s="277"/>
      <c r="N210" s="278">
        <f t="shared" si="45"/>
        <v>0</v>
      </c>
      <c r="O210" s="278"/>
      <c r="P210" s="278"/>
      <c r="Q210" s="278"/>
      <c r="R210" s="139"/>
      <c r="T210" s="169" t="s">
        <v>5</v>
      </c>
      <c r="U210" s="47" t="s">
        <v>43</v>
      </c>
      <c r="V210" s="39"/>
      <c r="W210" s="170">
        <f t="shared" si="46"/>
        <v>0</v>
      </c>
      <c r="X210" s="170">
        <v>0</v>
      </c>
      <c r="Y210" s="170">
        <f t="shared" si="47"/>
        <v>0</v>
      </c>
      <c r="Z210" s="170">
        <v>0</v>
      </c>
      <c r="AA210" s="171">
        <f t="shared" si="48"/>
        <v>0</v>
      </c>
      <c r="AR210" s="22" t="s">
        <v>390</v>
      </c>
      <c r="AT210" s="22" t="s">
        <v>158</v>
      </c>
      <c r="AU210" s="22" t="s">
        <v>113</v>
      </c>
      <c r="AY210" s="22" t="s">
        <v>157</v>
      </c>
      <c r="BE210" s="109">
        <f t="shared" si="49"/>
        <v>0</v>
      </c>
      <c r="BF210" s="109">
        <f t="shared" si="50"/>
        <v>0</v>
      </c>
      <c r="BG210" s="109">
        <f t="shared" si="51"/>
        <v>0</v>
      </c>
      <c r="BH210" s="109">
        <f t="shared" si="52"/>
        <v>0</v>
      </c>
      <c r="BI210" s="109">
        <f t="shared" si="53"/>
        <v>0</v>
      </c>
      <c r="BJ210" s="22" t="s">
        <v>113</v>
      </c>
      <c r="BK210" s="109">
        <f t="shared" si="54"/>
        <v>0</v>
      </c>
      <c r="BL210" s="22" t="s">
        <v>390</v>
      </c>
      <c r="BM210" s="22" t="s">
        <v>1165</v>
      </c>
    </row>
    <row r="211" spans="2:65" s="1" customFormat="1" ht="16.5" customHeight="1">
      <c r="B211" s="136"/>
      <c r="C211" s="204" t="s">
        <v>1166</v>
      </c>
      <c r="D211" s="204" t="s">
        <v>652</v>
      </c>
      <c r="E211" s="205" t="s">
        <v>1167</v>
      </c>
      <c r="F211" s="310" t="s">
        <v>1168</v>
      </c>
      <c r="G211" s="310"/>
      <c r="H211" s="310"/>
      <c r="I211" s="310"/>
      <c r="J211" s="206" t="s">
        <v>197</v>
      </c>
      <c r="K211" s="207">
        <v>42</v>
      </c>
      <c r="L211" s="311">
        <v>0</v>
      </c>
      <c r="M211" s="311"/>
      <c r="N211" s="309">
        <f t="shared" si="45"/>
        <v>0</v>
      </c>
      <c r="O211" s="278"/>
      <c r="P211" s="278"/>
      <c r="Q211" s="278"/>
      <c r="R211" s="139"/>
      <c r="T211" s="169" t="s">
        <v>5</v>
      </c>
      <c r="U211" s="47" t="s">
        <v>43</v>
      </c>
      <c r="V211" s="39"/>
      <c r="W211" s="170">
        <f t="shared" si="46"/>
        <v>0</v>
      </c>
      <c r="X211" s="170">
        <v>0</v>
      </c>
      <c r="Y211" s="170">
        <f t="shared" si="47"/>
        <v>0</v>
      </c>
      <c r="Z211" s="170">
        <v>0</v>
      </c>
      <c r="AA211" s="171">
        <f t="shared" si="48"/>
        <v>0</v>
      </c>
      <c r="AR211" s="22" t="s">
        <v>655</v>
      </c>
      <c r="AT211" s="22" t="s">
        <v>652</v>
      </c>
      <c r="AU211" s="22" t="s">
        <v>113</v>
      </c>
      <c r="AY211" s="22" t="s">
        <v>157</v>
      </c>
      <c r="BE211" s="109">
        <f t="shared" si="49"/>
        <v>0</v>
      </c>
      <c r="BF211" s="109">
        <f t="shared" si="50"/>
        <v>0</v>
      </c>
      <c r="BG211" s="109">
        <f t="shared" si="51"/>
        <v>0</v>
      </c>
      <c r="BH211" s="109">
        <f t="shared" si="52"/>
        <v>0</v>
      </c>
      <c r="BI211" s="109">
        <f t="shared" si="53"/>
        <v>0</v>
      </c>
      <c r="BJ211" s="22" t="s">
        <v>113</v>
      </c>
      <c r="BK211" s="109">
        <f t="shared" si="54"/>
        <v>0</v>
      </c>
      <c r="BL211" s="22" t="s">
        <v>390</v>
      </c>
      <c r="BM211" s="22" t="s">
        <v>1169</v>
      </c>
    </row>
    <row r="212" spans="2:65" s="1" customFormat="1" ht="25.5" customHeight="1">
      <c r="B212" s="136"/>
      <c r="C212" s="165" t="s">
        <v>1045</v>
      </c>
      <c r="D212" s="165" t="s">
        <v>158</v>
      </c>
      <c r="E212" s="166" t="s">
        <v>1170</v>
      </c>
      <c r="F212" s="276" t="s">
        <v>1171</v>
      </c>
      <c r="G212" s="276"/>
      <c r="H212" s="276"/>
      <c r="I212" s="276"/>
      <c r="J212" s="167" t="s">
        <v>988</v>
      </c>
      <c r="K212" s="208">
        <v>0</v>
      </c>
      <c r="L212" s="277">
        <v>0</v>
      </c>
      <c r="M212" s="277"/>
      <c r="N212" s="278">
        <f t="shared" si="45"/>
        <v>0</v>
      </c>
      <c r="O212" s="278"/>
      <c r="P212" s="278"/>
      <c r="Q212" s="278"/>
      <c r="R212" s="139"/>
      <c r="T212" s="169" t="s">
        <v>5</v>
      </c>
      <c r="U212" s="47" t="s">
        <v>43</v>
      </c>
      <c r="V212" s="39"/>
      <c r="W212" s="170">
        <f t="shared" si="46"/>
        <v>0</v>
      </c>
      <c r="X212" s="170">
        <v>0</v>
      </c>
      <c r="Y212" s="170">
        <f t="shared" si="47"/>
        <v>0</v>
      </c>
      <c r="Z212" s="170">
        <v>0</v>
      </c>
      <c r="AA212" s="171">
        <f t="shared" si="48"/>
        <v>0</v>
      </c>
      <c r="AR212" s="22" t="s">
        <v>390</v>
      </c>
      <c r="AT212" s="22" t="s">
        <v>158</v>
      </c>
      <c r="AU212" s="22" t="s">
        <v>113</v>
      </c>
      <c r="AY212" s="22" t="s">
        <v>157</v>
      </c>
      <c r="BE212" s="109">
        <f t="shared" si="49"/>
        <v>0</v>
      </c>
      <c r="BF212" s="109">
        <f t="shared" si="50"/>
        <v>0</v>
      </c>
      <c r="BG212" s="109">
        <f t="shared" si="51"/>
        <v>0</v>
      </c>
      <c r="BH212" s="109">
        <f t="shared" si="52"/>
        <v>0</v>
      </c>
      <c r="BI212" s="109">
        <f t="shared" si="53"/>
        <v>0</v>
      </c>
      <c r="BJ212" s="22" t="s">
        <v>113</v>
      </c>
      <c r="BK212" s="109">
        <f t="shared" si="54"/>
        <v>0</v>
      </c>
      <c r="BL212" s="22" t="s">
        <v>390</v>
      </c>
      <c r="BM212" s="22" t="s">
        <v>1172</v>
      </c>
    </row>
    <row r="213" spans="2:65" s="9" customFormat="1" ht="29.85" customHeight="1">
      <c r="B213" s="154"/>
      <c r="C213" s="155"/>
      <c r="D213" s="164" t="s">
        <v>963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272">
        <f>BK213</f>
        <v>0</v>
      </c>
      <c r="O213" s="273"/>
      <c r="P213" s="273"/>
      <c r="Q213" s="273"/>
      <c r="R213" s="157"/>
      <c r="T213" s="158"/>
      <c r="U213" s="155"/>
      <c r="V213" s="155"/>
      <c r="W213" s="159">
        <f>W214</f>
        <v>0</v>
      </c>
      <c r="X213" s="155"/>
      <c r="Y213" s="159">
        <f>Y214</f>
        <v>0</v>
      </c>
      <c r="Z213" s="155"/>
      <c r="AA213" s="160">
        <f>AA214</f>
        <v>0</v>
      </c>
      <c r="AR213" s="161" t="s">
        <v>113</v>
      </c>
      <c r="AT213" s="162" t="s">
        <v>75</v>
      </c>
      <c r="AU213" s="162" t="s">
        <v>84</v>
      </c>
      <c r="AY213" s="161" t="s">
        <v>157</v>
      </c>
      <c r="BK213" s="163">
        <f>BK214</f>
        <v>0</v>
      </c>
    </row>
    <row r="214" spans="2:65" s="1" customFormat="1" ht="38.25" customHeight="1">
      <c r="B214" s="136"/>
      <c r="C214" s="165" t="s">
        <v>1173</v>
      </c>
      <c r="D214" s="165" t="s">
        <v>158</v>
      </c>
      <c r="E214" s="166" t="s">
        <v>1174</v>
      </c>
      <c r="F214" s="276" t="s">
        <v>1175</v>
      </c>
      <c r="G214" s="276"/>
      <c r="H214" s="276"/>
      <c r="I214" s="276"/>
      <c r="J214" s="167" t="s">
        <v>111</v>
      </c>
      <c r="K214" s="168">
        <v>42</v>
      </c>
      <c r="L214" s="277">
        <v>0</v>
      </c>
      <c r="M214" s="277"/>
      <c r="N214" s="278">
        <f>ROUND(L214*K214,2)</f>
        <v>0</v>
      </c>
      <c r="O214" s="278"/>
      <c r="P214" s="278"/>
      <c r="Q214" s="278"/>
      <c r="R214" s="139"/>
      <c r="T214" s="169" t="s">
        <v>5</v>
      </c>
      <c r="U214" s="47" t="s">
        <v>43</v>
      </c>
      <c r="V214" s="39"/>
      <c r="W214" s="170">
        <f>V214*K214</f>
        <v>0</v>
      </c>
      <c r="X214" s="170">
        <v>0</v>
      </c>
      <c r="Y214" s="170">
        <f>X214*K214</f>
        <v>0</v>
      </c>
      <c r="Z214" s="170">
        <v>0</v>
      </c>
      <c r="AA214" s="171">
        <f>Z214*K214</f>
        <v>0</v>
      </c>
      <c r="AR214" s="22" t="s">
        <v>390</v>
      </c>
      <c r="AT214" s="22" t="s">
        <v>158</v>
      </c>
      <c r="AU214" s="22" t="s">
        <v>113</v>
      </c>
      <c r="AY214" s="22" t="s">
        <v>157</v>
      </c>
      <c r="BE214" s="109">
        <f>IF(U214="základná",N214,0)</f>
        <v>0</v>
      </c>
      <c r="BF214" s="109">
        <f>IF(U214="znížená",N214,0)</f>
        <v>0</v>
      </c>
      <c r="BG214" s="109">
        <f>IF(U214="zákl. prenesená",N214,0)</f>
        <v>0</v>
      </c>
      <c r="BH214" s="109">
        <f>IF(U214="zníž. prenesená",N214,0)</f>
        <v>0</v>
      </c>
      <c r="BI214" s="109">
        <f>IF(U214="nulová",N214,0)</f>
        <v>0</v>
      </c>
      <c r="BJ214" s="22" t="s">
        <v>113</v>
      </c>
      <c r="BK214" s="109">
        <f>ROUND(L214*K214,2)</f>
        <v>0</v>
      </c>
      <c r="BL214" s="22" t="s">
        <v>390</v>
      </c>
      <c r="BM214" s="22" t="s">
        <v>1176</v>
      </c>
    </row>
    <row r="215" spans="2:65" s="9" customFormat="1" ht="37.35" customHeight="1">
      <c r="B215" s="154"/>
      <c r="C215" s="155"/>
      <c r="D215" s="156" t="s">
        <v>513</v>
      </c>
      <c r="E215" s="156"/>
      <c r="F215" s="156"/>
      <c r="G215" s="156"/>
      <c r="H215" s="156"/>
      <c r="I215" s="156"/>
      <c r="J215" s="156"/>
      <c r="K215" s="156"/>
      <c r="L215" s="156"/>
      <c r="M215" s="156"/>
      <c r="N215" s="313">
        <f>BK215</f>
        <v>0</v>
      </c>
      <c r="O215" s="314"/>
      <c r="P215" s="314"/>
      <c r="Q215" s="314"/>
      <c r="R215" s="157"/>
      <c r="T215" s="158"/>
      <c r="U215" s="155"/>
      <c r="V215" s="155"/>
      <c r="W215" s="159">
        <f>W216</f>
        <v>0</v>
      </c>
      <c r="X215" s="155"/>
      <c r="Y215" s="159">
        <f>Y216</f>
        <v>0</v>
      </c>
      <c r="Z215" s="155"/>
      <c r="AA215" s="160">
        <f>AA216</f>
        <v>0</v>
      </c>
      <c r="AR215" s="161" t="s">
        <v>161</v>
      </c>
      <c r="AT215" s="162" t="s">
        <v>75</v>
      </c>
      <c r="AU215" s="162" t="s">
        <v>76</v>
      </c>
      <c r="AY215" s="161" t="s">
        <v>157</v>
      </c>
      <c r="BK215" s="163">
        <f>BK216</f>
        <v>0</v>
      </c>
    </row>
    <row r="216" spans="2:65" s="1" customFormat="1" ht="16.5" customHeight="1">
      <c r="B216" s="136"/>
      <c r="C216" s="165" t="s">
        <v>1048</v>
      </c>
      <c r="D216" s="165" t="s">
        <v>158</v>
      </c>
      <c r="E216" s="166" t="s">
        <v>1177</v>
      </c>
      <c r="F216" s="276" t="s">
        <v>1178</v>
      </c>
      <c r="G216" s="276"/>
      <c r="H216" s="276"/>
      <c r="I216" s="276"/>
      <c r="J216" s="167" t="s">
        <v>1179</v>
      </c>
      <c r="K216" s="168">
        <v>42</v>
      </c>
      <c r="L216" s="277">
        <v>0</v>
      </c>
      <c r="M216" s="277"/>
      <c r="N216" s="278">
        <f>ROUND(L216*K216,2)</f>
        <v>0</v>
      </c>
      <c r="O216" s="278"/>
      <c r="P216" s="278"/>
      <c r="Q216" s="278"/>
      <c r="R216" s="139"/>
      <c r="T216" s="169" t="s">
        <v>5</v>
      </c>
      <c r="U216" s="47" t="s">
        <v>43</v>
      </c>
      <c r="V216" s="39"/>
      <c r="W216" s="170">
        <f>V216*K216</f>
        <v>0</v>
      </c>
      <c r="X216" s="170">
        <v>0</v>
      </c>
      <c r="Y216" s="170">
        <f>X216*K216</f>
        <v>0</v>
      </c>
      <c r="Z216" s="170">
        <v>0</v>
      </c>
      <c r="AA216" s="171">
        <f>Z216*K216</f>
        <v>0</v>
      </c>
      <c r="AR216" s="22" t="s">
        <v>1180</v>
      </c>
      <c r="AT216" s="22" t="s">
        <v>158</v>
      </c>
      <c r="AU216" s="22" t="s">
        <v>84</v>
      </c>
      <c r="AY216" s="22" t="s">
        <v>157</v>
      </c>
      <c r="BE216" s="109">
        <f>IF(U216="základná",N216,0)</f>
        <v>0</v>
      </c>
      <c r="BF216" s="109">
        <f>IF(U216="znížená",N216,0)</f>
        <v>0</v>
      </c>
      <c r="BG216" s="109">
        <f>IF(U216="zákl. prenesená",N216,0)</f>
        <v>0</v>
      </c>
      <c r="BH216" s="109">
        <f>IF(U216="zníž. prenesená",N216,0)</f>
        <v>0</v>
      </c>
      <c r="BI216" s="109">
        <f>IF(U216="nulová",N216,0)</f>
        <v>0</v>
      </c>
      <c r="BJ216" s="22" t="s">
        <v>113</v>
      </c>
      <c r="BK216" s="109">
        <f>ROUND(L216*K216,2)</f>
        <v>0</v>
      </c>
      <c r="BL216" s="22" t="s">
        <v>1180</v>
      </c>
      <c r="BM216" s="22" t="s">
        <v>1181</v>
      </c>
    </row>
    <row r="217" spans="2:65" s="1" customFormat="1" ht="49.9" customHeight="1">
      <c r="B217" s="38"/>
      <c r="C217" s="39"/>
      <c r="D217" s="156" t="s">
        <v>471</v>
      </c>
      <c r="E217" s="39"/>
      <c r="F217" s="39"/>
      <c r="G217" s="39"/>
      <c r="H217" s="39"/>
      <c r="I217" s="39"/>
      <c r="J217" s="39"/>
      <c r="K217" s="39"/>
      <c r="L217" s="39"/>
      <c r="M217" s="39"/>
      <c r="N217" s="274">
        <f>BK217</f>
        <v>0</v>
      </c>
      <c r="O217" s="275"/>
      <c r="P217" s="275"/>
      <c r="Q217" s="275"/>
      <c r="R217" s="40"/>
      <c r="T217" s="203"/>
      <c r="U217" s="59"/>
      <c r="V217" s="59"/>
      <c r="W217" s="59"/>
      <c r="X217" s="59"/>
      <c r="Y217" s="59"/>
      <c r="Z217" s="59"/>
      <c r="AA217" s="61"/>
      <c r="AT217" s="22" t="s">
        <v>75</v>
      </c>
      <c r="AU217" s="22" t="s">
        <v>76</v>
      </c>
      <c r="AY217" s="22" t="s">
        <v>472</v>
      </c>
      <c r="BK217" s="109">
        <v>0</v>
      </c>
    </row>
    <row r="218" spans="2:65" s="1" customFormat="1" ht="6.95" customHeight="1"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4"/>
    </row>
    <row r="219" spans="2:65" ht="15">
      <c r="C219" s="212" t="s">
        <v>1296</v>
      </c>
    </row>
  </sheetData>
  <mergeCells count="32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N217:Q217"/>
    <mergeCell ref="H1:K1"/>
    <mergeCell ref="S2:AC2"/>
    <mergeCell ref="F216:I216"/>
    <mergeCell ref="L216:M216"/>
    <mergeCell ref="N216:Q216"/>
    <mergeCell ref="N125:Q125"/>
    <mergeCell ref="N126:Q126"/>
    <mergeCell ref="N127:Q127"/>
    <mergeCell ref="N129:Q129"/>
    <mergeCell ref="N139:Q139"/>
    <mergeCell ref="N140:Q140"/>
    <mergeCell ref="N148:Q148"/>
    <mergeCell ref="N166:Q166"/>
    <mergeCell ref="N187:Q187"/>
    <mergeCell ref="N213:Q213"/>
    <mergeCell ref="N215:Q215"/>
    <mergeCell ref="F211:I211"/>
    <mergeCell ref="L211:M211"/>
    <mergeCell ref="N211:Q211"/>
    <mergeCell ref="F212:I212"/>
    <mergeCell ref="L212:M212"/>
    <mergeCell ref="N212:Q212"/>
    <mergeCell ref="F214:I214"/>
  </mergeCell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7"/>
  <sheetViews>
    <sheetView showGridLines="0" workbookViewId="0">
      <pane ySplit="1" topLeftCell="A217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104</v>
      </c>
      <c r="G1" s="17"/>
      <c r="H1" s="260" t="s">
        <v>105</v>
      </c>
      <c r="I1" s="260"/>
      <c r="J1" s="260"/>
      <c r="K1" s="260"/>
      <c r="L1" s="17" t="s">
        <v>106</v>
      </c>
      <c r="M1" s="15"/>
      <c r="N1" s="15"/>
      <c r="O1" s="16" t="s">
        <v>107</v>
      </c>
      <c r="P1" s="15"/>
      <c r="Q1" s="15"/>
      <c r="R1" s="15"/>
      <c r="S1" s="17" t="s">
        <v>108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45" t="s">
        <v>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S2" s="214" t="s">
        <v>8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T2" s="22" t="s">
        <v>94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76</v>
      </c>
    </row>
    <row r="4" spans="1:66" ht="36.950000000000003" customHeight="1">
      <c r="B4" s="26"/>
      <c r="C4" s="229" t="s">
        <v>114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7"/>
      <c r="T4" s="21" t="s">
        <v>12</v>
      </c>
      <c r="AT4" s="22" t="s">
        <v>6</v>
      </c>
    </row>
    <row r="5" spans="1:66" ht="6.95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ht="25.35" customHeight="1">
      <c r="B6" s="26"/>
      <c r="C6" s="29"/>
      <c r="D6" s="33" t="s">
        <v>17</v>
      </c>
      <c r="E6" s="29"/>
      <c r="F6" s="291" t="str">
        <f>'Rekapitulácia stavby'!K6</f>
        <v>REKONŠTRUKCIA HYGIENICKÝCH ZARIADENÍ ŠKOLSKÝ INTERNAT ZVOLEN</v>
      </c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"/>
      <c r="R6" s="27"/>
    </row>
    <row r="7" spans="1:66" s="1" customFormat="1" ht="32.85" customHeight="1">
      <c r="B7" s="38"/>
      <c r="C7" s="39"/>
      <c r="D7" s="32" t="s">
        <v>115</v>
      </c>
      <c r="E7" s="39"/>
      <c r="F7" s="251" t="s">
        <v>1182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39"/>
      <c r="R7" s="40"/>
    </row>
    <row r="8" spans="1:66" s="1" customFormat="1" ht="14.45" customHeight="1">
      <c r="B8" s="38"/>
      <c r="C8" s="39"/>
      <c r="D8" s="33" t="s">
        <v>19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20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21</v>
      </c>
      <c r="E9" s="39"/>
      <c r="F9" s="31" t="s">
        <v>35</v>
      </c>
      <c r="G9" s="39"/>
      <c r="H9" s="39"/>
      <c r="I9" s="39"/>
      <c r="J9" s="39"/>
      <c r="K9" s="39"/>
      <c r="L9" s="39"/>
      <c r="M9" s="33" t="s">
        <v>23</v>
      </c>
      <c r="N9" s="39"/>
      <c r="O9" s="303" t="str">
        <f>'Rekapitulácia stavby'!AN8</f>
        <v>30. 4. 2018</v>
      </c>
      <c r="P9" s="285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25</v>
      </c>
      <c r="E11" s="39"/>
      <c r="F11" s="39"/>
      <c r="G11" s="39"/>
      <c r="H11" s="39"/>
      <c r="I11" s="39"/>
      <c r="J11" s="39"/>
      <c r="K11" s="39"/>
      <c r="L11" s="39"/>
      <c r="M11" s="33" t="s">
        <v>26</v>
      </c>
      <c r="N11" s="39"/>
      <c r="O11" s="249" t="str">
        <f>IF('Rekapitulácia stavby'!AN10="","",'Rekapitulácia stavby'!AN10)</f>
        <v/>
      </c>
      <c r="P11" s="249"/>
      <c r="Q11" s="39"/>
      <c r="R11" s="40"/>
    </row>
    <row r="12" spans="1:66" s="1" customFormat="1" ht="18" customHeight="1">
      <c r="B12" s="38"/>
      <c r="C12" s="39"/>
      <c r="D12" s="39"/>
      <c r="E12" s="31" t="str">
        <f>IF('Rekapitulácia stavby'!E11="","",'Rekapitulácia stavby'!E11)</f>
        <v>Školský internát ul.J.Švermu 1736/14,Zvolen</v>
      </c>
      <c r="F12" s="39"/>
      <c r="G12" s="39"/>
      <c r="H12" s="39"/>
      <c r="I12" s="39"/>
      <c r="J12" s="39"/>
      <c r="K12" s="39"/>
      <c r="L12" s="39"/>
      <c r="M12" s="33" t="s">
        <v>28</v>
      </c>
      <c r="N12" s="39"/>
      <c r="O12" s="249" t="str">
        <f>IF('Rekapitulácia stavby'!AN11="","",'Rekapitulácia stavby'!AN11)</f>
        <v/>
      </c>
      <c r="P12" s="249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29</v>
      </c>
      <c r="E14" s="39"/>
      <c r="F14" s="39"/>
      <c r="G14" s="39"/>
      <c r="H14" s="39"/>
      <c r="I14" s="39"/>
      <c r="J14" s="39"/>
      <c r="K14" s="39"/>
      <c r="L14" s="39"/>
      <c r="M14" s="33" t="s">
        <v>26</v>
      </c>
      <c r="N14" s="39"/>
      <c r="O14" s="304" t="str">
        <f>IF('Rekapitulácia stavby'!AN13="","",'Rekapitulácia stavby'!AN13)</f>
        <v>Vyplň údaj</v>
      </c>
      <c r="P14" s="249"/>
      <c r="Q14" s="39"/>
      <c r="R14" s="40"/>
    </row>
    <row r="15" spans="1:66" s="1" customFormat="1" ht="18" customHeight="1">
      <c r="B15" s="38"/>
      <c r="C15" s="39"/>
      <c r="D15" s="39"/>
      <c r="E15" s="304" t="str">
        <f>IF('Rekapitulácia stavby'!E14="","",'Rekapitulácia stavby'!E14)</f>
        <v>Vyplň údaj</v>
      </c>
      <c r="F15" s="305"/>
      <c r="G15" s="305"/>
      <c r="H15" s="305"/>
      <c r="I15" s="305"/>
      <c r="J15" s="305"/>
      <c r="K15" s="305"/>
      <c r="L15" s="305"/>
      <c r="M15" s="33" t="s">
        <v>28</v>
      </c>
      <c r="N15" s="39"/>
      <c r="O15" s="304" t="str">
        <f>IF('Rekapitulácia stavby'!AN14="","",'Rekapitulácia stavby'!AN14)</f>
        <v>Vyplň údaj</v>
      </c>
      <c r="P15" s="249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31</v>
      </c>
      <c r="E17" s="39"/>
      <c r="F17" s="39"/>
      <c r="G17" s="39"/>
      <c r="H17" s="39"/>
      <c r="I17" s="39"/>
      <c r="J17" s="39"/>
      <c r="K17" s="39"/>
      <c r="L17" s="39"/>
      <c r="M17" s="33" t="s">
        <v>26</v>
      </c>
      <c r="N17" s="39"/>
      <c r="O17" s="249" t="str">
        <f>IF('Rekapitulácia stavby'!AN16="","",'Rekapitulácia stavby'!AN16)</f>
        <v/>
      </c>
      <c r="P17" s="249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IF('Rekapitulácia stavby'!E17="","",'Rekapitulácia stavby'!E17)</f>
        <v>MODULOR arch,atelier,Bratislava,</v>
      </c>
      <c r="F18" s="39"/>
      <c r="G18" s="39"/>
      <c r="H18" s="39"/>
      <c r="I18" s="39"/>
      <c r="J18" s="39"/>
      <c r="K18" s="39"/>
      <c r="L18" s="39"/>
      <c r="M18" s="33" t="s">
        <v>28</v>
      </c>
      <c r="N18" s="39"/>
      <c r="O18" s="249" t="str">
        <f>IF('Rekapitulácia stavby'!AN17="","",'Rekapitulácia stavby'!AN17)</f>
        <v/>
      </c>
      <c r="P18" s="249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34</v>
      </c>
      <c r="E20" s="39"/>
      <c r="F20" s="39"/>
      <c r="G20" s="39"/>
      <c r="H20" s="39"/>
      <c r="I20" s="39"/>
      <c r="J20" s="39"/>
      <c r="K20" s="39"/>
      <c r="L20" s="39"/>
      <c r="M20" s="33" t="s">
        <v>26</v>
      </c>
      <c r="N20" s="39"/>
      <c r="O20" s="249" t="str">
        <f>IF('Rekapitulácia stavby'!AN19="","",'Rekapitulácia stavby'!AN19)</f>
        <v/>
      </c>
      <c r="P20" s="249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IF('Rekapitulácia stavby'!E20="","",'Rekapitulácia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28</v>
      </c>
      <c r="N21" s="39"/>
      <c r="O21" s="249" t="str">
        <f>IF('Rekapitulácia stavby'!AN20="","",'Rekapitulácia stavby'!AN20)</f>
        <v/>
      </c>
      <c r="P21" s="249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36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54" t="s">
        <v>5</v>
      </c>
      <c r="F24" s="254"/>
      <c r="G24" s="254"/>
      <c r="H24" s="254"/>
      <c r="I24" s="254"/>
      <c r="J24" s="254"/>
      <c r="K24" s="254"/>
      <c r="L24" s="254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0" t="s">
        <v>117</v>
      </c>
      <c r="E27" s="39"/>
      <c r="F27" s="39"/>
      <c r="G27" s="39"/>
      <c r="H27" s="39"/>
      <c r="I27" s="39"/>
      <c r="J27" s="39"/>
      <c r="K27" s="39"/>
      <c r="L27" s="39"/>
      <c r="M27" s="255">
        <f>N88</f>
        <v>0</v>
      </c>
      <c r="N27" s="255"/>
      <c r="O27" s="255"/>
      <c r="P27" s="255"/>
      <c r="Q27" s="39"/>
      <c r="R27" s="40"/>
    </row>
    <row r="28" spans="2:18" s="1" customFormat="1" ht="14.45" customHeight="1">
      <c r="B28" s="38"/>
      <c r="C28" s="39"/>
      <c r="D28" s="37" t="s">
        <v>98</v>
      </c>
      <c r="E28" s="39"/>
      <c r="F28" s="39"/>
      <c r="G28" s="39"/>
      <c r="H28" s="39"/>
      <c r="I28" s="39"/>
      <c r="J28" s="39"/>
      <c r="K28" s="39"/>
      <c r="L28" s="39"/>
      <c r="M28" s="255">
        <f>N105</f>
        <v>0</v>
      </c>
      <c r="N28" s="255"/>
      <c r="O28" s="255"/>
      <c r="P28" s="255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1" t="s">
        <v>39</v>
      </c>
      <c r="E30" s="39"/>
      <c r="F30" s="39"/>
      <c r="G30" s="39"/>
      <c r="H30" s="39"/>
      <c r="I30" s="39"/>
      <c r="J30" s="39"/>
      <c r="K30" s="39"/>
      <c r="L30" s="39"/>
      <c r="M30" s="302">
        <f>ROUND(M27+M28,2)</f>
        <v>0</v>
      </c>
      <c r="N30" s="290"/>
      <c r="O30" s="290"/>
      <c r="P30" s="290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40</v>
      </c>
      <c r="E32" s="45" t="s">
        <v>41</v>
      </c>
      <c r="F32" s="46">
        <v>0.2</v>
      </c>
      <c r="G32" s="122" t="s">
        <v>42</v>
      </c>
      <c r="H32" s="299">
        <f>(SUM(BE105:BE112)+SUM(BE130:BE225))</f>
        <v>0</v>
      </c>
      <c r="I32" s="290"/>
      <c r="J32" s="290"/>
      <c r="K32" s="39"/>
      <c r="L32" s="39"/>
      <c r="M32" s="299">
        <f>ROUND((SUM(BE105:BE112)+SUM(BE130:BE225)), 2)*F32</f>
        <v>0</v>
      </c>
      <c r="N32" s="290"/>
      <c r="O32" s="290"/>
      <c r="P32" s="290"/>
      <c r="Q32" s="39"/>
      <c r="R32" s="40"/>
    </row>
    <row r="33" spans="2:18" s="1" customFormat="1" ht="14.45" customHeight="1">
      <c r="B33" s="38"/>
      <c r="C33" s="39"/>
      <c r="D33" s="39"/>
      <c r="E33" s="45" t="s">
        <v>43</v>
      </c>
      <c r="F33" s="46">
        <v>0.2</v>
      </c>
      <c r="G33" s="122" t="s">
        <v>42</v>
      </c>
      <c r="H33" s="299">
        <f>(SUM(BF105:BF112)+SUM(BF130:BF225))</f>
        <v>0</v>
      </c>
      <c r="I33" s="290"/>
      <c r="J33" s="290"/>
      <c r="K33" s="39"/>
      <c r="L33" s="39"/>
      <c r="M33" s="299">
        <f>ROUND((SUM(BF105:BF112)+SUM(BF130:BF225)), 2)*F33</f>
        <v>0</v>
      </c>
      <c r="N33" s="290"/>
      <c r="O33" s="290"/>
      <c r="P33" s="290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44</v>
      </c>
      <c r="F34" s="46">
        <v>0.2</v>
      </c>
      <c r="G34" s="122" t="s">
        <v>42</v>
      </c>
      <c r="H34" s="299">
        <f>(SUM(BG105:BG112)+SUM(BG130:BG225))</f>
        <v>0</v>
      </c>
      <c r="I34" s="290"/>
      <c r="J34" s="290"/>
      <c r="K34" s="39"/>
      <c r="L34" s="39"/>
      <c r="M34" s="299">
        <v>0</v>
      </c>
      <c r="N34" s="290"/>
      <c r="O34" s="290"/>
      <c r="P34" s="290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45</v>
      </c>
      <c r="F35" s="46">
        <v>0.2</v>
      </c>
      <c r="G35" s="122" t="s">
        <v>42</v>
      </c>
      <c r="H35" s="299">
        <f>(SUM(BH105:BH112)+SUM(BH130:BH225))</f>
        <v>0</v>
      </c>
      <c r="I35" s="290"/>
      <c r="J35" s="290"/>
      <c r="K35" s="39"/>
      <c r="L35" s="39"/>
      <c r="M35" s="299">
        <v>0</v>
      </c>
      <c r="N35" s="290"/>
      <c r="O35" s="290"/>
      <c r="P35" s="290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46</v>
      </c>
      <c r="F36" s="46">
        <v>0</v>
      </c>
      <c r="G36" s="122" t="s">
        <v>42</v>
      </c>
      <c r="H36" s="299">
        <f>(SUM(BI105:BI112)+SUM(BI130:BI225))</f>
        <v>0</v>
      </c>
      <c r="I36" s="290"/>
      <c r="J36" s="290"/>
      <c r="K36" s="39"/>
      <c r="L36" s="39"/>
      <c r="M36" s="299">
        <v>0</v>
      </c>
      <c r="N36" s="290"/>
      <c r="O36" s="290"/>
      <c r="P36" s="290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3" t="s">
        <v>47</v>
      </c>
      <c r="E38" s="78"/>
      <c r="F38" s="78"/>
      <c r="G38" s="124" t="s">
        <v>48</v>
      </c>
      <c r="H38" s="125" t="s">
        <v>49</v>
      </c>
      <c r="I38" s="78"/>
      <c r="J38" s="78"/>
      <c r="K38" s="78"/>
      <c r="L38" s="300">
        <f>SUM(M30:M36)</f>
        <v>0</v>
      </c>
      <c r="M38" s="300"/>
      <c r="N38" s="300"/>
      <c r="O38" s="300"/>
      <c r="P38" s="301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 ht="15">
      <c r="B50" s="38"/>
      <c r="C50" s="39"/>
      <c r="D50" s="53" t="s">
        <v>50</v>
      </c>
      <c r="E50" s="54"/>
      <c r="F50" s="54"/>
      <c r="G50" s="54"/>
      <c r="H50" s="55"/>
      <c r="I50" s="39"/>
      <c r="J50" s="53" t="s">
        <v>51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 ht="15">
      <c r="B59" s="38"/>
      <c r="C59" s="39"/>
      <c r="D59" s="58" t="s">
        <v>52</v>
      </c>
      <c r="E59" s="59"/>
      <c r="F59" s="59"/>
      <c r="G59" s="60" t="s">
        <v>53</v>
      </c>
      <c r="H59" s="61"/>
      <c r="I59" s="39"/>
      <c r="J59" s="58" t="s">
        <v>52</v>
      </c>
      <c r="K59" s="59"/>
      <c r="L59" s="59"/>
      <c r="M59" s="59"/>
      <c r="N59" s="60" t="s">
        <v>53</v>
      </c>
      <c r="O59" s="59"/>
      <c r="P59" s="61"/>
      <c r="Q59" s="39"/>
      <c r="R59" s="40"/>
    </row>
    <row r="60" spans="2:18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 ht="15">
      <c r="B61" s="38"/>
      <c r="C61" s="39"/>
      <c r="D61" s="53" t="s">
        <v>54</v>
      </c>
      <c r="E61" s="54"/>
      <c r="F61" s="54"/>
      <c r="G61" s="54"/>
      <c r="H61" s="55"/>
      <c r="I61" s="39"/>
      <c r="J61" s="53" t="s">
        <v>55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18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18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18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18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18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18" s="1" customFormat="1" ht="15">
      <c r="B70" s="38"/>
      <c r="C70" s="39"/>
      <c r="D70" s="58" t="s">
        <v>52</v>
      </c>
      <c r="E70" s="59"/>
      <c r="F70" s="59"/>
      <c r="G70" s="60" t="s">
        <v>53</v>
      </c>
      <c r="H70" s="61"/>
      <c r="I70" s="39"/>
      <c r="J70" s="58" t="s">
        <v>52</v>
      </c>
      <c r="K70" s="59"/>
      <c r="L70" s="59"/>
      <c r="M70" s="59"/>
      <c r="N70" s="60" t="s">
        <v>53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29" t="s">
        <v>118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17</v>
      </c>
      <c r="D78" s="39"/>
      <c r="E78" s="39"/>
      <c r="F78" s="291" t="str">
        <f>F6</f>
        <v>REKONŠTRUKCIA HYGIENICKÝCH ZARIADENÍ ŠKOLSKÝ INTERNAT ZVOLEN</v>
      </c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31" t="str">
        <f>F7</f>
        <v xml:space="preserve">SO03 - SO03 Elektroinštalácia 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21</v>
      </c>
      <c r="D81" s="39"/>
      <c r="E81" s="39"/>
      <c r="F81" s="31" t="str">
        <f>F9</f>
        <v xml:space="preserve"> </v>
      </c>
      <c r="G81" s="39"/>
      <c r="H81" s="39"/>
      <c r="I81" s="39"/>
      <c r="J81" s="39"/>
      <c r="K81" s="33" t="s">
        <v>23</v>
      </c>
      <c r="L81" s="39"/>
      <c r="M81" s="285" t="str">
        <f>IF(O9="","",O9)</f>
        <v>30. 4. 2018</v>
      </c>
      <c r="N81" s="285"/>
      <c r="O81" s="285"/>
      <c r="P81" s="285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25</v>
      </c>
      <c r="D83" s="39"/>
      <c r="E83" s="39"/>
      <c r="F83" s="31" t="str">
        <f>E12</f>
        <v>Školský internát ul.J.Švermu 1736/14,Zvolen</v>
      </c>
      <c r="G83" s="39"/>
      <c r="H83" s="39"/>
      <c r="I83" s="39"/>
      <c r="J83" s="39"/>
      <c r="K83" s="33" t="s">
        <v>31</v>
      </c>
      <c r="L83" s="39"/>
      <c r="M83" s="249" t="str">
        <f>E18</f>
        <v>MODULOR arch,atelier,Bratislava,</v>
      </c>
      <c r="N83" s="249"/>
      <c r="O83" s="249"/>
      <c r="P83" s="249"/>
      <c r="Q83" s="249"/>
      <c r="R83" s="40"/>
    </row>
    <row r="84" spans="2:47" s="1" customFormat="1" ht="14.45" customHeight="1">
      <c r="B84" s="38"/>
      <c r="C84" s="33" t="s">
        <v>29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34</v>
      </c>
      <c r="L84" s="39"/>
      <c r="M84" s="249" t="str">
        <f>E21</f>
        <v xml:space="preserve"> </v>
      </c>
      <c r="N84" s="249"/>
      <c r="O84" s="249"/>
      <c r="P84" s="249"/>
      <c r="Q84" s="249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97" t="s">
        <v>119</v>
      </c>
      <c r="D86" s="298"/>
      <c r="E86" s="298"/>
      <c r="F86" s="298"/>
      <c r="G86" s="298"/>
      <c r="H86" s="117"/>
      <c r="I86" s="117"/>
      <c r="J86" s="117"/>
      <c r="K86" s="117"/>
      <c r="L86" s="117"/>
      <c r="M86" s="117"/>
      <c r="N86" s="297" t="s">
        <v>120</v>
      </c>
      <c r="O86" s="298"/>
      <c r="P86" s="298"/>
      <c r="Q86" s="298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6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21">
        <f>N130</f>
        <v>0</v>
      </c>
      <c r="O88" s="294"/>
      <c r="P88" s="294"/>
      <c r="Q88" s="294"/>
      <c r="R88" s="40"/>
      <c r="AU88" s="22" t="s">
        <v>122</v>
      </c>
    </row>
    <row r="89" spans="2:47" s="6" customFormat="1" ht="24.95" customHeight="1">
      <c r="B89" s="127"/>
      <c r="C89" s="128"/>
      <c r="D89" s="129" t="s">
        <v>1183</v>
      </c>
      <c r="E89" s="128"/>
      <c r="F89" s="128"/>
      <c r="G89" s="128"/>
      <c r="H89" s="128"/>
      <c r="I89" s="128"/>
      <c r="J89" s="128"/>
      <c r="K89" s="128"/>
      <c r="L89" s="128"/>
      <c r="M89" s="128"/>
      <c r="N89" s="259">
        <f>N131</f>
        <v>0</v>
      </c>
      <c r="O89" s="296"/>
      <c r="P89" s="296"/>
      <c r="Q89" s="296"/>
      <c r="R89" s="130"/>
    </row>
    <row r="90" spans="2:47" s="7" customFormat="1" ht="19.899999999999999" customHeight="1">
      <c r="B90" s="131"/>
      <c r="C90" s="132"/>
      <c r="D90" s="105" t="s">
        <v>1184</v>
      </c>
      <c r="E90" s="132"/>
      <c r="F90" s="132"/>
      <c r="G90" s="132"/>
      <c r="H90" s="132"/>
      <c r="I90" s="132"/>
      <c r="J90" s="132"/>
      <c r="K90" s="132"/>
      <c r="L90" s="132"/>
      <c r="M90" s="132"/>
      <c r="N90" s="219">
        <f>N132</f>
        <v>0</v>
      </c>
      <c r="O90" s="293"/>
      <c r="P90" s="293"/>
      <c r="Q90" s="293"/>
      <c r="R90" s="133"/>
    </row>
    <row r="91" spans="2:47" s="7" customFormat="1" ht="19.899999999999999" customHeight="1">
      <c r="B91" s="131"/>
      <c r="C91" s="132"/>
      <c r="D91" s="105" t="s">
        <v>1185</v>
      </c>
      <c r="E91" s="132"/>
      <c r="F91" s="132"/>
      <c r="G91" s="132"/>
      <c r="H91" s="132"/>
      <c r="I91" s="132"/>
      <c r="J91" s="132"/>
      <c r="K91" s="132"/>
      <c r="L91" s="132"/>
      <c r="M91" s="132"/>
      <c r="N91" s="219">
        <f>N145</f>
        <v>0</v>
      </c>
      <c r="O91" s="293"/>
      <c r="P91" s="293"/>
      <c r="Q91" s="293"/>
      <c r="R91" s="133"/>
    </row>
    <row r="92" spans="2:47" s="7" customFormat="1" ht="19.899999999999999" customHeight="1">
      <c r="B92" s="131"/>
      <c r="C92" s="132"/>
      <c r="D92" s="105" t="s">
        <v>1186</v>
      </c>
      <c r="E92" s="132"/>
      <c r="F92" s="132"/>
      <c r="G92" s="132"/>
      <c r="H92" s="132"/>
      <c r="I92" s="132"/>
      <c r="J92" s="132"/>
      <c r="K92" s="132"/>
      <c r="L92" s="132"/>
      <c r="M92" s="132"/>
      <c r="N92" s="219">
        <f>N152</f>
        <v>0</v>
      </c>
      <c r="O92" s="293"/>
      <c r="P92" s="293"/>
      <c r="Q92" s="293"/>
      <c r="R92" s="133"/>
    </row>
    <row r="93" spans="2:47" s="7" customFormat="1" ht="19.899999999999999" customHeight="1">
      <c r="B93" s="131"/>
      <c r="C93" s="132"/>
      <c r="D93" s="105" t="s">
        <v>1187</v>
      </c>
      <c r="E93" s="132"/>
      <c r="F93" s="132"/>
      <c r="G93" s="132"/>
      <c r="H93" s="132"/>
      <c r="I93" s="132"/>
      <c r="J93" s="132"/>
      <c r="K93" s="132"/>
      <c r="L93" s="132"/>
      <c r="M93" s="132"/>
      <c r="N93" s="219">
        <f>N159</f>
        <v>0</v>
      </c>
      <c r="O93" s="293"/>
      <c r="P93" s="293"/>
      <c r="Q93" s="293"/>
      <c r="R93" s="133"/>
    </row>
    <row r="94" spans="2:47" s="7" customFormat="1" ht="19.899999999999999" customHeight="1">
      <c r="B94" s="131"/>
      <c r="C94" s="132"/>
      <c r="D94" s="105" t="s">
        <v>1188</v>
      </c>
      <c r="E94" s="132"/>
      <c r="F94" s="132"/>
      <c r="G94" s="132"/>
      <c r="H94" s="132"/>
      <c r="I94" s="132"/>
      <c r="J94" s="132"/>
      <c r="K94" s="132"/>
      <c r="L94" s="132"/>
      <c r="M94" s="132"/>
      <c r="N94" s="219">
        <f>N166</f>
        <v>0</v>
      </c>
      <c r="O94" s="293"/>
      <c r="P94" s="293"/>
      <c r="Q94" s="293"/>
      <c r="R94" s="133"/>
    </row>
    <row r="95" spans="2:47" s="7" customFormat="1" ht="19.899999999999999" customHeight="1">
      <c r="B95" s="131"/>
      <c r="C95" s="132"/>
      <c r="D95" s="105" t="s">
        <v>1189</v>
      </c>
      <c r="E95" s="132"/>
      <c r="F95" s="132"/>
      <c r="G95" s="132"/>
      <c r="H95" s="132"/>
      <c r="I95" s="132"/>
      <c r="J95" s="132"/>
      <c r="K95" s="132"/>
      <c r="L95" s="132"/>
      <c r="M95" s="132"/>
      <c r="N95" s="219">
        <f>N173</f>
        <v>0</v>
      </c>
      <c r="O95" s="293"/>
      <c r="P95" s="293"/>
      <c r="Q95" s="293"/>
      <c r="R95" s="133"/>
    </row>
    <row r="96" spans="2:47" s="7" customFormat="1" ht="19.899999999999999" customHeight="1">
      <c r="B96" s="131"/>
      <c r="C96" s="132"/>
      <c r="D96" s="105" t="s">
        <v>1190</v>
      </c>
      <c r="E96" s="132"/>
      <c r="F96" s="132"/>
      <c r="G96" s="132"/>
      <c r="H96" s="132"/>
      <c r="I96" s="132"/>
      <c r="J96" s="132"/>
      <c r="K96" s="132"/>
      <c r="L96" s="132"/>
      <c r="M96" s="132"/>
      <c r="N96" s="219">
        <f>N180</f>
        <v>0</v>
      </c>
      <c r="O96" s="293"/>
      <c r="P96" s="293"/>
      <c r="Q96" s="293"/>
      <c r="R96" s="133"/>
    </row>
    <row r="97" spans="2:65" s="7" customFormat="1" ht="19.899999999999999" customHeight="1">
      <c r="B97" s="131"/>
      <c r="C97" s="132"/>
      <c r="D97" s="105" t="s">
        <v>1191</v>
      </c>
      <c r="E97" s="132"/>
      <c r="F97" s="132"/>
      <c r="G97" s="132"/>
      <c r="H97" s="132"/>
      <c r="I97" s="132"/>
      <c r="J97" s="132"/>
      <c r="K97" s="132"/>
      <c r="L97" s="132"/>
      <c r="M97" s="132"/>
      <c r="N97" s="219">
        <f>N187</f>
        <v>0</v>
      </c>
      <c r="O97" s="293"/>
      <c r="P97" s="293"/>
      <c r="Q97" s="293"/>
      <c r="R97" s="133"/>
    </row>
    <row r="98" spans="2:65" s="7" customFormat="1" ht="19.899999999999999" customHeight="1">
      <c r="B98" s="131"/>
      <c r="C98" s="132"/>
      <c r="D98" s="105" t="s">
        <v>1192</v>
      </c>
      <c r="E98" s="132"/>
      <c r="F98" s="132"/>
      <c r="G98" s="132"/>
      <c r="H98" s="132"/>
      <c r="I98" s="132"/>
      <c r="J98" s="132"/>
      <c r="K98" s="132"/>
      <c r="L98" s="132"/>
      <c r="M98" s="132"/>
      <c r="N98" s="219">
        <f>N194</f>
        <v>0</v>
      </c>
      <c r="O98" s="293"/>
      <c r="P98" s="293"/>
      <c r="Q98" s="293"/>
      <c r="R98" s="133"/>
    </row>
    <row r="99" spans="2:65" s="7" customFormat="1" ht="19.899999999999999" customHeight="1">
      <c r="B99" s="131"/>
      <c r="C99" s="132"/>
      <c r="D99" s="105" t="s">
        <v>1193</v>
      </c>
      <c r="E99" s="132"/>
      <c r="F99" s="132"/>
      <c r="G99" s="132"/>
      <c r="H99" s="132"/>
      <c r="I99" s="132"/>
      <c r="J99" s="132"/>
      <c r="K99" s="132"/>
      <c r="L99" s="132"/>
      <c r="M99" s="132"/>
      <c r="N99" s="219">
        <f>N196</f>
        <v>0</v>
      </c>
      <c r="O99" s="293"/>
      <c r="P99" s="293"/>
      <c r="Q99" s="293"/>
      <c r="R99" s="133"/>
    </row>
    <row r="100" spans="2:65" s="7" customFormat="1" ht="19.899999999999999" customHeight="1">
      <c r="B100" s="131"/>
      <c r="C100" s="132"/>
      <c r="D100" s="105" t="s">
        <v>1194</v>
      </c>
      <c r="E100" s="132"/>
      <c r="F100" s="132"/>
      <c r="G100" s="132"/>
      <c r="H100" s="132"/>
      <c r="I100" s="132"/>
      <c r="J100" s="132"/>
      <c r="K100" s="132"/>
      <c r="L100" s="132"/>
      <c r="M100" s="132"/>
      <c r="N100" s="219">
        <f>N198</f>
        <v>0</v>
      </c>
      <c r="O100" s="293"/>
      <c r="P100" s="293"/>
      <c r="Q100" s="293"/>
      <c r="R100" s="133"/>
    </row>
    <row r="101" spans="2:65" s="7" customFormat="1" ht="19.899999999999999" customHeight="1">
      <c r="B101" s="131"/>
      <c r="C101" s="132"/>
      <c r="D101" s="105" t="s">
        <v>1195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219">
        <f>N200</f>
        <v>0</v>
      </c>
      <c r="O101" s="293"/>
      <c r="P101" s="293"/>
      <c r="Q101" s="293"/>
      <c r="R101" s="133"/>
    </row>
    <row r="102" spans="2:65" s="7" customFormat="1" ht="19.899999999999999" customHeight="1">
      <c r="B102" s="131"/>
      <c r="C102" s="132"/>
      <c r="D102" s="105" t="s">
        <v>1196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219">
        <f>N202</f>
        <v>0</v>
      </c>
      <c r="O102" s="293"/>
      <c r="P102" s="293"/>
      <c r="Q102" s="293"/>
      <c r="R102" s="133"/>
    </row>
    <row r="103" spans="2:65" s="7" customFormat="1" ht="19.899999999999999" customHeight="1">
      <c r="B103" s="131"/>
      <c r="C103" s="132"/>
      <c r="D103" s="105" t="s">
        <v>1197</v>
      </c>
      <c r="E103" s="132"/>
      <c r="F103" s="132"/>
      <c r="G103" s="132"/>
      <c r="H103" s="132"/>
      <c r="I103" s="132"/>
      <c r="J103" s="132"/>
      <c r="K103" s="132"/>
      <c r="L103" s="132"/>
      <c r="M103" s="132"/>
      <c r="N103" s="219">
        <f>N223</f>
        <v>0</v>
      </c>
      <c r="O103" s="293"/>
      <c r="P103" s="293"/>
      <c r="Q103" s="293"/>
      <c r="R103" s="133"/>
    </row>
    <row r="104" spans="2:65" s="1" customFormat="1" ht="21.75" customHeigh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26" t="s">
        <v>134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294">
        <f>ROUND(N106+N107+N108+N109+N110+N111,2)</f>
        <v>0</v>
      </c>
      <c r="O105" s="295"/>
      <c r="P105" s="295"/>
      <c r="Q105" s="295"/>
      <c r="R105" s="40"/>
      <c r="T105" s="134"/>
      <c r="U105" s="135" t="s">
        <v>40</v>
      </c>
    </row>
    <row r="106" spans="2:65" s="1" customFormat="1" ht="18" customHeight="1">
      <c r="B106" s="136"/>
      <c r="C106" s="137"/>
      <c r="D106" s="216" t="s">
        <v>135</v>
      </c>
      <c r="E106" s="288"/>
      <c r="F106" s="288"/>
      <c r="G106" s="288"/>
      <c r="H106" s="288"/>
      <c r="I106" s="137"/>
      <c r="J106" s="137"/>
      <c r="K106" s="137"/>
      <c r="L106" s="137"/>
      <c r="M106" s="137"/>
      <c r="N106" s="218">
        <f>ROUND(N88*T106,2)</f>
        <v>0</v>
      </c>
      <c r="O106" s="289"/>
      <c r="P106" s="289"/>
      <c r="Q106" s="289"/>
      <c r="R106" s="139"/>
      <c r="S106" s="140"/>
      <c r="T106" s="141"/>
      <c r="U106" s="142" t="s">
        <v>43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3" t="s">
        <v>136</v>
      </c>
      <c r="AZ106" s="140"/>
      <c r="BA106" s="140"/>
      <c r="BB106" s="140"/>
      <c r="BC106" s="140"/>
      <c r="BD106" s="140"/>
      <c r="BE106" s="144">
        <f t="shared" ref="BE106:BE111" si="0">IF(U106="základná",N106,0)</f>
        <v>0</v>
      </c>
      <c r="BF106" s="144">
        <f t="shared" ref="BF106:BF111" si="1">IF(U106="znížená",N106,0)</f>
        <v>0</v>
      </c>
      <c r="BG106" s="144">
        <f t="shared" ref="BG106:BG111" si="2">IF(U106="zákl. prenesená",N106,0)</f>
        <v>0</v>
      </c>
      <c r="BH106" s="144">
        <f t="shared" ref="BH106:BH111" si="3">IF(U106="zníž. prenesená",N106,0)</f>
        <v>0</v>
      </c>
      <c r="BI106" s="144">
        <f t="shared" ref="BI106:BI111" si="4">IF(U106="nulová",N106,0)</f>
        <v>0</v>
      </c>
      <c r="BJ106" s="143" t="s">
        <v>113</v>
      </c>
      <c r="BK106" s="140"/>
      <c r="BL106" s="140"/>
      <c r="BM106" s="140"/>
    </row>
    <row r="107" spans="2:65" s="1" customFormat="1" ht="18" customHeight="1">
      <c r="B107" s="136"/>
      <c r="C107" s="137"/>
      <c r="D107" s="216" t="s">
        <v>137</v>
      </c>
      <c r="E107" s="288"/>
      <c r="F107" s="288"/>
      <c r="G107" s="288"/>
      <c r="H107" s="288"/>
      <c r="I107" s="137"/>
      <c r="J107" s="137"/>
      <c r="K107" s="137"/>
      <c r="L107" s="137"/>
      <c r="M107" s="137"/>
      <c r="N107" s="218">
        <f>ROUND(N88*T107,2)</f>
        <v>0</v>
      </c>
      <c r="O107" s="289"/>
      <c r="P107" s="289"/>
      <c r="Q107" s="289"/>
      <c r="R107" s="139"/>
      <c r="S107" s="140"/>
      <c r="T107" s="141"/>
      <c r="U107" s="142" t="s">
        <v>43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3" t="s">
        <v>136</v>
      </c>
      <c r="AZ107" s="140"/>
      <c r="BA107" s="140"/>
      <c r="BB107" s="140"/>
      <c r="BC107" s="140"/>
      <c r="BD107" s="140"/>
      <c r="BE107" s="144">
        <f t="shared" si="0"/>
        <v>0</v>
      </c>
      <c r="BF107" s="144">
        <f t="shared" si="1"/>
        <v>0</v>
      </c>
      <c r="BG107" s="144">
        <f t="shared" si="2"/>
        <v>0</v>
      </c>
      <c r="BH107" s="144">
        <f t="shared" si="3"/>
        <v>0</v>
      </c>
      <c r="BI107" s="144">
        <f t="shared" si="4"/>
        <v>0</v>
      </c>
      <c r="BJ107" s="143" t="s">
        <v>113</v>
      </c>
      <c r="BK107" s="140"/>
      <c r="BL107" s="140"/>
      <c r="BM107" s="140"/>
    </row>
    <row r="108" spans="2:65" s="1" customFormat="1" ht="18" customHeight="1">
      <c r="B108" s="136"/>
      <c r="C108" s="137"/>
      <c r="D108" s="216" t="s">
        <v>138</v>
      </c>
      <c r="E108" s="288"/>
      <c r="F108" s="288"/>
      <c r="G108" s="288"/>
      <c r="H108" s="288"/>
      <c r="I108" s="137"/>
      <c r="J108" s="137"/>
      <c r="K108" s="137"/>
      <c r="L108" s="137"/>
      <c r="M108" s="137"/>
      <c r="N108" s="218">
        <f>ROUND(N88*T108,2)</f>
        <v>0</v>
      </c>
      <c r="O108" s="289"/>
      <c r="P108" s="289"/>
      <c r="Q108" s="289"/>
      <c r="R108" s="139"/>
      <c r="S108" s="140"/>
      <c r="T108" s="141"/>
      <c r="U108" s="142" t="s">
        <v>43</v>
      </c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3" t="s">
        <v>136</v>
      </c>
      <c r="AZ108" s="140"/>
      <c r="BA108" s="140"/>
      <c r="BB108" s="140"/>
      <c r="BC108" s="140"/>
      <c r="BD108" s="140"/>
      <c r="BE108" s="144">
        <f t="shared" si="0"/>
        <v>0</v>
      </c>
      <c r="BF108" s="144">
        <f t="shared" si="1"/>
        <v>0</v>
      </c>
      <c r="BG108" s="144">
        <f t="shared" si="2"/>
        <v>0</v>
      </c>
      <c r="BH108" s="144">
        <f t="shared" si="3"/>
        <v>0</v>
      </c>
      <c r="BI108" s="144">
        <f t="shared" si="4"/>
        <v>0</v>
      </c>
      <c r="BJ108" s="143" t="s">
        <v>113</v>
      </c>
      <c r="BK108" s="140"/>
      <c r="BL108" s="140"/>
      <c r="BM108" s="140"/>
    </row>
    <row r="109" spans="2:65" s="1" customFormat="1" ht="18" customHeight="1">
      <c r="B109" s="136"/>
      <c r="C109" s="137"/>
      <c r="D109" s="216" t="s">
        <v>139</v>
      </c>
      <c r="E109" s="288"/>
      <c r="F109" s="288"/>
      <c r="G109" s="288"/>
      <c r="H109" s="288"/>
      <c r="I109" s="137"/>
      <c r="J109" s="137"/>
      <c r="K109" s="137"/>
      <c r="L109" s="137"/>
      <c r="M109" s="137"/>
      <c r="N109" s="218">
        <f>ROUND(N88*T109,2)</f>
        <v>0</v>
      </c>
      <c r="O109" s="289"/>
      <c r="P109" s="289"/>
      <c r="Q109" s="289"/>
      <c r="R109" s="139"/>
      <c r="S109" s="140"/>
      <c r="T109" s="141"/>
      <c r="U109" s="142" t="s">
        <v>43</v>
      </c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3" t="s">
        <v>136</v>
      </c>
      <c r="AZ109" s="140"/>
      <c r="BA109" s="140"/>
      <c r="BB109" s="140"/>
      <c r="BC109" s="140"/>
      <c r="BD109" s="140"/>
      <c r="BE109" s="144">
        <f t="shared" si="0"/>
        <v>0</v>
      </c>
      <c r="BF109" s="144">
        <f t="shared" si="1"/>
        <v>0</v>
      </c>
      <c r="BG109" s="144">
        <f t="shared" si="2"/>
        <v>0</v>
      </c>
      <c r="BH109" s="144">
        <f t="shared" si="3"/>
        <v>0</v>
      </c>
      <c r="BI109" s="144">
        <f t="shared" si="4"/>
        <v>0</v>
      </c>
      <c r="BJ109" s="143" t="s">
        <v>113</v>
      </c>
      <c r="BK109" s="140"/>
      <c r="BL109" s="140"/>
      <c r="BM109" s="140"/>
    </row>
    <row r="110" spans="2:65" s="1" customFormat="1" ht="18" customHeight="1">
      <c r="B110" s="136"/>
      <c r="C110" s="137"/>
      <c r="D110" s="216" t="s">
        <v>140</v>
      </c>
      <c r="E110" s="288"/>
      <c r="F110" s="288"/>
      <c r="G110" s="288"/>
      <c r="H110" s="288"/>
      <c r="I110" s="137"/>
      <c r="J110" s="137"/>
      <c r="K110" s="137"/>
      <c r="L110" s="137"/>
      <c r="M110" s="137"/>
      <c r="N110" s="218">
        <f>ROUND(N88*T110,2)</f>
        <v>0</v>
      </c>
      <c r="O110" s="289"/>
      <c r="P110" s="289"/>
      <c r="Q110" s="289"/>
      <c r="R110" s="139"/>
      <c r="S110" s="140"/>
      <c r="T110" s="141"/>
      <c r="U110" s="142" t="s">
        <v>43</v>
      </c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3" t="s">
        <v>136</v>
      </c>
      <c r="AZ110" s="140"/>
      <c r="BA110" s="140"/>
      <c r="BB110" s="140"/>
      <c r="BC110" s="140"/>
      <c r="BD110" s="140"/>
      <c r="BE110" s="144">
        <f t="shared" si="0"/>
        <v>0</v>
      </c>
      <c r="BF110" s="144">
        <f t="shared" si="1"/>
        <v>0</v>
      </c>
      <c r="BG110" s="144">
        <f t="shared" si="2"/>
        <v>0</v>
      </c>
      <c r="BH110" s="144">
        <f t="shared" si="3"/>
        <v>0</v>
      </c>
      <c r="BI110" s="144">
        <f t="shared" si="4"/>
        <v>0</v>
      </c>
      <c r="BJ110" s="143" t="s">
        <v>113</v>
      </c>
      <c r="BK110" s="140"/>
      <c r="BL110" s="140"/>
      <c r="BM110" s="140"/>
    </row>
    <row r="111" spans="2:65" s="1" customFormat="1" ht="18" customHeight="1">
      <c r="B111" s="136"/>
      <c r="C111" s="137"/>
      <c r="D111" s="138" t="s">
        <v>141</v>
      </c>
      <c r="E111" s="137"/>
      <c r="F111" s="137"/>
      <c r="G111" s="137"/>
      <c r="H111" s="137"/>
      <c r="I111" s="137"/>
      <c r="J111" s="137"/>
      <c r="K111" s="137"/>
      <c r="L111" s="137"/>
      <c r="M111" s="137"/>
      <c r="N111" s="218">
        <f>ROUND(N88*T111,2)</f>
        <v>0</v>
      </c>
      <c r="O111" s="289"/>
      <c r="P111" s="289"/>
      <c r="Q111" s="289"/>
      <c r="R111" s="139"/>
      <c r="S111" s="140"/>
      <c r="T111" s="145"/>
      <c r="U111" s="146" t="s">
        <v>43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3" t="s">
        <v>142</v>
      </c>
      <c r="AZ111" s="140"/>
      <c r="BA111" s="140"/>
      <c r="BB111" s="140"/>
      <c r="BC111" s="140"/>
      <c r="BD111" s="140"/>
      <c r="BE111" s="144">
        <f t="shared" si="0"/>
        <v>0</v>
      </c>
      <c r="BF111" s="144">
        <f t="shared" si="1"/>
        <v>0</v>
      </c>
      <c r="BG111" s="144">
        <f t="shared" si="2"/>
        <v>0</v>
      </c>
      <c r="BH111" s="144">
        <f t="shared" si="3"/>
        <v>0</v>
      </c>
      <c r="BI111" s="144">
        <f t="shared" si="4"/>
        <v>0</v>
      </c>
      <c r="BJ111" s="143" t="s">
        <v>113</v>
      </c>
      <c r="BK111" s="140"/>
      <c r="BL111" s="140"/>
      <c r="BM111" s="140"/>
    </row>
    <row r="112" spans="2:65" s="1" customForma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18" s="1" customFormat="1" ht="29.25" customHeight="1">
      <c r="B113" s="38"/>
      <c r="C113" s="116" t="s">
        <v>103</v>
      </c>
      <c r="D113" s="117"/>
      <c r="E113" s="117"/>
      <c r="F113" s="117"/>
      <c r="G113" s="117"/>
      <c r="H113" s="117"/>
      <c r="I113" s="117"/>
      <c r="J113" s="117"/>
      <c r="K113" s="117"/>
      <c r="L113" s="213">
        <f>ROUND(SUM(N88+N105),2)</f>
        <v>0</v>
      </c>
      <c r="M113" s="213"/>
      <c r="N113" s="213"/>
      <c r="O113" s="213"/>
      <c r="P113" s="213"/>
      <c r="Q113" s="213"/>
      <c r="R113" s="40"/>
    </row>
    <row r="114" spans="2:18" s="1" customFormat="1" ht="6.95" customHeight="1"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4"/>
    </row>
    <row r="118" spans="2:18" s="1" customFormat="1" ht="6.95" customHeight="1"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7"/>
    </row>
    <row r="119" spans="2:18" s="1" customFormat="1" ht="36.950000000000003" customHeight="1">
      <c r="B119" s="38"/>
      <c r="C119" s="229" t="s">
        <v>143</v>
      </c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40"/>
    </row>
    <row r="120" spans="2:18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18" s="1" customFormat="1" ht="30" customHeight="1">
      <c r="B121" s="38"/>
      <c r="C121" s="33" t="s">
        <v>17</v>
      </c>
      <c r="D121" s="39"/>
      <c r="E121" s="39"/>
      <c r="F121" s="291" t="str">
        <f>F6</f>
        <v>REKONŠTRUKCIA HYGIENICKÝCH ZARIADENÍ ŠKOLSKÝ INTERNAT ZVOLEN</v>
      </c>
      <c r="G121" s="292"/>
      <c r="H121" s="292"/>
      <c r="I121" s="292"/>
      <c r="J121" s="292"/>
      <c r="K121" s="292"/>
      <c r="L121" s="292"/>
      <c r="M121" s="292"/>
      <c r="N121" s="292"/>
      <c r="O121" s="292"/>
      <c r="P121" s="292"/>
      <c r="Q121" s="39"/>
      <c r="R121" s="40"/>
    </row>
    <row r="122" spans="2:18" s="1" customFormat="1" ht="36.950000000000003" customHeight="1">
      <c r="B122" s="38"/>
      <c r="C122" s="72" t="s">
        <v>115</v>
      </c>
      <c r="D122" s="39"/>
      <c r="E122" s="39"/>
      <c r="F122" s="231" t="str">
        <f>F7</f>
        <v xml:space="preserve">SO03 - SO03 Elektroinštalácia </v>
      </c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39"/>
      <c r="R122" s="40"/>
    </row>
    <row r="123" spans="2:18" s="1" customFormat="1" ht="6.95" customHeight="1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</row>
    <row r="124" spans="2:18" s="1" customFormat="1" ht="18" customHeight="1">
      <c r="B124" s="38"/>
      <c r="C124" s="33" t="s">
        <v>21</v>
      </c>
      <c r="D124" s="39"/>
      <c r="E124" s="39"/>
      <c r="F124" s="31" t="str">
        <f>F9</f>
        <v xml:space="preserve"> </v>
      </c>
      <c r="G124" s="39"/>
      <c r="H124" s="39"/>
      <c r="I124" s="39"/>
      <c r="J124" s="39"/>
      <c r="K124" s="33" t="s">
        <v>23</v>
      </c>
      <c r="L124" s="39"/>
      <c r="M124" s="285" t="str">
        <f>IF(O9="","",O9)</f>
        <v>30. 4. 2018</v>
      </c>
      <c r="N124" s="285"/>
      <c r="O124" s="285"/>
      <c r="P124" s="285"/>
      <c r="Q124" s="39"/>
      <c r="R124" s="40"/>
    </row>
    <row r="125" spans="2:18" s="1" customFormat="1" ht="6.9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</row>
    <row r="126" spans="2:18" s="1" customFormat="1" ht="15">
      <c r="B126" s="38"/>
      <c r="C126" s="33" t="s">
        <v>25</v>
      </c>
      <c r="D126" s="39"/>
      <c r="E126" s="39"/>
      <c r="F126" s="31" t="str">
        <f>E12</f>
        <v>Školský internát ul.J.Švermu 1736/14,Zvolen</v>
      </c>
      <c r="G126" s="39"/>
      <c r="H126" s="39"/>
      <c r="I126" s="39"/>
      <c r="J126" s="39"/>
      <c r="K126" s="33" t="s">
        <v>31</v>
      </c>
      <c r="L126" s="39"/>
      <c r="M126" s="249" t="str">
        <f>E18</f>
        <v>MODULOR arch,atelier,Bratislava,</v>
      </c>
      <c r="N126" s="249"/>
      <c r="O126" s="249"/>
      <c r="P126" s="249"/>
      <c r="Q126" s="249"/>
      <c r="R126" s="40"/>
    </row>
    <row r="127" spans="2:18" s="1" customFormat="1" ht="14.45" customHeight="1">
      <c r="B127" s="38"/>
      <c r="C127" s="33" t="s">
        <v>29</v>
      </c>
      <c r="D127" s="39"/>
      <c r="E127" s="39"/>
      <c r="F127" s="31" t="str">
        <f>IF(E15="","",E15)</f>
        <v>Vyplň údaj</v>
      </c>
      <c r="G127" s="39"/>
      <c r="H127" s="39"/>
      <c r="I127" s="39"/>
      <c r="J127" s="39"/>
      <c r="K127" s="33" t="s">
        <v>34</v>
      </c>
      <c r="L127" s="39"/>
      <c r="M127" s="249" t="str">
        <f>E21</f>
        <v xml:space="preserve"> </v>
      </c>
      <c r="N127" s="249"/>
      <c r="O127" s="249"/>
      <c r="P127" s="249"/>
      <c r="Q127" s="249"/>
      <c r="R127" s="40"/>
    </row>
    <row r="128" spans="2:18" s="1" customFormat="1" ht="10.35" customHeight="1"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/>
    </row>
    <row r="129" spans="2:65" s="8" customFormat="1" ht="29.25" customHeight="1">
      <c r="B129" s="147"/>
      <c r="C129" s="148" t="s">
        <v>144</v>
      </c>
      <c r="D129" s="149" t="s">
        <v>145</v>
      </c>
      <c r="E129" s="149" t="s">
        <v>58</v>
      </c>
      <c r="F129" s="286" t="s">
        <v>146</v>
      </c>
      <c r="G129" s="286"/>
      <c r="H129" s="286"/>
      <c r="I129" s="286"/>
      <c r="J129" s="149" t="s">
        <v>147</v>
      </c>
      <c r="K129" s="149" t="s">
        <v>148</v>
      </c>
      <c r="L129" s="286" t="s">
        <v>149</v>
      </c>
      <c r="M129" s="286"/>
      <c r="N129" s="286" t="s">
        <v>120</v>
      </c>
      <c r="O129" s="286"/>
      <c r="P129" s="286"/>
      <c r="Q129" s="287"/>
      <c r="R129" s="150"/>
      <c r="T129" s="79" t="s">
        <v>150</v>
      </c>
      <c r="U129" s="80" t="s">
        <v>40</v>
      </c>
      <c r="V129" s="80" t="s">
        <v>151</v>
      </c>
      <c r="W129" s="80" t="s">
        <v>152</v>
      </c>
      <c r="X129" s="80" t="s">
        <v>153</v>
      </c>
      <c r="Y129" s="80" t="s">
        <v>154</v>
      </c>
      <c r="Z129" s="80" t="s">
        <v>155</v>
      </c>
      <c r="AA129" s="81" t="s">
        <v>156</v>
      </c>
    </row>
    <row r="130" spans="2:65" s="1" customFormat="1" ht="29.25" customHeight="1">
      <c r="B130" s="38"/>
      <c r="C130" s="83" t="s">
        <v>117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267">
        <f>BK130</f>
        <v>0</v>
      </c>
      <c r="O130" s="268"/>
      <c r="P130" s="268"/>
      <c r="Q130" s="268"/>
      <c r="R130" s="40"/>
      <c r="T130" s="82"/>
      <c r="U130" s="54"/>
      <c r="V130" s="54"/>
      <c r="W130" s="151">
        <f>W131+W226</f>
        <v>0</v>
      </c>
      <c r="X130" s="54"/>
      <c r="Y130" s="151">
        <f>Y131+Y226</f>
        <v>0</v>
      </c>
      <c r="Z130" s="54"/>
      <c r="AA130" s="152">
        <f>AA131+AA226</f>
        <v>0</v>
      </c>
      <c r="AT130" s="22" t="s">
        <v>75</v>
      </c>
      <c r="AU130" s="22" t="s">
        <v>122</v>
      </c>
      <c r="BK130" s="153">
        <f>BK131+BK226</f>
        <v>0</v>
      </c>
    </row>
    <row r="131" spans="2:65" s="9" customFormat="1" ht="37.35" customHeight="1">
      <c r="B131" s="154"/>
      <c r="C131" s="155"/>
      <c r="D131" s="156" t="s">
        <v>1183</v>
      </c>
      <c r="E131" s="156"/>
      <c r="F131" s="156"/>
      <c r="G131" s="156"/>
      <c r="H131" s="156"/>
      <c r="I131" s="156"/>
      <c r="J131" s="156"/>
      <c r="K131" s="156"/>
      <c r="L131" s="156"/>
      <c r="M131" s="156"/>
      <c r="N131" s="258">
        <f>BK131</f>
        <v>0</v>
      </c>
      <c r="O131" s="259"/>
      <c r="P131" s="259"/>
      <c r="Q131" s="259"/>
      <c r="R131" s="157"/>
      <c r="T131" s="158"/>
      <c r="U131" s="155"/>
      <c r="V131" s="155"/>
      <c r="W131" s="159">
        <f>W132+W145+W152+W159+W166+W173+W180+W187+W194+W196+W198+W200+W202+W223</f>
        <v>0</v>
      </c>
      <c r="X131" s="155"/>
      <c r="Y131" s="159">
        <f>Y132+Y145+Y152+Y159+Y166+Y173+Y180+Y187+Y194+Y196+Y198+Y200+Y202+Y223</f>
        <v>0</v>
      </c>
      <c r="Z131" s="155"/>
      <c r="AA131" s="160">
        <f>AA132+AA145+AA152+AA159+AA166+AA173+AA180+AA187+AA194+AA196+AA198+AA200+AA202+AA223</f>
        <v>0</v>
      </c>
      <c r="AR131" s="161" t="s">
        <v>167</v>
      </c>
      <c r="AT131" s="162" t="s">
        <v>75</v>
      </c>
      <c r="AU131" s="162" t="s">
        <v>76</v>
      </c>
      <c r="AY131" s="161" t="s">
        <v>157</v>
      </c>
      <c r="BK131" s="163">
        <f>BK132+BK145+BK152+BK159+BK166+BK173+BK180+BK187+BK194+BK196+BK198+BK200+BK202+BK223</f>
        <v>0</v>
      </c>
    </row>
    <row r="132" spans="2:65" s="9" customFormat="1" ht="19.899999999999999" customHeight="1">
      <c r="B132" s="154"/>
      <c r="C132" s="155"/>
      <c r="D132" s="164" t="s">
        <v>1184</v>
      </c>
      <c r="E132" s="164"/>
      <c r="F132" s="164"/>
      <c r="G132" s="164"/>
      <c r="H132" s="164"/>
      <c r="I132" s="164"/>
      <c r="J132" s="164"/>
      <c r="K132" s="164"/>
      <c r="L132" s="164"/>
      <c r="M132" s="164"/>
      <c r="N132" s="269">
        <f>BK132</f>
        <v>0</v>
      </c>
      <c r="O132" s="270"/>
      <c r="P132" s="270"/>
      <c r="Q132" s="270"/>
      <c r="R132" s="157"/>
      <c r="T132" s="158"/>
      <c r="U132" s="155"/>
      <c r="V132" s="155"/>
      <c r="W132" s="159">
        <f>SUM(W133:W144)</f>
        <v>0</v>
      </c>
      <c r="X132" s="155"/>
      <c r="Y132" s="159">
        <f>SUM(Y133:Y144)</f>
        <v>0</v>
      </c>
      <c r="Z132" s="155"/>
      <c r="AA132" s="160">
        <f>SUM(AA133:AA144)</f>
        <v>0</v>
      </c>
      <c r="AR132" s="161" t="s">
        <v>167</v>
      </c>
      <c r="AT132" s="162" t="s">
        <v>75</v>
      </c>
      <c r="AU132" s="162" t="s">
        <v>84</v>
      </c>
      <c r="AY132" s="161" t="s">
        <v>157</v>
      </c>
      <c r="BK132" s="163">
        <f>SUM(BK133:BK144)</f>
        <v>0</v>
      </c>
    </row>
    <row r="133" spans="2:65" s="1" customFormat="1" ht="16.5" customHeight="1">
      <c r="B133" s="136"/>
      <c r="C133" s="204" t="s">
        <v>84</v>
      </c>
      <c r="D133" s="204" t="s">
        <v>652</v>
      </c>
      <c r="E133" s="205" t="s">
        <v>1198</v>
      </c>
      <c r="F133" s="310" t="s">
        <v>1199</v>
      </c>
      <c r="G133" s="310"/>
      <c r="H133" s="310"/>
      <c r="I133" s="310"/>
      <c r="J133" s="206" t="s">
        <v>652</v>
      </c>
      <c r="K133" s="207">
        <v>70</v>
      </c>
      <c r="L133" s="311">
        <v>0</v>
      </c>
      <c r="M133" s="311"/>
      <c r="N133" s="309">
        <f t="shared" ref="N133:N144" si="5">ROUND(L133*K133,2)</f>
        <v>0</v>
      </c>
      <c r="O133" s="278"/>
      <c r="P133" s="278"/>
      <c r="Q133" s="278"/>
      <c r="R133" s="139"/>
      <c r="T133" s="169" t="s">
        <v>5</v>
      </c>
      <c r="U133" s="47" t="s">
        <v>43</v>
      </c>
      <c r="V133" s="39"/>
      <c r="W133" s="170">
        <f t="shared" ref="W133:W144" si="6">V133*K133</f>
        <v>0</v>
      </c>
      <c r="X133" s="170">
        <v>0</v>
      </c>
      <c r="Y133" s="170">
        <f t="shared" ref="Y133:Y144" si="7">X133*K133</f>
        <v>0</v>
      </c>
      <c r="Z133" s="170">
        <v>0</v>
      </c>
      <c r="AA133" s="171">
        <f t="shared" ref="AA133:AA144" si="8">Z133*K133</f>
        <v>0</v>
      </c>
      <c r="AR133" s="22" t="s">
        <v>1123</v>
      </c>
      <c r="AT133" s="22" t="s">
        <v>652</v>
      </c>
      <c r="AU133" s="22" t="s">
        <v>113</v>
      </c>
      <c r="AY133" s="22" t="s">
        <v>157</v>
      </c>
      <c r="BE133" s="109">
        <f t="shared" ref="BE133:BE144" si="9">IF(U133="základná",N133,0)</f>
        <v>0</v>
      </c>
      <c r="BF133" s="109">
        <f t="shared" ref="BF133:BF144" si="10">IF(U133="znížená",N133,0)</f>
        <v>0</v>
      </c>
      <c r="BG133" s="109">
        <f t="shared" ref="BG133:BG144" si="11">IF(U133="zákl. prenesená",N133,0)</f>
        <v>0</v>
      </c>
      <c r="BH133" s="109">
        <f t="shared" ref="BH133:BH144" si="12">IF(U133="zníž. prenesená",N133,0)</f>
        <v>0</v>
      </c>
      <c r="BI133" s="109">
        <f t="shared" ref="BI133:BI144" si="13">IF(U133="nulová",N133,0)</f>
        <v>0</v>
      </c>
      <c r="BJ133" s="22" t="s">
        <v>113</v>
      </c>
      <c r="BK133" s="109">
        <f t="shared" ref="BK133:BK144" si="14">ROUND(L133*K133,2)</f>
        <v>0</v>
      </c>
      <c r="BL133" s="22" t="s">
        <v>1123</v>
      </c>
      <c r="BM133" s="22" t="s">
        <v>113</v>
      </c>
    </row>
    <row r="134" spans="2:65" s="1" customFormat="1" ht="16.5" customHeight="1">
      <c r="B134" s="136"/>
      <c r="C134" s="204" t="s">
        <v>113</v>
      </c>
      <c r="D134" s="204" t="s">
        <v>652</v>
      </c>
      <c r="E134" s="205" t="s">
        <v>1200</v>
      </c>
      <c r="F134" s="310" t="s">
        <v>1201</v>
      </c>
      <c r="G134" s="310"/>
      <c r="H134" s="310"/>
      <c r="I134" s="310"/>
      <c r="J134" s="206" t="s">
        <v>652</v>
      </c>
      <c r="K134" s="207">
        <v>70</v>
      </c>
      <c r="L134" s="311">
        <v>0</v>
      </c>
      <c r="M134" s="311"/>
      <c r="N134" s="309">
        <f t="shared" si="5"/>
        <v>0</v>
      </c>
      <c r="O134" s="278"/>
      <c r="P134" s="278"/>
      <c r="Q134" s="278"/>
      <c r="R134" s="139"/>
      <c r="T134" s="169" t="s">
        <v>5</v>
      </c>
      <c r="U134" s="47" t="s">
        <v>43</v>
      </c>
      <c r="V134" s="39"/>
      <c r="W134" s="170">
        <f t="shared" si="6"/>
        <v>0</v>
      </c>
      <c r="X134" s="170">
        <v>0</v>
      </c>
      <c r="Y134" s="170">
        <f t="shared" si="7"/>
        <v>0</v>
      </c>
      <c r="Z134" s="170">
        <v>0</v>
      </c>
      <c r="AA134" s="171">
        <f t="shared" si="8"/>
        <v>0</v>
      </c>
      <c r="AR134" s="22" t="s">
        <v>1123</v>
      </c>
      <c r="AT134" s="22" t="s">
        <v>652</v>
      </c>
      <c r="AU134" s="22" t="s">
        <v>113</v>
      </c>
      <c r="AY134" s="22" t="s">
        <v>157</v>
      </c>
      <c r="BE134" s="109">
        <f t="shared" si="9"/>
        <v>0</v>
      </c>
      <c r="BF134" s="109">
        <f t="shared" si="10"/>
        <v>0</v>
      </c>
      <c r="BG134" s="109">
        <f t="shared" si="11"/>
        <v>0</v>
      </c>
      <c r="BH134" s="109">
        <f t="shared" si="12"/>
        <v>0</v>
      </c>
      <c r="BI134" s="109">
        <f t="shared" si="13"/>
        <v>0</v>
      </c>
      <c r="BJ134" s="22" t="s">
        <v>113</v>
      </c>
      <c r="BK134" s="109">
        <f t="shared" si="14"/>
        <v>0</v>
      </c>
      <c r="BL134" s="22" t="s">
        <v>1123</v>
      </c>
      <c r="BM134" s="22" t="s">
        <v>161</v>
      </c>
    </row>
    <row r="135" spans="2:65" s="1" customFormat="1" ht="16.5" customHeight="1">
      <c r="B135" s="136"/>
      <c r="C135" s="204" t="s">
        <v>167</v>
      </c>
      <c r="D135" s="204" t="s">
        <v>652</v>
      </c>
      <c r="E135" s="205" t="s">
        <v>1202</v>
      </c>
      <c r="F135" s="310" t="s">
        <v>1203</v>
      </c>
      <c r="G135" s="310"/>
      <c r="H135" s="310"/>
      <c r="I135" s="310"/>
      <c r="J135" s="206" t="s">
        <v>652</v>
      </c>
      <c r="K135" s="207">
        <v>350</v>
      </c>
      <c r="L135" s="311">
        <v>0</v>
      </c>
      <c r="M135" s="311"/>
      <c r="N135" s="309">
        <f t="shared" si="5"/>
        <v>0</v>
      </c>
      <c r="O135" s="278"/>
      <c r="P135" s="278"/>
      <c r="Q135" s="278"/>
      <c r="R135" s="139"/>
      <c r="T135" s="169" t="s">
        <v>5</v>
      </c>
      <c r="U135" s="47" t="s">
        <v>43</v>
      </c>
      <c r="V135" s="39"/>
      <c r="W135" s="170">
        <f t="shared" si="6"/>
        <v>0</v>
      </c>
      <c r="X135" s="170">
        <v>0</v>
      </c>
      <c r="Y135" s="170">
        <f t="shared" si="7"/>
        <v>0</v>
      </c>
      <c r="Z135" s="170">
        <v>0</v>
      </c>
      <c r="AA135" s="171">
        <f t="shared" si="8"/>
        <v>0</v>
      </c>
      <c r="AR135" s="22" t="s">
        <v>1123</v>
      </c>
      <c r="AT135" s="22" t="s">
        <v>652</v>
      </c>
      <c r="AU135" s="22" t="s">
        <v>113</v>
      </c>
      <c r="AY135" s="22" t="s">
        <v>157</v>
      </c>
      <c r="BE135" s="109">
        <f t="shared" si="9"/>
        <v>0</v>
      </c>
      <c r="BF135" s="109">
        <f t="shared" si="10"/>
        <v>0</v>
      </c>
      <c r="BG135" s="109">
        <f t="shared" si="11"/>
        <v>0</v>
      </c>
      <c r="BH135" s="109">
        <f t="shared" si="12"/>
        <v>0</v>
      </c>
      <c r="BI135" s="109">
        <f t="shared" si="13"/>
        <v>0</v>
      </c>
      <c r="BJ135" s="22" t="s">
        <v>113</v>
      </c>
      <c r="BK135" s="109">
        <f t="shared" si="14"/>
        <v>0</v>
      </c>
      <c r="BL135" s="22" t="s">
        <v>1123</v>
      </c>
      <c r="BM135" s="22" t="s">
        <v>212</v>
      </c>
    </row>
    <row r="136" spans="2:65" s="1" customFormat="1" ht="16.5" customHeight="1">
      <c r="B136" s="136"/>
      <c r="C136" s="204" t="s">
        <v>161</v>
      </c>
      <c r="D136" s="204" t="s">
        <v>652</v>
      </c>
      <c r="E136" s="205" t="s">
        <v>1204</v>
      </c>
      <c r="F136" s="310" t="s">
        <v>1205</v>
      </c>
      <c r="G136" s="310"/>
      <c r="H136" s="310"/>
      <c r="I136" s="310"/>
      <c r="J136" s="206" t="s">
        <v>652</v>
      </c>
      <c r="K136" s="207">
        <v>210</v>
      </c>
      <c r="L136" s="311">
        <v>0</v>
      </c>
      <c r="M136" s="311"/>
      <c r="N136" s="309">
        <f t="shared" si="5"/>
        <v>0</v>
      </c>
      <c r="O136" s="278"/>
      <c r="P136" s="278"/>
      <c r="Q136" s="278"/>
      <c r="R136" s="139"/>
      <c r="T136" s="169" t="s">
        <v>5</v>
      </c>
      <c r="U136" s="47" t="s">
        <v>43</v>
      </c>
      <c r="V136" s="39"/>
      <c r="W136" s="170">
        <f t="shared" si="6"/>
        <v>0</v>
      </c>
      <c r="X136" s="170">
        <v>0</v>
      </c>
      <c r="Y136" s="170">
        <f t="shared" si="7"/>
        <v>0</v>
      </c>
      <c r="Z136" s="170">
        <v>0</v>
      </c>
      <c r="AA136" s="171">
        <f t="shared" si="8"/>
        <v>0</v>
      </c>
      <c r="AR136" s="22" t="s">
        <v>1123</v>
      </c>
      <c r="AT136" s="22" t="s">
        <v>652</v>
      </c>
      <c r="AU136" s="22" t="s">
        <v>113</v>
      </c>
      <c r="AY136" s="22" t="s">
        <v>157</v>
      </c>
      <c r="BE136" s="109">
        <f t="shared" si="9"/>
        <v>0</v>
      </c>
      <c r="BF136" s="109">
        <f t="shared" si="10"/>
        <v>0</v>
      </c>
      <c r="BG136" s="109">
        <f t="shared" si="11"/>
        <v>0</v>
      </c>
      <c r="BH136" s="109">
        <f t="shared" si="12"/>
        <v>0</v>
      </c>
      <c r="BI136" s="109">
        <f t="shared" si="13"/>
        <v>0</v>
      </c>
      <c r="BJ136" s="22" t="s">
        <v>113</v>
      </c>
      <c r="BK136" s="109">
        <f t="shared" si="14"/>
        <v>0</v>
      </c>
      <c r="BL136" s="22" t="s">
        <v>1123</v>
      </c>
      <c r="BM136" s="22" t="s">
        <v>253</v>
      </c>
    </row>
    <row r="137" spans="2:65" s="1" customFormat="1" ht="16.5" customHeight="1">
      <c r="B137" s="136"/>
      <c r="C137" s="204" t="s">
        <v>204</v>
      </c>
      <c r="D137" s="204" t="s">
        <v>652</v>
      </c>
      <c r="E137" s="205" t="s">
        <v>1206</v>
      </c>
      <c r="F137" s="310" t="s">
        <v>1207</v>
      </c>
      <c r="G137" s="310"/>
      <c r="H137" s="310"/>
      <c r="I137" s="310"/>
      <c r="J137" s="206" t="s">
        <v>652</v>
      </c>
      <c r="K137" s="207">
        <v>210</v>
      </c>
      <c r="L137" s="311">
        <v>0</v>
      </c>
      <c r="M137" s="311"/>
      <c r="N137" s="309">
        <f t="shared" si="5"/>
        <v>0</v>
      </c>
      <c r="O137" s="278"/>
      <c r="P137" s="278"/>
      <c r="Q137" s="278"/>
      <c r="R137" s="139"/>
      <c r="T137" s="169" t="s">
        <v>5</v>
      </c>
      <c r="U137" s="47" t="s">
        <v>43</v>
      </c>
      <c r="V137" s="39"/>
      <c r="W137" s="170">
        <f t="shared" si="6"/>
        <v>0</v>
      </c>
      <c r="X137" s="170">
        <v>0</v>
      </c>
      <c r="Y137" s="170">
        <f t="shared" si="7"/>
        <v>0</v>
      </c>
      <c r="Z137" s="170">
        <v>0</v>
      </c>
      <c r="AA137" s="171">
        <f t="shared" si="8"/>
        <v>0</v>
      </c>
      <c r="AR137" s="22" t="s">
        <v>1123</v>
      </c>
      <c r="AT137" s="22" t="s">
        <v>652</v>
      </c>
      <c r="AU137" s="22" t="s">
        <v>113</v>
      </c>
      <c r="AY137" s="22" t="s">
        <v>157</v>
      </c>
      <c r="BE137" s="109">
        <f t="shared" si="9"/>
        <v>0</v>
      </c>
      <c r="BF137" s="109">
        <f t="shared" si="10"/>
        <v>0</v>
      </c>
      <c r="BG137" s="109">
        <f t="shared" si="11"/>
        <v>0</v>
      </c>
      <c r="BH137" s="109">
        <f t="shared" si="12"/>
        <v>0</v>
      </c>
      <c r="BI137" s="109">
        <f t="shared" si="13"/>
        <v>0</v>
      </c>
      <c r="BJ137" s="22" t="s">
        <v>113</v>
      </c>
      <c r="BK137" s="109">
        <f t="shared" si="14"/>
        <v>0</v>
      </c>
      <c r="BL137" s="22" t="s">
        <v>1123</v>
      </c>
      <c r="BM137" s="22" t="s">
        <v>294</v>
      </c>
    </row>
    <row r="138" spans="2:65" s="1" customFormat="1" ht="16.5" customHeight="1">
      <c r="B138" s="136"/>
      <c r="C138" s="204" t="s">
        <v>212</v>
      </c>
      <c r="D138" s="204" t="s">
        <v>652</v>
      </c>
      <c r="E138" s="205" t="s">
        <v>1208</v>
      </c>
      <c r="F138" s="310" t="s">
        <v>1209</v>
      </c>
      <c r="G138" s="310"/>
      <c r="H138" s="310"/>
      <c r="I138" s="310"/>
      <c r="J138" s="206" t="s">
        <v>662</v>
      </c>
      <c r="K138" s="207">
        <v>35</v>
      </c>
      <c r="L138" s="311">
        <v>0</v>
      </c>
      <c r="M138" s="311"/>
      <c r="N138" s="309">
        <f t="shared" si="5"/>
        <v>0</v>
      </c>
      <c r="O138" s="278"/>
      <c r="P138" s="278"/>
      <c r="Q138" s="278"/>
      <c r="R138" s="139"/>
      <c r="T138" s="169" t="s">
        <v>5</v>
      </c>
      <c r="U138" s="47" t="s">
        <v>43</v>
      </c>
      <c r="V138" s="39"/>
      <c r="W138" s="170">
        <f t="shared" si="6"/>
        <v>0</v>
      </c>
      <c r="X138" s="170">
        <v>0</v>
      </c>
      <c r="Y138" s="170">
        <f t="shared" si="7"/>
        <v>0</v>
      </c>
      <c r="Z138" s="170">
        <v>0</v>
      </c>
      <c r="AA138" s="171">
        <f t="shared" si="8"/>
        <v>0</v>
      </c>
      <c r="AR138" s="22" t="s">
        <v>1123</v>
      </c>
      <c r="AT138" s="22" t="s">
        <v>652</v>
      </c>
      <c r="AU138" s="22" t="s">
        <v>113</v>
      </c>
      <c r="AY138" s="22" t="s">
        <v>157</v>
      </c>
      <c r="BE138" s="109">
        <f t="shared" si="9"/>
        <v>0</v>
      </c>
      <c r="BF138" s="109">
        <f t="shared" si="10"/>
        <v>0</v>
      </c>
      <c r="BG138" s="109">
        <f t="shared" si="11"/>
        <v>0</v>
      </c>
      <c r="BH138" s="109">
        <f t="shared" si="12"/>
        <v>0</v>
      </c>
      <c r="BI138" s="109">
        <f t="shared" si="13"/>
        <v>0</v>
      </c>
      <c r="BJ138" s="22" t="s">
        <v>113</v>
      </c>
      <c r="BK138" s="109">
        <f t="shared" si="14"/>
        <v>0</v>
      </c>
      <c r="BL138" s="22" t="s">
        <v>1123</v>
      </c>
      <c r="BM138" s="22" t="s">
        <v>313</v>
      </c>
    </row>
    <row r="139" spans="2:65" s="1" customFormat="1" ht="16.5" customHeight="1">
      <c r="B139" s="136"/>
      <c r="C139" s="204" t="s">
        <v>233</v>
      </c>
      <c r="D139" s="204" t="s">
        <v>652</v>
      </c>
      <c r="E139" s="205" t="s">
        <v>1210</v>
      </c>
      <c r="F139" s="310" t="s">
        <v>1211</v>
      </c>
      <c r="G139" s="310"/>
      <c r="H139" s="310"/>
      <c r="I139" s="310"/>
      <c r="J139" s="206" t="s">
        <v>662</v>
      </c>
      <c r="K139" s="207">
        <v>14</v>
      </c>
      <c r="L139" s="311">
        <v>0</v>
      </c>
      <c r="M139" s="311"/>
      <c r="N139" s="309">
        <f t="shared" si="5"/>
        <v>0</v>
      </c>
      <c r="O139" s="278"/>
      <c r="P139" s="278"/>
      <c r="Q139" s="278"/>
      <c r="R139" s="139"/>
      <c r="T139" s="169" t="s">
        <v>5</v>
      </c>
      <c r="U139" s="47" t="s">
        <v>43</v>
      </c>
      <c r="V139" s="39"/>
      <c r="W139" s="170">
        <f t="shared" si="6"/>
        <v>0</v>
      </c>
      <c r="X139" s="170">
        <v>0</v>
      </c>
      <c r="Y139" s="170">
        <f t="shared" si="7"/>
        <v>0</v>
      </c>
      <c r="Z139" s="170">
        <v>0</v>
      </c>
      <c r="AA139" s="171">
        <f t="shared" si="8"/>
        <v>0</v>
      </c>
      <c r="AR139" s="22" t="s">
        <v>1123</v>
      </c>
      <c r="AT139" s="22" t="s">
        <v>652</v>
      </c>
      <c r="AU139" s="22" t="s">
        <v>113</v>
      </c>
      <c r="AY139" s="22" t="s">
        <v>157</v>
      </c>
      <c r="BE139" s="109">
        <f t="shared" si="9"/>
        <v>0</v>
      </c>
      <c r="BF139" s="109">
        <f t="shared" si="10"/>
        <v>0</v>
      </c>
      <c r="BG139" s="109">
        <f t="shared" si="11"/>
        <v>0</v>
      </c>
      <c r="BH139" s="109">
        <f t="shared" si="12"/>
        <v>0</v>
      </c>
      <c r="BI139" s="109">
        <f t="shared" si="13"/>
        <v>0</v>
      </c>
      <c r="BJ139" s="22" t="s">
        <v>113</v>
      </c>
      <c r="BK139" s="109">
        <f t="shared" si="14"/>
        <v>0</v>
      </c>
      <c r="BL139" s="22" t="s">
        <v>1123</v>
      </c>
      <c r="BM139" s="22" t="s">
        <v>344</v>
      </c>
    </row>
    <row r="140" spans="2:65" s="1" customFormat="1" ht="16.5" customHeight="1">
      <c r="B140" s="136"/>
      <c r="C140" s="204" t="s">
        <v>253</v>
      </c>
      <c r="D140" s="204" t="s">
        <v>652</v>
      </c>
      <c r="E140" s="205" t="s">
        <v>1212</v>
      </c>
      <c r="F140" s="310" t="s">
        <v>1213</v>
      </c>
      <c r="G140" s="310"/>
      <c r="H140" s="310"/>
      <c r="I140" s="310"/>
      <c r="J140" s="206" t="s">
        <v>662</v>
      </c>
      <c r="K140" s="207">
        <v>35</v>
      </c>
      <c r="L140" s="311">
        <v>0</v>
      </c>
      <c r="M140" s="311"/>
      <c r="N140" s="309">
        <f t="shared" si="5"/>
        <v>0</v>
      </c>
      <c r="O140" s="278"/>
      <c r="P140" s="278"/>
      <c r="Q140" s="278"/>
      <c r="R140" s="139"/>
      <c r="T140" s="169" t="s">
        <v>5</v>
      </c>
      <c r="U140" s="47" t="s">
        <v>43</v>
      </c>
      <c r="V140" s="39"/>
      <c r="W140" s="170">
        <f t="shared" si="6"/>
        <v>0</v>
      </c>
      <c r="X140" s="170">
        <v>0</v>
      </c>
      <c r="Y140" s="170">
        <f t="shared" si="7"/>
        <v>0</v>
      </c>
      <c r="Z140" s="170">
        <v>0</v>
      </c>
      <c r="AA140" s="171">
        <f t="shared" si="8"/>
        <v>0</v>
      </c>
      <c r="AR140" s="22" t="s">
        <v>1123</v>
      </c>
      <c r="AT140" s="22" t="s">
        <v>652</v>
      </c>
      <c r="AU140" s="22" t="s">
        <v>113</v>
      </c>
      <c r="AY140" s="22" t="s">
        <v>157</v>
      </c>
      <c r="BE140" s="109">
        <f t="shared" si="9"/>
        <v>0</v>
      </c>
      <c r="BF140" s="109">
        <f t="shared" si="10"/>
        <v>0</v>
      </c>
      <c r="BG140" s="109">
        <f t="shared" si="11"/>
        <v>0</v>
      </c>
      <c r="BH140" s="109">
        <f t="shared" si="12"/>
        <v>0</v>
      </c>
      <c r="BI140" s="109">
        <f t="shared" si="13"/>
        <v>0</v>
      </c>
      <c r="BJ140" s="22" t="s">
        <v>113</v>
      </c>
      <c r="BK140" s="109">
        <f t="shared" si="14"/>
        <v>0</v>
      </c>
      <c r="BL140" s="22" t="s">
        <v>1123</v>
      </c>
      <c r="BM140" s="22" t="s">
        <v>390</v>
      </c>
    </row>
    <row r="141" spans="2:65" s="1" customFormat="1" ht="16.5" customHeight="1">
      <c r="B141" s="136"/>
      <c r="C141" s="204" t="s">
        <v>280</v>
      </c>
      <c r="D141" s="204" t="s">
        <v>652</v>
      </c>
      <c r="E141" s="205" t="s">
        <v>1214</v>
      </c>
      <c r="F141" s="310" t="s">
        <v>1215</v>
      </c>
      <c r="G141" s="310"/>
      <c r="H141" s="310"/>
      <c r="I141" s="310"/>
      <c r="J141" s="206" t="s">
        <v>662</v>
      </c>
      <c r="K141" s="207">
        <v>77</v>
      </c>
      <c r="L141" s="311">
        <v>0</v>
      </c>
      <c r="M141" s="311"/>
      <c r="N141" s="309">
        <f t="shared" si="5"/>
        <v>0</v>
      </c>
      <c r="O141" s="278"/>
      <c r="P141" s="278"/>
      <c r="Q141" s="278"/>
      <c r="R141" s="139"/>
      <c r="T141" s="169" t="s">
        <v>5</v>
      </c>
      <c r="U141" s="47" t="s">
        <v>43</v>
      </c>
      <c r="V141" s="39"/>
      <c r="W141" s="170">
        <f t="shared" si="6"/>
        <v>0</v>
      </c>
      <c r="X141" s="170">
        <v>0</v>
      </c>
      <c r="Y141" s="170">
        <f t="shared" si="7"/>
        <v>0</v>
      </c>
      <c r="Z141" s="170">
        <v>0</v>
      </c>
      <c r="AA141" s="171">
        <f t="shared" si="8"/>
        <v>0</v>
      </c>
      <c r="AR141" s="22" t="s">
        <v>1123</v>
      </c>
      <c r="AT141" s="22" t="s">
        <v>652</v>
      </c>
      <c r="AU141" s="22" t="s">
        <v>113</v>
      </c>
      <c r="AY141" s="22" t="s">
        <v>157</v>
      </c>
      <c r="BE141" s="109">
        <f t="shared" si="9"/>
        <v>0</v>
      </c>
      <c r="BF141" s="109">
        <f t="shared" si="10"/>
        <v>0</v>
      </c>
      <c r="BG141" s="109">
        <f t="shared" si="11"/>
        <v>0</v>
      </c>
      <c r="BH141" s="109">
        <f t="shared" si="12"/>
        <v>0</v>
      </c>
      <c r="BI141" s="109">
        <f t="shared" si="13"/>
        <v>0</v>
      </c>
      <c r="BJ141" s="22" t="s">
        <v>113</v>
      </c>
      <c r="BK141" s="109">
        <f t="shared" si="14"/>
        <v>0</v>
      </c>
      <c r="BL141" s="22" t="s">
        <v>1123</v>
      </c>
      <c r="BM141" s="22" t="s">
        <v>403</v>
      </c>
    </row>
    <row r="142" spans="2:65" s="1" customFormat="1" ht="16.5" customHeight="1">
      <c r="B142" s="136"/>
      <c r="C142" s="204" t="s">
        <v>294</v>
      </c>
      <c r="D142" s="204" t="s">
        <v>652</v>
      </c>
      <c r="E142" s="205" t="s">
        <v>1216</v>
      </c>
      <c r="F142" s="310" t="s">
        <v>1217</v>
      </c>
      <c r="G142" s="310"/>
      <c r="H142" s="310"/>
      <c r="I142" s="310"/>
      <c r="J142" s="206" t="s">
        <v>662</v>
      </c>
      <c r="K142" s="207">
        <v>84</v>
      </c>
      <c r="L142" s="311">
        <v>0</v>
      </c>
      <c r="M142" s="311"/>
      <c r="N142" s="309">
        <f t="shared" si="5"/>
        <v>0</v>
      </c>
      <c r="O142" s="278"/>
      <c r="P142" s="278"/>
      <c r="Q142" s="278"/>
      <c r="R142" s="139"/>
      <c r="T142" s="169" t="s">
        <v>5</v>
      </c>
      <c r="U142" s="47" t="s">
        <v>43</v>
      </c>
      <c r="V142" s="39"/>
      <c r="W142" s="170">
        <f t="shared" si="6"/>
        <v>0</v>
      </c>
      <c r="X142" s="170">
        <v>0</v>
      </c>
      <c r="Y142" s="170">
        <f t="shared" si="7"/>
        <v>0</v>
      </c>
      <c r="Z142" s="170">
        <v>0</v>
      </c>
      <c r="AA142" s="171">
        <f t="shared" si="8"/>
        <v>0</v>
      </c>
      <c r="AR142" s="22" t="s">
        <v>1123</v>
      </c>
      <c r="AT142" s="22" t="s">
        <v>652</v>
      </c>
      <c r="AU142" s="22" t="s">
        <v>113</v>
      </c>
      <c r="AY142" s="22" t="s">
        <v>157</v>
      </c>
      <c r="BE142" s="109">
        <f t="shared" si="9"/>
        <v>0</v>
      </c>
      <c r="BF142" s="109">
        <f t="shared" si="10"/>
        <v>0</v>
      </c>
      <c r="BG142" s="109">
        <f t="shared" si="11"/>
        <v>0</v>
      </c>
      <c r="BH142" s="109">
        <f t="shared" si="12"/>
        <v>0</v>
      </c>
      <c r="BI142" s="109">
        <f t="shared" si="13"/>
        <v>0</v>
      </c>
      <c r="BJ142" s="22" t="s">
        <v>113</v>
      </c>
      <c r="BK142" s="109">
        <f t="shared" si="14"/>
        <v>0</v>
      </c>
      <c r="BL142" s="22" t="s">
        <v>1123</v>
      </c>
      <c r="BM142" s="22" t="s">
        <v>10</v>
      </c>
    </row>
    <row r="143" spans="2:65" s="1" customFormat="1" ht="16.5" customHeight="1">
      <c r="B143" s="136"/>
      <c r="C143" s="204" t="s">
        <v>308</v>
      </c>
      <c r="D143" s="204" t="s">
        <v>652</v>
      </c>
      <c r="E143" s="205" t="s">
        <v>1218</v>
      </c>
      <c r="F143" s="310" t="s">
        <v>1219</v>
      </c>
      <c r="G143" s="310"/>
      <c r="H143" s="310"/>
      <c r="I143" s="310"/>
      <c r="J143" s="206" t="s">
        <v>652</v>
      </c>
      <c r="K143" s="207">
        <v>700</v>
      </c>
      <c r="L143" s="311">
        <v>0</v>
      </c>
      <c r="M143" s="311"/>
      <c r="N143" s="309">
        <f t="shared" si="5"/>
        <v>0</v>
      </c>
      <c r="O143" s="278"/>
      <c r="P143" s="278"/>
      <c r="Q143" s="278"/>
      <c r="R143" s="139"/>
      <c r="T143" s="169" t="s">
        <v>5</v>
      </c>
      <c r="U143" s="47" t="s">
        <v>43</v>
      </c>
      <c r="V143" s="39"/>
      <c r="W143" s="170">
        <f t="shared" si="6"/>
        <v>0</v>
      </c>
      <c r="X143" s="170">
        <v>0</v>
      </c>
      <c r="Y143" s="170">
        <f t="shared" si="7"/>
        <v>0</v>
      </c>
      <c r="Z143" s="170">
        <v>0</v>
      </c>
      <c r="AA143" s="171">
        <f t="shared" si="8"/>
        <v>0</v>
      </c>
      <c r="AR143" s="22" t="s">
        <v>1123</v>
      </c>
      <c r="AT143" s="22" t="s">
        <v>652</v>
      </c>
      <c r="AU143" s="22" t="s">
        <v>113</v>
      </c>
      <c r="AY143" s="22" t="s">
        <v>157</v>
      </c>
      <c r="BE143" s="109">
        <f t="shared" si="9"/>
        <v>0</v>
      </c>
      <c r="BF143" s="109">
        <f t="shared" si="10"/>
        <v>0</v>
      </c>
      <c r="BG143" s="109">
        <f t="shared" si="11"/>
        <v>0</v>
      </c>
      <c r="BH143" s="109">
        <f t="shared" si="12"/>
        <v>0</v>
      </c>
      <c r="BI143" s="109">
        <f t="shared" si="13"/>
        <v>0</v>
      </c>
      <c r="BJ143" s="22" t="s">
        <v>113</v>
      </c>
      <c r="BK143" s="109">
        <f t="shared" si="14"/>
        <v>0</v>
      </c>
      <c r="BL143" s="22" t="s">
        <v>1123</v>
      </c>
      <c r="BM143" s="22" t="s">
        <v>418</v>
      </c>
    </row>
    <row r="144" spans="2:65" s="1" customFormat="1" ht="16.5" customHeight="1">
      <c r="B144" s="136"/>
      <c r="C144" s="204" t="s">
        <v>313</v>
      </c>
      <c r="D144" s="204" t="s">
        <v>652</v>
      </c>
      <c r="E144" s="205" t="s">
        <v>1220</v>
      </c>
      <c r="F144" s="310" t="s">
        <v>1221</v>
      </c>
      <c r="G144" s="310"/>
      <c r="H144" s="310"/>
      <c r="I144" s="310"/>
      <c r="J144" s="206" t="s">
        <v>662</v>
      </c>
      <c r="K144" s="207">
        <v>35</v>
      </c>
      <c r="L144" s="311">
        <v>0</v>
      </c>
      <c r="M144" s="311"/>
      <c r="N144" s="309">
        <f t="shared" si="5"/>
        <v>0</v>
      </c>
      <c r="O144" s="278"/>
      <c r="P144" s="278"/>
      <c r="Q144" s="278"/>
      <c r="R144" s="139"/>
      <c r="T144" s="169" t="s">
        <v>5</v>
      </c>
      <c r="U144" s="47" t="s">
        <v>43</v>
      </c>
      <c r="V144" s="39"/>
      <c r="W144" s="170">
        <f t="shared" si="6"/>
        <v>0</v>
      </c>
      <c r="X144" s="170">
        <v>0</v>
      </c>
      <c r="Y144" s="170">
        <f t="shared" si="7"/>
        <v>0</v>
      </c>
      <c r="Z144" s="170">
        <v>0</v>
      </c>
      <c r="AA144" s="171">
        <f t="shared" si="8"/>
        <v>0</v>
      </c>
      <c r="AR144" s="22" t="s">
        <v>1123</v>
      </c>
      <c r="AT144" s="22" t="s">
        <v>652</v>
      </c>
      <c r="AU144" s="22" t="s">
        <v>113</v>
      </c>
      <c r="AY144" s="22" t="s">
        <v>157</v>
      </c>
      <c r="BE144" s="109">
        <f t="shared" si="9"/>
        <v>0</v>
      </c>
      <c r="BF144" s="109">
        <f t="shared" si="10"/>
        <v>0</v>
      </c>
      <c r="BG144" s="109">
        <f t="shared" si="11"/>
        <v>0</v>
      </c>
      <c r="BH144" s="109">
        <f t="shared" si="12"/>
        <v>0</v>
      </c>
      <c r="BI144" s="109">
        <f t="shared" si="13"/>
        <v>0</v>
      </c>
      <c r="BJ144" s="22" t="s">
        <v>113</v>
      </c>
      <c r="BK144" s="109">
        <f t="shared" si="14"/>
        <v>0</v>
      </c>
      <c r="BL144" s="22" t="s">
        <v>1123</v>
      </c>
      <c r="BM144" s="22" t="s">
        <v>426</v>
      </c>
    </row>
    <row r="145" spans="2:65" s="9" customFormat="1" ht="29.85" customHeight="1">
      <c r="B145" s="154"/>
      <c r="C145" s="155"/>
      <c r="D145" s="164" t="s">
        <v>1185</v>
      </c>
      <c r="E145" s="164"/>
      <c r="F145" s="164"/>
      <c r="G145" s="164"/>
      <c r="H145" s="164"/>
      <c r="I145" s="164"/>
      <c r="J145" s="164"/>
      <c r="K145" s="164"/>
      <c r="L145" s="164"/>
      <c r="M145" s="164"/>
      <c r="N145" s="272">
        <f>BK145</f>
        <v>0</v>
      </c>
      <c r="O145" s="273"/>
      <c r="P145" s="273"/>
      <c r="Q145" s="273"/>
      <c r="R145" s="157"/>
      <c r="T145" s="158"/>
      <c r="U145" s="155"/>
      <c r="V145" s="155"/>
      <c r="W145" s="159">
        <f>SUM(W146:W151)</f>
        <v>0</v>
      </c>
      <c r="X145" s="155"/>
      <c r="Y145" s="159">
        <f>SUM(Y146:Y151)</f>
        <v>0</v>
      </c>
      <c r="Z145" s="155"/>
      <c r="AA145" s="160">
        <f>SUM(AA146:AA151)</f>
        <v>0</v>
      </c>
      <c r="AR145" s="161" t="s">
        <v>167</v>
      </c>
      <c r="AT145" s="162" t="s">
        <v>75</v>
      </c>
      <c r="AU145" s="162" t="s">
        <v>84</v>
      </c>
      <c r="AY145" s="161" t="s">
        <v>157</v>
      </c>
      <c r="BK145" s="163">
        <f>SUM(BK146:BK151)</f>
        <v>0</v>
      </c>
    </row>
    <row r="146" spans="2:65" s="1" customFormat="1" ht="16.5" customHeight="1">
      <c r="B146" s="136"/>
      <c r="C146" s="204" t="s">
        <v>330</v>
      </c>
      <c r="D146" s="204" t="s">
        <v>652</v>
      </c>
      <c r="E146" s="205" t="s">
        <v>1222</v>
      </c>
      <c r="F146" s="310" t="s">
        <v>1223</v>
      </c>
      <c r="G146" s="310"/>
      <c r="H146" s="310"/>
      <c r="I146" s="310"/>
      <c r="J146" s="206" t="s">
        <v>662</v>
      </c>
      <c r="K146" s="207">
        <v>2</v>
      </c>
      <c r="L146" s="311">
        <v>0</v>
      </c>
      <c r="M146" s="311"/>
      <c r="N146" s="309">
        <f t="shared" ref="N146:N151" si="15">ROUND(L146*K146,2)</f>
        <v>0</v>
      </c>
      <c r="O146" s="278"/>
      <c r="P146" s="278"/>
      <c r="Q146" s="278"/>
      <c r="R146" s="139"/>
      <c r="T146" s="169" t="s">
        <v>5</v>
      </c>
      <c r="U146" s="47" t="s">
        <v>43</v>
      </c>
      <c r="V146" s="39"/>
      <c r="W146" s="170">
        <f t="shared" ref="W146:W151" si="16">V146*K146</f>
        <v>0</v>
      </c>
      <c r="X146" s="170">
        <v>0</v>
      </c>
      <c r="Y146" s="170">
        <f t="shared" ref="Y146:Y151" si="17">X146*K146</f>
        <v>0</v>
      </c>
      <c r="Z146" s="170">
        <v>0</v>
      </c>
      <c r="AA146" s="171">
        <f t="shared" ref="AA146:AA151" si="18">Z146*K146</f>
        <v>0</v>
      </c>
      <c r="AR146" s="22" t="s">
        <v>1123</v>
      </c>
      <c r="AT146" s="22" t="s">
        <v>652</v>
      </c>
      <c r="AU146" s="22" t="s">
        <v>113</v>
      </c>
      <c r="AY146" s="22" t="s">
        <v>157</v>
      </c>
      <c r="BE146" s="109">
        <f t="shared" ref="BE146:BE151" si="19">IF(U146="základná",N146,0)</f>
        <v>0</v>
      </c>
      <c r="BF146" s="109">
        <f t="shared" ref="BF146:BF151" si="20">IF(U146="znížená",N146,0)</f>
        <v>0</v>
      </c>
      <c r="BG146" s="109">
        <f t="shared" ref="BG146:BG151" si="21">IF(U146="zákl. prenesená",N146,0)</f>
        <v>0</v>
      </c>
      <c r="BH146" s="109">
        <f t="shared" ref="BH146:BH151" si="22">IF(U146="zníž. prenesená",N146,0)</f>
        <v>0</v>
      </c>
      <c r="BI146" s="109">
        <f t="shared" ref="BI146:BI151" si="23">IF(U146="nulová",N146,0)</f>
        <v>0</v>
      </c>
      <c r="BJ146" s="22" t="s">
        <v>113</v>
      </c>
      <c r="BK146" s="109">
        <f t="shared" ref="BK146:BK151" si="24">ROUND(L146*K146,2)</f>
        <v>0</v>
      </c>
      <c r="BL146" s="22" t="s">
        <v>1123</v>
      </c>
      <c r="BM146" s="22" t="s">
        <v>434</v>
      </c>
    </row>
    <row r="147" spans="2:65" s="1" customFormat="1" ht="16.5" customHeight="1">
      <c r="B147" s="136"/>
      <c r="C147" s="204" t="s">
        <v>344</v>
      </c>
      <c r="D147" s="204" t="s">
        <v>652</v>
      </c>
      <c r="E147" s="205" t="s">
        <v>1224</v>
      </c>
      <c r="F147" s="310" t="s">
        <v>1225</v>
      </c>
      <c r="G147" s="310"/>
      <c r="H147" s="310"/>
      <c r="I147" s="310"/>
      <c r="J147" s="206" t="s">
        <v>662</v>
      </c>
      <c r="K147" s="207">
        <v>1</v>
      </c>
      <c r="L147" s="311">
        <v>0</v>
      </c>
      <c r="M147" s="311"/>
      <c r="N147" s="309">
        <f t="shared" si="15"/>
        <v>0</v>
      </c>
      <c r="O147" s="278"/>
      <c r="P147" s="278"/>
      <c r="Q147" s="278"/>
      <c r="R147" s="139"/>
      <c r="T147" s="169" t="s">
        <v>5</v>
      </c>
      <c r="U147" s="47" t="s">
        <v>43</v>
      </c>
      <c r="V147" s="39"/>
      <c r="W147" s="170">
        <f t="shared" si="16"/>
        <v>0</v>
      </c>
      <c r="X147" s="170">
        <v>0</v>
      </c>
      <c r="Y147" s="170">
        <f t="shared" si="17"/>
        <v>0</v>
      </c>
      <c r="Z147" s="170">
        <v>0</v>
      </c>
      <c r="AA147" s="171">
        <f t="shared" si="18"/>
        <v>0</v>
      </c>
      <c r="AR147" s="22" t="s">
        <v>1123</v>
      </c>
      <c r="AT147" s="22" t="s">
        <v>652</v>
      </c>
      <c r="AU147" s="22" t="s">
        <v>113</v>
      </c>
      <c r="AY147" s="22" t="s">
        <v>157</v>
      </c>
      <c r="BE147" s="109">
        <f t="shared" si="19"/>
        <v>0</v>
      </c>
      <c r="BF147" s="109">
        <f t="shared" si="20"/>
        <v>0</v>
      </c>
      <c r="BG147" s="109">
        <f t="shared" si="21"/>
        <v>0</v>
      </c>
      <c r="BH147" s="109">
        <f t="shared" si="22"/>
        <v>0</v>
      </c>
      <c r="BI147" s="109">
        <f t="shared" si="23"/>
        <v>0</v>
      </c>
      <c r="BJ147" s="22" t="s">
        <v>113</v>
      </c>
      <c r="BK147" s="109">
        <f t="shared" si="24"/>
        <v>0</v>
      </c>
      <c r="BL147" s="22" t="s">
        <v>1123</v>
      </c>
      <c r="BM147" s="22" t="s">
        <v>450</v>
      </c>
    </row>
    <row r="148" spans="2:65" s="1" customFormat="1" ht="16.5" customHeight="1">
      <c r="B148" s="136"/>
      <c r="C148" s="204" t="s">
        <v>370</v>
      </c>
      <c r="D148" s="204" t="s">
        <v>652</v>
      </c>
      <c r="E148" s="205" t="s">
        <v>1226</v>
      </c>
      <c r="F148" s="310" t="s">
        <v>1227</v>
      </c>
      <c r="G148" s="310"/>
      <c r="H148" s="310"/>
      <c r="I148" s="310"/>
      <c r="J148" s="206" t="s">
        <v>652</v>
      </c>
      <c r="K148" s="207">
        <v>0.5</v>
      </c>
      <c r="L148" s="311">
        <v>0</v>
      </c>
      <c r="M148" s="311"/>
      <c r="N148" s="309">
        <f t="shared" si="15"/>
        <v>0</v>
      </c>
      <c r="O148" s="278"/>
      <c r="P148" s="278"/>
      <c r="Q148" s="278"/>
      <c r="R148" s="139"/>
      <c r="T148" s="169" t="s">
        <v>5</v>
      </c>
      <c r="U148" s="47" t="s">
        <v>43</v>
      </c>
      <c r="V148" s="39"/>
      <c r="W148" s="170">
        <f t="shared" si="16"/>
        <v>0</v>
      </c>
      <c r="X148" s="170">
        <v>0</v>
      </c>
      <c r="Y148" s="170">
        <f t="shared" si="17"/>
        <v>0</v>
      </c>
      <c r="Z148" s="170">
        <v>0</v>
      </c>
      <c r="AA148" s="171">
        <f t="shared" si="18"/>
        <v>0</v>
      </c>
      <c r="AR148" s="22" t="s">
        <v>1123</v>
      </c>
      <c r="AT148" s="22" t="s">
        <v>652</v>
      </c>
      <c r="AU148" s="22" t="s">
        <v>113</v>
      </c>
      <c r="AY148" s="22" t="s">
        <v>157</v>
      </c>
      <c r="BE148" s="109">
        <f t="shared" si="19"/>
        <v>0</v>
      </c>
      <c r="BF148" s="109">
        <f t="shared" si="20"/>
        <v>0</v>
      </c>
      <c r="BG148" s="109">
        <f t="shared" si="21"/>
        <v>0</v>
      </c>
      <c r="BH148" s="109">
        <f t="shared" si="22"/>
        <v>0</v>
      </c>
      <c r="BI148" s="109">
        <f t="shared" si="23"/>
        <v>0</v>
      </c>
      <c r="BJ148" s="22" t="s">
        <v>113</v>
      </c>
      <c r="BK148" s="109">
        <f t="shared" si="24"/>
        <v>0</v>
      </c>
      <c r="BL148" s="22" t="s">
        <v>1123</v>
      </c>
      <c r="BM148" s="22" t="s">
        <v>725</v>
      </c>
    </row>
    <row r="149" spans="2:65" s="1" customFormat="1" ht="16.5" customHeight="1">
      <c r="B149" s="136"/>
      <c r="C149" s="204" t="s">
        <v>390</v>
      </c>
      <c r="D149" s="204" t="s">
        <v>652</v>
      </c>
      <c r="E149" s="205" t="s">
        <v>1228</v>
      </c>
      <c r="F149" s="310" t="s">
        <v>1229</v>
      </c>
      <c r="G149" s="310"/>
      <c r="H149" s="310"/>
      <c r="I149" s="310"/>
      <c r="J149" s="206" t="s">
        <v>662</v>
      </c>
      <c r="K149" s="207">
        <v>1</v>
      </c>
      <c r="L149" s="311">
        <v>0</v>
      </c>
      <c r="M149" s="311"/>
      <c r="N149" s="309">
        <f t="shared" si="15"/>
        <v>0</v>
      </c>
      <c r="O149" s="278"/>
      <c r="P149" s="278"/>
      <c r="Q149" s="278"/>
      <c r="R149" s="139"/>
      <c r="T149" s="169" t="s">
        <v>5</v>
      </c>
      <c r="U149" s="47" t="s">
        <v>43</v>
      </c>
      <c r="V149" s="39"/>
      <c r="W149" s="170">
        <f t="shared" si="16"/>
        <v>0</v>
      </c>
      <c r="X149" s="170">
        <v>0</v>
      </c>
      <c r="Y149" s="170">
        <f t="shared" si="17"/>
        <v>0</v>
      </c>
      <c r="Z149" s="170">
        <v>0</v>
      </c>
      <c r="AA149" s="171">
        <f t="shared" si="18"/>
        <v>0</v>
      </c>
      <c r="AR149" s="22" t="s">
        <v>1123</v>
      </c>
      <c r="AT149" s="22" t="s">
        <v>652</v>
      </c>
      <c r="AU149" s="22" t="s">
        <v>113</v>
      </c>
      <c r="AY149" s="22" t="s">
        <v>157</v>
      </c>
      <c r="BE149" s="109">
        <f t="shared" si="19"/>
        <v>0</v>
      </c>
      <c r="BF149" s="109">
        <f t="shared" si="20"/>
        <v>0</v>
      </c>
      <c r="BG149" s="109">
        <f t="shared" si="21"/>
        <v>0</v>
      </c>
      <c r="BH149" s="109">
        <f t="shared" si="22"/>
        <v>0</v>
      </c>
      <c r="BI149" s="109">
        <f t="shared" si="23"/>
        <v>0</v>
      </c>
      <c r="BJ149" s="22" t="s">
        <v>113</v>
      </c>
      <c r="BK149" s="109">
        <f t="shared" si="24"/>
        <v>0</v>
      </c>
      <c r="BL149" s="22" t="s">
        <v>1123</v>
      </c>
      <c r="BM149" s="22" t="s">
        <v>655</v>
      </c>
    </row>
    <row r="150" spans="2:65" s="1" customFormat="1" ht="16.5" customHeight="1">
      <c r="B150" s="136"/>
      <c r="C150" s="204" t="s">
        <v>398</v>
      </c>
      <c r="D150" s="204" t="s">
        <v>652</v>
      </c>
      <c r="E150" s="205" t="s">
        <v>1230</v>
      </c>
      <c r="F150" s="310" t="s">
        <v>1231</v>
      </c>
      <c r="G150" s="310"/>
      <c r="H150" s="310"/>
      <c r="I150" s="310"/>
      <c r="J150" s="206" t="s">
        <v>662</v>
      </c>
      <c r="K150" s="207">
        <v>1</v>
      </c>
      <c r="L150" s="311">
        <v>0</v>
      </c>
      <c r="M150" s="311"/>
      <c r="N150" s="309">
        <f t="shared" si="15"/>
        <v>0</v>
      </c>
      <c r="O150" s="278"/>
      <c r="P150" s="278"/>
      <c r="Q150" s="278"/>
      <c r="R150" s="139"/>
      <c r="T150" s="169" t="s">
        <v>5</v>
      </c>
      <c r="U150" s="47" t="s">
        <v>43</v>
      </c>
      <c r="V150" s="39"/>
      <c r="W150" s="170">
        <f t="shared" si="16"/>
        <v>0</v>
      </c>
      <c r="X150" s="170">
        <v>0</v>
      </c>
      <c r="Y150" s="170">
        <f t="shared" si="17"/>
        <v>0</v>
      </c>
      <c r="Z150" s="170">
        <v>0</v>
      </c>
      <c r="AA150" s="171">
        <f t="shared" si="18"/>
        <v>0</v>
      </c>
      <c r="AR150" s="22" t="s">
        <v>1123</v>
      </c>
      <c r="AT150" s="22" t="s">
        <v>652</v>
      </c>
      <c r="AU150" s="22" t="s">
        <v>113</v>
      </c>
      <c r="AY150" s="22" t="s">
        <v>157</v>
      </c>
      <c r="BE150" s="109">
        <f t="shared" si="19"/>
        <v>0</v>
      </c>
      <c r="BF150" s="109">
        <f t="shared" si="20"/>
        <v>0</v>
      </c>
      <c r="BG150" s="109">
        <f t="shared" si="21"/>
        <v>0</v>
      </c>
      <c r="BH150" s="109">
        <f t="shared" si="22"/>
        <v>0</v>
      </c>
      <c r="BI150" s="109">
        <f t="shared" si="23"/>
        <v>0</v>
      </c>
      <c r="BJ150" s="22" t="s">
        <v>113</v>
      </c>
      <c r="BK150" s="109">
        <f t="shared" si="24"/>
        <v>0</v>
      </c>
      <c r="BL150" s="22" t="s">
        <v>1123</v>
      </c>
      <c r="BM150" s="22" t="s">
        <v>755</v>
      </c>
    </row>
    <row r="151" spans="2:65" s="1" customFormat="1" ht="16.5" customHeight="1">
      <c r="B151" s="136"/>
      <c r="C151" s="204" t="s">
        <v>403</v>
      </c>
      <c r="D151" s="204" t="s">
        <v>652</v>
      </c>
      <c r="E151" s="205" t="s">
        <v>1232</v>
      </c>
      <c r="F151" s="310" t="s">
        <v>1233</v>
      </c>
      <c r="G151" s="310"/>
      <c r="H151" s="310"/>
      <c r="I151" s="310"/>
      <c r="J151" s="206" t="s">
        <v>662</v>
      </c>
      <c r="K151" s="207">
        <v>3</v>
      </c>
      <c r="L151" s="311">
        <v>0</v>
      </c>
      <c r="M151" s="311"/>
      <c r="N151" s="309">
        <f t="shared" si="15"/>
        <v>0</v>
      </c>
      <c r="O151" s="278"/>
      <c r="P151" s="278"/>
      <c r="Q151" s="278"/>
      <c r="R151" s="139"/>
      <c r="T151" s="169" t="s">
        <v>5</v>
      </c>
      <c r="U151" s="47" t="s">
        <v>43</v>
      </c>
      <c r="V151" s="39"/>
      <c r="W151" s="170">
        <f t="shared" si="16"/>
        <v>0</v>
      </c>
      <c r="X151" s="170">
        <v>0</v>
      </c>
      <c r="Y151" s="170">
        <f t="shared" si="17"/>
        <v>0</v>
      </c>
      <c r="Z151" s="170">
        <v>0</v>
      </c>
      <c r="AA151" s="171">
        <f t="shared" si="18"/>
        <v>0</v>
      </c>
      <c r="AR151" s="22" t="s">
        <v>1123</v>
      </c>
      <c r="AT151" s="22" t="s">
        <v>652</v>
      </c>
      <c r="AU151" s="22" t="s">
        <v>113</v>
      </c>
      <c r="AY151" s="22" t="s">
        <v>157</v>
      </c>
      <c r="BE151" s="109">
        <f t="shared" si="19"/>
        <v>0</v>
      </c>
      <c r="BF151" s="109">
        <f t="shared" si="20"/>
        <v>0</v>
      </c>
      <c r="BG151" s="109">
        <f t="shared" si="21"/>
        <v>0</v>
      </c>
      <c r="BH151" s="109">
        <f t="shared" si="22"/>
        <v>0</v>
      </c>
      <c r="BI151" s="109">
        <f t="shared" si="23"/>
        <v>0</v>
      </c>
      <c r="BJ151" s="22" t="s">
        <v>113</v>
      </c>
      <c r="BK151" s="109">
        <f t="shared" si="24"/>
        <v>0</v>
      </c>
      <c r="BL151" s="22" t="s">
        <v>1123</v>
      </c>
      <c r="BM151" s="22" t="s">
        <v>777</v>
      </c>
    </row>
    <row r="152" spans="2:65" s="9" customFormat="1" ht="29.85" customHeight="1">
      <c r="B152" s="154"/>
      <c r="C152" s="155"/>
      <c r="D152" s="164" t="s">
        <v>1186</v>
      </c>
      <c r="E152" s="164"/>
      <c r="F152" s="164"/>
      <c r="G152" s="164"/>
      <c r="H152" s="164"/>
      <c r="I152" s="164"/>
      <c r="J152" s="164"/>
      <c r="K152" s="164"/>
      <c r="L152" s="164"/>
      <c r="M152" s="164"/>
      <c r="N152" s="272">
        <f>BK152</f>
        <v>0</v>
      </c>
      <c r="O152" s="273"/>
      <c r="P152" s="273"/>
      <c r="Q152" s="273"/>
      <c r="R152" s="157"/>
      <c r="T152" s="158"/>
      <c r="U152" s="155"/>
      <c r="V152" s="155"/>
      <c r="W152" s="159">
        <f>SUM(W153:W158)</f>
        <v>0</v>
      </c>
      <c r="X152" s="155"/>
      <c r="Y152" s="159">
        <f>SUM(Y153:Y158)</f>
        <v>0</v>
      </c>
      <c r="Z152" s="155"/>
      <c r="AA152" s="160">
        <f>SUM(AA153:AA158)</f>
        <v>0</v>
      </c>
      <c r="AR152" s="161" t="s">
        <v>167</v>
      </c>
      <c r="AT152" s="162" t="s">
        <v>75</v>
      </c>
      <c r="AU152" s="162" t="s">
        <v>84</v>
      </c>
      <c r="AY152" s="161" t="s">
        <v>157</v>
      </c>
      <c r="BK152" s="163">
        <f>SUM(BK153:BK158)</f>
        <v>0</v>
      </c>
    </row>
    <row r="153" spans="2:65" s="1" customFormat="1" ht="16.5" customHeight="1">
      <c r="B153" s="136"/>
      <c r="C153" s="204" t="s">
        <v>407</v>
      </c>
      <c r="D153" s="204" t="s">
        <v>652</v>
      </c>
      <c r="E153" s="205" t="s">
        <v>1222</v>
      </c>
      <c r="F153" s="310" t="s">
        <v>1223</v>
      </c>
      <c r="G153" s="310"/>
      <c r="H153" s="310"/>
      <c r="I153" s="310"/>
      <c r="J153" s="206" t="s">
        <v>662</v>
      </c>
      <c r="K153" s="207">
        <v>2</v>
      </c>
      <c r="L153" s="311">
        <v>0</v>
      </c>
      <c r="M153" s="311"/>
      <c r="N153" s="309">
        <f t="shared" ref="N153:N158" si="25">ROUND(L153*K153,2)</f>
        <v>0</v>
      </c>
      <c r="O153" s="278"/>
      <c r="P153" s="278"/>
      <c r="Q153" s="278"/>
      <c r="R153" s="139"/>
      <c r="T153" s="169" t="s">
        <v>5</v>
      </c>
      <c r="U153" s="47" t="s">
        <v>43</v>
      </c>
      <c r="V153" s="39"/>
      <c r="W153" s="170">
        <f t="shared" ref="W153:W158" si="26">V153*K153</f>
        <v>0</v>
      </c>
      <c r="X153" s="170">
        <v>0</v>
      </c>
      <c r="Y153" s="170">
        <f t="shared" ref="Y153:Y158" si="27">X153*K153</f>
        <v>0</v>
      </c>
      <c r="Z153" s="170">
        <v>0</v>
      </c>
      <c r="AA153" s="171">
        <f t="shared" ref="AA153:AA158" si="28">Z153*K153</f>
        <v>0</v>
      </c>
      <c r="AR153" s="22" t="s">
        <v>1123</v>
      </c>
      <c r="AT153" s="22" t="s">
        <v>652</v>
      </c>
      <c r="AU153" s="22" t="s">
        <v>113</v>
      </c>
      <c r="AY153" s="22" t="s">
        <v>157</v>
      </c>
      <c r="BE153" s="109">
        <f t="shared" ref="BE153:BE158" si="29">IF(U153="základná",N153,0)</f>
        <v>0</v>
      </c>
      <c r="BF153" s="109">
        <f t="shared" ref="BF153:BF158" si="30">IF(U153="znížená",N153,0)</f>
        <v>0</v>
      </c>
      <c r="BG153" s="109">
        <f t="shared" ref="BG153:BG158" si="31">IF(U153="zákl. prenesená",N153,0)</f>
        <v>0</v>
      </c>
      <c r="BH153" s="109">
        <f t="shared" ref="BH153:BH158" si="32">IF(U153="zníž. prenesená",N153,0)</f>
        <v>0</v>
      </c>
      <c r="BI153" s="109">
        <f t="shared" ref="BI153:BI158" si="33">IF(U153="nulová",N153,0)</f>
        <v>0</v>
      </c>
      <c r="BJ153" s="22" t="s">
        <v>113</v>
      </c>
      <c r="BK153" s="109">
        <f t="shared" ref="BK153:BK158" si="34">ROUND(L153*K153,2)</f>
        <v>0</v>
      </c>
      <c r="BL153" s="22" t="s">
        <v>1123</v>
      </c>
      <c r="BM153" s="22" t="s">
        <v>792</v>
      </c>
    </row>
    <row r="154" spans="2:65" s="1" customFormat="1" ht="16.5" customHeight="1">
      <c r="B154" s="136"/>
      <c r="C154" s="204" t="s">
        <v>10</v>
      </c>
      <c r="D154" s="204" t="s">
        <v>652</v>
      </c>
      <c r="E154" s="205" t="s">
        <v>1224</v>
      </c>
      <c r="F154" s="310" t="s">
        <v>1225</v>
      </c>
      <c r="G154" s="310"/>
      <c r="H154" s="310"/>
      <c r="I154" s="310"/>
      <c r="J154" s="206" t="s">
        <v>662</v>
      </c>
      <c r="K154" s="207">
        <v>1</v>
      </c>
      <c r="L154" s="311">
        <v>0</v>
      </c>
      <c r="M154" s="311"/>
      <c r="N154" s="309">
        <f t="shared" si="25"/>
        <v>0</v>
      </c>
      <c r="O154" s="278"/>
      <c r="P154" s="278"/>
      <c r="Q154" s="278"/>
      <c r="R154" s="139"/>
      <c r="T154" s="169" t="s">
        <v>5</v>
      </c>
      <c r="U154" s="47" t="s">
        <v>43</v>
      </c>
      <c r="V154" s="39"/>
      <c r="W154" s="170">
        <f t="shared" si="26"/>
        <v>0</v>
      </c>
      <c r="X154" s="170">
        <v>0</v>
      </c>
      <c r="Y154" s="170">
        <f t="shared" si="27"/>
        <v>0</v>
      </c>
      <c r="Z154" s="170">
        <v>0</v>
      </c>
      <c r="AA154" s="171">
        <f t="shared" si="28"/>
        <v>0</v>
      </c>
      <c r="AR154" s="22" t="s">
        <v>1123</v>
      </c>
      <c r="AT154" s="22" t="s">
        <v>652</v>
      </c>
      <c r="AU154" s="22" t="s">
        <v>113</v>
      </c>
      <c r="AY154" s="22" t="s">
        <v>157</v>
      </c>
      <c r="BE154" s="109">
        <f t="shared" si="29"/>
        <v>0</v>
      </c>
      <c r="BF154" s="109">
        <f t="shared" si="30"/>
        <v>0</v>
      </c>
      <c r="BG154" s="109">
        <f t="shared" si="31"/>
        <v>0</v>
      </c>
      <c r="BH154" s="109">
        <f t="shared" si="32"/>
        <v>0</v>
      </c>
      <c r="BI154" s="109">
        <f t="shared" si="33"/>
        <v>0</v>
      </c>
      <c r="BJ154" s="22" t="s">
        <v>113</v>
      </c>
      <c r="BK154" s="109">
        <f t="shared" si="34"/>
        <v>0</v>
      </c>
      <c r="BL154" s="22" t="s">
        <v>1123</v>
      </c>
      <c r="BM154" s="22" t="s">
        <v>821</v>
      </c>
    </row>
    <row r="155" spans="2:65" s="1" customFormat="1" ht="16.5" customHeight="1">
      <c r="B155" s="136"/>
      <c r="C155" s="204" t="s">
        <v>414</v>
      </c>
      <c r="D155" s="204" t="s">
        <v>652</v>
      </c>
      <c r="E155" s="205" t="s">
        <v>1226</v>
      </c>
      <c r="F155" s="310" t="s">
        <v>1227</v>
      </c>
      <c r="G155" s="310"/>
      <c r="H155" s="310"/>
      <c r="I155" s="310"/>
      <c r="J155" s="206" t="s">
        <v>652</v>
      </c>
      <c r="K155" s="207">
        <v>0.5</v>
      </c>
      <c r="L155" s="311">
        <v>0</v>
      </c>
      <c r="M155" s="311"/>
      <c r="N155" s="309">
        <f t="shared" si="25"/>
        <v>0</v>
      </c>
      <c r="O155" s="278"/>
      <c r="P155" s="278"/>
      <c r="Q155" s="278"/>
      <c r="R155" s="139"/>
      <c r="T155" s="169" t="s">
        <v>5</v>
      </c>
      <c r="U155" s="47" t="s">
        <v>43</v>
      </c>
      <c r="V155" s="39"/>
      <c r="W155" s="170">
        <f t="shared" si="26"/>
        <v>0</v>
      </c>
      <c r="X155" s="170">
        <v>0</v>
      </c>
      <c r="Y155" s="170">
        <f t="shared" si="27"/>
        <v>0</v>
      </c>
      <c r="Z155" s="170">
        <v>0</v>
      </c>
      <c r="AA155" s="171">
        <f t="shared" si="28"/>
        <v>0</v>
      </c>
      <c r="AR155" s="22" t="s">
        <v>1123</v>
      </c>
      <c r="AT155" s="22" t="s">
        <v>652</v>
      </c>
      <c r="AU155" s="22" t="s">
        <v>113</v>
      </c>
      <c r="AY155" s="22" t="s">
        <v>157</v>
      </c>
      <c r="BE155" s="109">
        <f t="shared" si="29"/>
        <v>0</v>
      </c>
      <c r="BF155" s="109">
        <f t="shared" si="30"/>
        <v>0</v>
      </c>
      <c r="BG155" s="109">
        <f t="shared" si="31"/>
        <v>0</v>
      </c>
      <c r="BH155" s="109">
        <f t="shared" si="32"/>
        <v>0</v>
      </c>
      <c r="BI155" s="109">
        <f t="shared" si="33"/>
        <v>0</v>
      </c>
      <c r="BJ155" s="22" t="s">
        <v>113</v>
      </c>
      <c r="BK155" s="109">
        <f t="shared" si="34"/>
        <v>0</v>
      </c>
      <c r="BL155" s="22" t="s">
        <v>1123</v>
      </c>
      <c r="BM155" s="22" t="s">
        <v>829</v>
      </c>
    </row>
    <row r="156" spans="2:65" s="1" customFormat="1" ht="16.5" customHeight="1">
      <c r="B156" s="136"/>
      <c r="C156" s="204" t="s">
        <v>418</v>
      </c>
      <c r="D156" s="204" t="s">
        <v>652</v>
      </c>
      <c r="E156" s="205" t="s">
        <v>1228</v>
      </c>
      <c r="F156" s="310" t="s">
        <v>1229</v>
      </c>
      <c r="G156" s="310"/>
      <c r="H156" s="310"/>
      <c r="I156" s="310"/>
      <c r="J156" s="206" t="s">
        <v>662</v>
      </c>
      <c r="K156" s="207">
        <v>1</v>
      </c>
      <c r="L156" s="311">
        <v>0</v>
      </c>
      <c r="M156" s="311"/>
      <c r="N156" s="309">
        <f t="shared" si="25"/>
        <v>0</v>
      </c>
      <c r="O156" s="278"/>
      <c r="P156" s="278"/>
      <c r="Q156" s="278"/>
      <c r="R156" s="139"/>
      <c r="T156" s="169" t="s">
        <v>5</v>
      </c>
      <c r="U156" s="47" t="s">
        <v>43</v>
      </c>
      <c r="V156" s="39"/>
      <c r="W156" s="170">
        <f t="shared" si="26"/>
        <v>0</v>
      </c>
      <c r="X156" s="170">
        <v>0</v>
      </c>
      <c r="Y156" s="170">
        <f t="shared" si="27"/>
        <v>0</v>
      </c>
      <c r="Z156" s="170">
        <v>0</v>
      </c>
      <c r="AA156" s="171">
        <f t="shared" si="28"/>
        <v>0</v>
      </c>
      <c r="AR156" s="22" t="s">
        <v>1123</v>
      </c>
      <c r="AT156" s="22" t="s">
        <v>652</v>
      </c>
      <c r="AU156" s="22" t="s">
        <v>113</v>
      </c>
      <c r="AY156" s="22" t="s">
        <v>157</v>
      </c>
      <c r="BE156" s="109">
        <f t="shared" si="29"/>
        <v>0</v>
      </c>
      <c r="BF156" s="109">
        <f t="shared" si="30"/>
        <v>0</v>
      </c>
      <c r="BG156" s="109">
        <f t="shared" si="31"/>
        <v>0</v>
      </c>
      <c r="BH156" s="109">
        <f t="shared" si="32"/>
        <v>0</v>
      </c>
      <c r="BI156" s="109">
        <f t="shared" si="33"/>
        <v>0</v>
      </c>
      <c r="BJ156" s="22" t="s">
        <v>113</v>
      </c>
      <c r="BK156" s="109">
        <f t="shared" si="34"/>
        <v>0</v>
      </c>
      <c r="BL156" s="22" t="s">
        <v>1123</v>
      </c>
      <c r="BM156" s="22" t="s">
        <v>868</v>
      </c>
    </row>
    <row r="157" spans="2:65" s="1" customFormat="1" ht="16.5" customHeight="1">
      <c r="B157" s="136"/>
      <c r="C157" s="204" t="s">
        <v>422</v>
      </c>
      <c r="D157" s="204" t="s">
        <v>652</v>
      </c>
      <c r="E157" s="205" t="s">
        <v>1230</v>
      </c>
      <c r="F157" s="310" t="s">
        <v>1231</v>
      </c>
      <c r="G157" s="310"/>
      <c r="H157" s="310"/>
      <c r="I157" s="310"/>
      <c r="J157" s="206" t="s">
        <v>662</v>
      </c>
      <c r="K157" s="207">
        <v>1</v>
      </c>
      <c r="L157" s="311">
        <v>0</v>
      </c>
      <c r="M157" s="311"/>
      <c r="N157" s="309">
        <f t="shared" si="25"/>
        <v>0</v>
      </c>
      <c r="O157" s="278"/>
      <c r="P157" s="278"/>
      <c r="Q157" s="278"/>
      <c r="R157" s="139"/>
      <c r="T157" s="169" t="s">
        <v>5</v>
      </c>
      <c r="U157" s="47" t="s">
        <v>43</v>
      </c>
      <c r="V157" s="39"/>
      <c r="W157" s="170">
        <f t="shared" si="26"/>
        <v>0</v>
      </c>
      <c r="X157" s="170">
        <v>0</v>
      </c>
      <c r="Y157" s="170">
        <f t="shared" si="27"/>
        <v>0</v>
      </c>
      <c r="Z157" s="170">
        <v>0</v>
      </c>
      <c r="AA157" s="171">
        <f t="shared" si="28"/>
        <v>0</v>
      </c>
      <c r="AR157" s="22" t="s">
        <v>1123</v>
      </c>
      <c r="AT157" s="22" t="s">
        <v>652</v>
      </c>
      <c r="AU157" s="22" t="s">
        <v>113</v>
      </c>
      <c r="AY157" s="22" t="s">
        <v>157</v>
      </c>
      <c r="BE157" s="109">
        <f t="shared" si="29"/>
        <v>0</v>
      </c>
      <c r="BF157" s="109">
        <f t="shared" si="30"/>
        <v>0</v>
      </c>
      <c r="BG157" s="109">
        <f t="shared" si="31"/>
        <v>0</v>
      </c>
      <c r="BH157" s="109">
        <f t="shared" si="32"/>
        <v>0</v>
      </c>
      <c r="BI157" s="109">
        <f t="shared" si="33"/>
        <v>0</v>
      </c>
      <c r="BJ157" s="22" t="s">
        <v>113</v>
      </c>
      <c r="BK157" s="109">
        <f t="shared" si="34"/>
        <v>0</v>
      </c>
      <c r="BL157" s="22" t="s">
        <v>1123</v>
      </c>
      <c r="BM157" s="22" t="s">
        <v>890</v>
      </c>
    </row>
    <row r="158" spans="2:65" s="1" customFormat="1" ht="16.5" customHeight="1">
      <c r="B158" s="136"/>
      <c r="C158" s="204" t="s">
        <v>426</v>
      </c>
      <c r="D158" s="204" t="s">
        <v>652</v>
      </c>
      <c r="E158" s="205" t="s">
        <v>1232</v>
      </c>
      <c r="F158" s="310" t="s">
        <v>1233</v>
      </c>
      <c r="G158" s="310"/>
      <c r="H158" s="310"/>
      <c r="I158" s="310"/>
      <c r="J158" s="206" t="s">
        <v>662</v>
      </c>
      <c r="K158" s="207">
        <v>3</v>
      </c>
      <c r="L158" s="311">
        <v>0</v>
      </c>
      <c r="M158" s="311"/>
      <c r="N158" s="309">
        <f t="shared" si="25"/>
        <v>0</v>
      </c>
      <c r="O158" s="278"/>
      <c r="P158" s="278"/>
      <c r="Q158" s="278"/>
      <c r="R158" s="139"/>
      <c r="T158" s="169" t="s">
        <v>5</v>
      </c>
      <c r="U158" s="47" t="s">
        <v>43</v>
      </c>
      <c r="V158" s="39"/>
      <c r="W158" s="170">
        <f t="shared" si="26"/>
        <v>0</v>
      </c>
      <c r="X158" s="170">
        <v>0</v>
      </c>
      <c r="Y158" s="170">
        <f t="shared" si="27"/>
        <v>0</v>
      </c>
      <c r="Z158" s="170">
        <v>0</v>
      </c>
      <c r="AA158" s="171">
        <f t="shared" si="28"/>
        <v>0</v>
      </c>
      <c r="AR158" s="22" t="s">
        <v>1123</v>
      </c>
      <c r="AT158" s="22" t="s">
        <v>652</v>
      </c>
      <c r="AU158" s="22" t="s">
        <v>113</v>
      </c>
      <c r="AY158" s="22" t="s">
        <v>157</v>
      </c>
      <c r="BE158" s="109">
        <f t="shared" si="29"/>
        <v>0</v>
      </c>
      <c r="BF158" s="109">
        <f t="shared" si="30"/>
        <v>0</v>
      </c>
      <c r="BG158" s="109">
        <f t="shared" si="31"/>
        <v>0</v>
      </c>
      <c r="BH158" s="109">
        <f t="shared" si="32"/>
        <v>0</v>
      </c>
      <c r="BI158" s="109">
        <f t="shared" si="33"/>
        <v>0</v>
      </c>
      <c r="BJ158" s="22" t="s">
        <v>113</v>
      </c>
      <c r="BK158" s="109">
        <f t="shared" si="34"/>
        <v>0</v>
      </c>
      <c r="BL158" s="22" t="s">
        <v>1123</v>
      </c>
      <c r="BM158" s="22" t="s">
        <v>917</v>
      </c>
    </row>
    <row r="159" spans="2:65" s="9" customFormat="1" ht="29.85" customHeight="1">
      <c r="B159" s="154"/>
      <c r="C159" s="155"/>
      <c r="D159" s="164" t="s">
        <v>1187</v>
      </c>
      <c r="E159" s="164"/>
      <c r="F159" s="164"/>
      <c r="G159" s="164"/>
      <c r="H159" s="164"/>
      <c r="I159" s="164"/>
      <c r="J159" s="164"/>
      <c r="K159" s="164"/>
      <c r="L159" s="164"/>
      <c r="M159" s="164"/>
      <c r="N159" s="272">
        <f>BK159</f>
        <v>0</v>
      </c>
      <c r="O159" s="273"/>
      <c r="P159" s="273"/>
      <c r="Q159" s="273"/>
      <c r="R159" s="157"/>
      <c r="T159" s="158"/>
      <c r="U159" s="155"/>
      <c r="V159" s="155"/>
      <c r="W159" s="159">
        <f>SUM(W160:W165)</f>
        <v>0</v>
      </c>
      <c r="X159" s="155"/>
      <c r="Y159" s="159">
        <f>SUM(Y160:Y165)</f>
        <v>0</v>
      </c>
      <c r="Z159" s="155"/>
      <c r="AA159" s="160">
        <f>SUM(AA160:AA165)</f>
        <v>0</v>
      </c>
      <c r="AR159" s="161" t="s">
        <v>167</v>
      </c>
      <c r="AT159" s="162" t="s">
        <v>75</v>
      </c>
      <c r="AU159" s="162" t="s">
        <v>84</v>
      </c>
      <c r="AY159" s="161" t="s">
        <v>157</v>
      </c>
      <c r="BK159" s="163">
        <f>SUM(BK160:BK165)</f>
        <v>0</v>
      </c>
    </row>
    <row r="160" spans="2:65" s="1" customFormat="1" ht="16.5" customHeight="1">
      <c r="B160" s="136"/>
      <c r="C160" s="204" t="s">
        <v>430</v>
      </c>
      <c r="D160" s="204" t="s">
        <v>652</v>
      </c>
      <c r="E160" s="205" t="s">
        <v>1222</v>
      </c>
      <c r="F160" s="310" t="s">
        <v>1223</v>
      </c>
      <c r="G160" s="310"/>
      <c r="H160" s="310"/>
      <c r="I160" s="310"/>
      <c r="J160" s="206" t="s">
        <v>662</v>
      </c>
      <c r="K160" s="207">
        <v>2</v>
      </c>
      <c r="L160" s="311">
        <v>0</v>
      </c>
      <c r="M160" s="311"/>
      <c r="N160" s="309">
        <f t="shared" ref="N160:N165" si="35">ROUND(L160*K160,2)</f>
        <v>0</v>
      </c>
      <c r="O160" s="278"/>
      <c r="P160" s="278"/>
      <c r="Q160" s="278"/>
      <c r="R160" s="139"/>
      <c r="T160" s="169" t="s">
        <v>5</v>
      </c>
      <c r="U160" s="47" t="s">
        <v>43</v>
      </c>
      <c r="V160" s="39"/>
      <c r="W160" s="170">
        <f t="shared" ref="W160:W165" si="36">V160*K160</f>
        <v>0</v>
      </c>
      <c r="X160" s="170">
        <v>0</v>
      </c>
      <c r="Y160" s="170">
        <f t="shared" ref="Y160:Y165" si="37">X160*K160</f>
        <v>0</v>
      </c>
      <c r="Z160" s="170">
        <v>0</v>
      </c>
      <c r="AA160" s="171">
        <f t="shared" ref="AA160:AA165" si="38">Z160*K160</f>
        <v>0</v>
      </c>
      <c r="AR160" s="22" t="s">
        <v>1123</v>
      </c>
      <c r="AT160" s="22" t="s">
        <v>652</v>
      </c>
      <c r="AU160" s="22" t="s">
        <v>113</v>
      </c>
      <c r="AY160" s="22" t="s">
        <v>157</v>
      </c>
      <c r="BE160" s="109">
        <f t="shared" ref="BE160:BE165" si="39">IF(U160="základná",N160,0)</f>
        <v>0</v>
      </c>
      <c r="BF160" s="109">
        <f t="shared" ref="BF160:BF165" si="40">IF(U160="znížená",N160,0)</f>
        <v>0</v>
      </c>
      <c r="BG160" s="109">
        <f t="shared" ref="BG160:BG165" si="41">IF(U160="zákl. prenesená",N160,0)</f>
        <v>0</v>
      </c>
      <c r="BH160" s="109">
        <f t="shared" ref="BH160:BH165" si="42">IF(U160="zníž. prenesená",N160,0)</f>
        <v>0</v>
      </c>
      <c r="BI160" s="109">
        <f t="shared" ref="BI160:BI165" si="43">IF(U160="nulová",N160,0)</f>
        <v>0</v>
      </c>
      <c r="BJ160" s="22" t="s">
        <v>113</v>
      </c>
      <c r="BK160" s="109">
        <f t="shared" ref="BK160:BK165" si="44">ROUND(L160*K160,2)</f>
        <v>0</v>
      </c>
      <c r="BL160" s="22" t="s">
        <v>1123</v>
      </c>
      <c r="BM160" s="22" t="s">
        <v>925</v>
      </c>
    </row>
    <row r="161" spans="2:65" s="1" customFormat="1" ht="16.5" customHeight="1">
      <c r="B161" s="136"/>
      <c r="C161" s="204" t="s">
        <v>434</v>
      </c>
      <c r="D161" s="204" t="s">
        <v>652</v>
      </c>
      <c r="E161" s="205" t="s">
        <v>1224</v>
      </c>
      <c r="F161" s="310" t="s">
        <v>1225</v>
      </c>
      <c r="G161" s="310"/>
      <c r="H161" s="310"/>
      <c r="I161" s="310"/>
      <c r="J161" s="206" t="s">
        <v>662</v>
      </c>
      <c r="K161" s="207">
        <v>1</v>
      </c>
      <c r="L161" s="311">
        <v>0</v>
      </c>
      <c r="M161" s="311"/>
      <c r="N161" s="309">
        <f t="shared" si="35"/>
        <v>0</v>
      </c>
      <c r="O161" s="278"/>
      <c r="P161" s="278"/>
      <c r="Q161" s="278"/>
      <c r="R161" s="139"/>
      <c r="T161" s="169" t="s">
        <v>5</v>
      </c>
      <c r="U161" s="47" t="s">
        <v>43</v>
      </c>
      <c r="V161" s="39"/>
      <c r="W161" s="170">
        <f t="shared" si="36"/>
        <v>0</v>
      </c>
      <c r="X161" s="170">
        <v>0</v>
      </c>
      <c r="Y161" s="170">
        <f t="shared" si="37"/>
        <v>0</v>
      </c>
      <c r="Z161" s="170">
        <v>0</v>
      </c>
      <c r="AA161" s="171">
        <f t="shared" si="38"/>
        <v>0</v>
      </c>
      <c r="AR161" s="22" t="s">
        <v>1123</v>
      </c>
      <c r="AT161" s="22" t="s">
        <v>652</v>
      </c>
      <c r="AU161" s="22" t="s">
        <v>113</v>
      </c>
      <c r="AY161" s="22" t="s">
        <v>157</v>
      </c>
      <c r="BE161" s="109">
        <f t="shared" si="39"/>
        <v>0</v>
      </c>
      <c r="BF161" s="109">
        <f t="shared" si="40"/>
        <v>0</v>
      </c>
      <c r="BG161" s="109">
        <f t="shared" si="41"/>
        <v>0</v>
      </c>
      <c r="BH161" s="109">
        <f t="shared" si="42"/>
        <v>0</v>
      </c>
      <c r="BI161" s="109">
        <f t="shared" si="43"/>
        <v>0</v>
      </c>
      <c r="BJ161" s="22" t="s">
        <v>113</v>
      </c>
      <c r="BK161" s="109">
        <f t="shared" si="44"/>
        <v>0</v>
      </c>
      <c r="BL161" s="22" t="s">
        <v>1123</v>
      </c>
      <c r="BM161" s="22" t="s">
        <v>933</v>
      </c>
    </row>
    <row r="162" spans="2:65" s="1" customFormat="1" ht="16.5" customHeight="1">
      <c r="B162" s="136"/>
      <c r="C162" s="204" t="s">
        <v>443</v>
      </c>
      <c r="D162" s="204" t="s">
        <v>652</v>
      </c>
      <c r="E162" s="205" t="s">
        <v>1226</v>
      </c>
      <c r="F162" s="310" t="s">
        <v>1227</v>
      </c>
      <c r="G162" s="310"/>
      <c r="H162" s="310"/>
      <c r="I162" s="310"/>
      <c r="J162" s="206" t="s">
        <v>652</v>
      </c>
      <c r="K162" s="207">
        <v>0.5</v>
      </c>
      <c r="L162" s="311">
        <v>0</v>
      </c>
      <c r="M162" s="311"/>
      <c r="N162" s="309">
        <f t="shared" si="35"/>
        <v>0</v>
      </c>
      <c r="O162" s="278"/>
      <c r="P162" s="278"/>
      <c r="Q162" s="278"/>
      <c r="R162" s="139"/>
      <c r="T162" s="169" t="s">
        <v>5</v>
      </c>
      <c r="U162" s="47" t="s">
        <v>43</v>
      </c>
      <c r="V162" s="39"/>
      <c r="W162" s="170">
        <f t="shared" si="36"/>
        <v>0</v>
      </c>
      <c r="X162" s="170">
        <v>0</v>
      </c>
      <c r="Y162" s="170">
        <f t="shared" si="37"/>
        <v>0</v>
      </c>
      <c r="Z162" s="170">
        <v>0</v>
      </c>
      <c r="AA162" s="171">
        <f t="shared" si="38"/>
        <v>0</v>
      </c>
      <c r="AR162" s="22" t="s">
        <v>1123</v>
      </c>
      <c r="AT162" s="22" t="s">
        <v>652</v>
      </c>
      <c r="AU162" s="22" t="s">
        <v>113</v>
      </c>
      <c r="AY162" s="22" t="s">
        <v>157</v>
      </c>
      <c r="BE162" s="109">
        <f t="shared" si="39"/>
        <v>0</v>
      </c>
      <c r="BF162" s="109">
        <f t="shared" si="40"/>
        <v>0</v>
      </c>
      <c r="BG162" s="109">
        <f t="shared" si="41"/>
        <v>0</v>
      </c>
      <c r="BH162" s="109">
        <f t="shared" si="42"/>
        <v>0</v>
      </c>
      <c r="BI162" s="109">
        <f t="shared" si="43"/>
        <v>0</v>
      </c>
      <c r="BJ162" s="22" t="s">
        <v>113</v>
      </c>
      <c r="BK162" s="109">
        <f t="shared" si="44"/>
        <v>0</v>
      </c>
      <c r="BL162" s="22" t="s">
        <v>1123</v>
      </c>
      <c r="BM162" s="22" t="s">
        <v>946</v>
      </c>
    </row>
    <row r="163" spans="2:65" s="1" customFormat="1" ht="16.5" customHeight="1">
      <c r="B163" s="136"/>
      <c r="C163" s="204" t="s">
        <v>450</v>
      </c>
      <c r="D163" s="204" t="s">
        <v>652</v>
      </c>
      <c r="E163" s="205" t="s">
        <v>1228</v>
      </c>
      <c r="F163" s="310" t="s">
        <v>1229</v>
      </c>
      <c r="G163" s="310"/>
      <c r="H163" s="310"/>
      <c r="I163" s="310"/>
      <c r="J163" s="206" t="s">
        <v>662</v>
      </c>
      <c r="K163" s="207">
        <v>1</v>
      </c>
      <c r="L163" s="311">
        <v>0</v>
      </c>
      <c r="M163" s="311"/>
      <c r="N163" s="309">
        <f t="shared" si="35"/>
        <v>0</v>
      </c>
      <c r="O163" s="278"/>
      <c r="P163" s="278"/>
      <c r="Q163" s="278"/>
      <c r="R163" s="139"/>
      <c r="T163" s="169" t="s">
        <v>5</v>
      </c>
      <c r="U163" s="47" t="s">
        <v>43</v>
      </c>
      <c r="V163" s="39"/>
      <c r="W163" s="170">
        <f t="shared" si="36"/>
        <v>0</v>
      </c>
      <c r="X163" s="170">
        <v>0</v>
      </c>
      <c r="Y163" s="170">
        <f t="shared" si="37"/>
        <v>0</v>
      </c>
      <c r="Z163" s="170">
        <v>0</v>
      </c>
      <c r="AA163" s="171">
        <f t="shared" si="38"/>
        <v>0</v>
      </c>
      <c r="AR163" s="22" t="s">
        <v>1123</v>
      </c>
      <c r="AT163" s="22" t="s">
        <v>652</v>
      </c>
      <c r="AU163" s="22" t="s">
        <v>113</v>
      </c>
      <c r="AY163" s="22" t="s">
        <v>157</v>
      </c>
      <c r="BE163" s="109">
        <f t="shared" si="39"/>
        <v>0</v>
      </c>
      <c r="BF163" s="109">
        <f t="shared" si="40"/>
        <v>0</v>
      </c>
      <c r="BG163" s="109">
        <f t="shared" si="41"/>
        <v>0</v>
      </c>
      <c r="BH163" s="109">
        <f t="shared" si="42"/>
        <v>0</v>
      </c>
      <c r="BI163" s="109">
        <f t="shared" si="43"/>
        <v>0</v>
      </c>
      <c r="BJ163" s="22" t="s">
        <v>113</v>
      </c>
      <c r="BK163" s="109">
        <f t="shared" si="44"/>
        <v>0</v>
      </c>
      <c r="BL163" s="22" t="s">
        <v>1123</v>
      </c>
      <c r="BM163" s="22" t="s">
        <v>1011</v>
      </c>
    </row>
    <row r="164" spans="2:65" s="1" customFormat="1" ht="16.5" customHeight="1">
      <c r="B164" s="136"/>
      <c r="C164" s="204" t="s">
        <v>462</v>
      </c>
      <c r="D164" s="204" t="s">
        <v>652</v>
      </c>
      <c r="E164" s="205" t="s">
        <v>1230</v>
      </c>
      <c r="F164" s="310" t="s">
        <v>1231</v>
      </c>
      <c r="G164" s="310"/>
      <c r="H164" s="310"/>
      <c r="I164" s="310"/>
      <c r="J164" s="206" t="s">
        <v>662</v>
      </c>
      <c r="K164" s="207">
        <v>1</v>
      </c>
      <c r="L164" s="311">
        <v>0</v>
      </c>
      <c r="M164" s="311"/>
      <c r="N164" s="309">
        <f t="shared" si="35"/>
        <v>0</v>
      </c>
      <c r="O164" s="278"/>
      <c r="P164" s="278"/>
      <c r="Q164" s="278"/>
      <c r="R164" s="139"/>
      <c r="T164" s="169" t="s">
        <v>5</v>
      </c>
      <c r="U164" s="47" t="s">
        <v>43</v>
      </c>
      <c r="V164" s="39"/>
      <c r="W164" s="170">
        <f t="shared" si="36"/>
        <v>0</v>
      </c>
      <c r="X164" s="170">
        <v>0</v>
      </c>
      <c r="Y164" s="170">
        <f t="shared" si="37"/>
        <v>0</v>
      </c>
      <c r="Z164" s="170">
        <v>0</v>
      </c>
      <c r="AA164" s="171">
        <f t="shared" si="38"/>
        <v>0</v>
      </c>
      <c r="AR164" s="22" t="s">
        <v>1123</v>
      </c>
      <c r="AT164" s="22" t="s">
        <v>652</v>
      </c>
      <c r="AU164" s="22" t="s">
        <v>113</v>
      </c>
      <c r="AY164" s="22" t="s">
        <v>157</v>
      </c>
      <c r="BE164" s="109">
        <f t="shared" si="39"/>
        <v>0</v>
      </c>
      <c r="BF164" s="109">
        <f t="shared" si="40"/>
        <v>0</v>
      </c>
      <c r="BG164" s="109">
        <f t="shared" si="41"/>
        <v>0</v>
      </c>
      <c r="BH164" s="109">
        <f t="shared" si="42"/>
        <v>0</v>
      </c>
      <c r="BI164" s="109">
        <f t="shared" si="43"/>
        <v>0</v>
      </c>
      <c r="BJ164" s="22" t="s">
        <v>113</v>
      </c>
      <c r="BK164" s="109">
        <f t="shared" si="44"/>
        <v>0</v>
      </c>
      <c r="BL164" s="22" t="s">
        <v>1123</v>
      </c>
      <c r="BM164" s="22" t="s">
        <v>1014</v>
      </c>
    </row>
    <row r="165" spans="2:65" s="1" customFormat="1" ht="16.5" customHeight="1">
      <c r="B165" s="136"/>
      <c r="C165" s="204" t="s">
        <v>725</v>
      </c>
      <c r="D165" s="204" t="s">
        <v>652</v>
      </c>
      <c r="E165" s="205" t="s">
        <v>1232</v>
      </c>
      <c r="F165" s="310" t="s">
        <v>1233</v>
      </c>
      <c r="G165" s="310"/>
      <c r="H165" s="310"/>
      <c r="I165" s="310"/>
      <c r="J165" s="206" t="s">
        <v>662</v>
      </c>
      <c r="K165" s="207">
        <v>3</v>
      </c>
      <c r="L165" s="311">
        <v>0</v>
      </c>
      <c r="M165" s="311"/>
      <c r="N165" s="309">
        <f t="shared" si="35"/>
        <v>0</v>
      </c>
      <c r="O165" s="278"/>
      <c r="P165" s="278"/>
      <c r="Q165" s="278"/>
      <c r="R165" s="139"/>
      <c r="T165" s="169" t="s">
        <v>5</v>
      </c>
      <c r="U165" s="47" t="s">
        <v>43</v>
      </c>
      <c r="V165" s="39"/>
      <c r="W165" s="170">
        <f t="shared" si="36"/>
        <v>0</v>
      </c>
      <c r="X165" s="170">
        <v>0</v>
      </c>
      <c r="Y165" s="170">
        <f t="shared" si="37"/>
        <v>0</v>
      </c>
      <c r="Z165" s="170">
        <v>0</v>
      </c>
      <c r="AA165" s="171">
        <f t="shared" si="38"/>
        <v>0</v>
      </c>
      <c r="AR165" s="22" t="s">
        <v>1123</v>
      </c>
      <c r="AT165" s="22" t="s">
        <v>652</v>
      </c>
      <c r="AU165" s="22" t="s">
        <v>113</v>
      </c>
      <c r="AY165" s="22" t="s">
        <v>157</v>
      </c>
      <c r="BE165" s="109">
        <f t="shared" si="39"/>
        <v>0</v>
      </c>
      <c r="BF165" s="109">
        <f t="shared" si="40"/>
        <v>0</v>
      </c>
      <c r="BG165" s="109">
        <f t="shared" si="41"/>
        <v>0</v>
      </c>
      <c r="BH165" s="109">
        <f t="shared" si="42"/>
        <v>0</v>
      </c>
      <c r="BI165" s="109">
        <f t="shared" si="43"/>
        <v>0</v>
      </c>
      <c r="BJ165" s="22" t="s">
        <v>113</v>
      </c>
      <c r="BK165" s="109">
        <f t="shared" si="44"/>
        <v>0</v>
      </c>
      <c r="BL165" s="22" t="s">
        <v>1123</v>
      </c>
      <c r="BM165" s="22" t="s">
        <v>1017</v>
      </c>
    </row>
    <row r="166" spans="2:65" s="9" customFormat="1" ht="29.85" customHeight="1">
      <c r="B166" s="154"/>
      <c r="C166" s="155"/>
      <c r="D166" s="164" t="s">
        <v>1188</v>
      </c>
      <c r="E166" s="164"/>
      <c r="F166" s="164"/>
      <c r="G166" s="164"/>
      <c r="H166" s="164"/>
      <c r="I166" s="164"/>
      <c r="J166" s="164"/>
      <c r="K166" s="164"/>
      <c r="L166" s="164"/>
      <c r="M166" s="164"/>
      <c r="N166" s="272">
        <f>BK166</f>
        <v>0</v>
      </c>
      <c r="O166" s="273"/>
      <c r="P166" s="273"/>
      <c r="Q166" s="273"/>
      <c r="R166" s="157"/>
      <c r="T166" s="158"/>
      <c r="U166" s="155"/>
      <c r="V166" s="155"/>
      <c r="W166" s="159">
        <f>SUM(W167:W172)</f>
        <v>0</v>
      </c>
      <c r="X166" s="155"/>
      <c r="Y166" s="159">
        <f>SUM(Y167:Y172)</f>
        <v>0</v>
      </c>
      <c r="Z166" s="155"/>
      <c r="AA166" s="160">
        <f>SUM(AA167:AA172)</f>
        <v>0</v>
      </c>
      <c r="AR166" s="161" t="s">
        <v>167</v>
      </c>
      <c r="AT166" s="162" t="s">
        <v>75</v>
      </c>
      <c r="AU166" s="162" t="s">
        <v>84</v>
      </c>
      <c r="AY166" s="161" t="s">
        <v>157</v>
      </c>
      <c r="BK166" s="163">
        <f>SUM(BK167:BK172)</f>
        <v>0</v>
      </c>
    </row>
    <row r="167" spans="2:65" s="1" customFormat="1" ht="16.5" customHeight="1">
      <c r="B167" s="136"/>
      <c r="C167" s="204" t="s">
        <v>729</v>
      </c>
      <c r="D167" s="204" t="s">
        <v>652</v>
      </c>
      <c r="E167" s="205" t="s">
        <v>1222</v>
      </c>
      <c r="F167" s="310" t="s">
        <v>1223</v>
      </c>
      <c r="G167" s="310"/>
      <c r="H167" s="310"/>
      <c r="I167" s="310"/>
      <c r="J167" s="206" t="s">
        <v>662</v>
      </c>
      <c r="K167" s="207">
        <v>2</v>
      </c>
      <c r="L167" s="311">
        <v>0</v>
      </c>
      <c r="M167" s="311"/>
      <c r="N167" s="309">
        <f t="shared" ref="N167:N172" si="45">ROUND(L167*K167,2)</f>
        <v>0</v>
      </c>
      <c r="O167" s="278"/>
      <c r="P167" s="278"/>
      <c r="Q167" s="278"/>
      <c r="R167" s="139"/>
      <c r="T167" s="169" t="s">
        <v>5</v>
      </c>
      <c r="U167" s="47" t="s">
        <v>43</v>
      </c>
      <c r="V167" s="39"/>
      <c r="W167" s="170">
        <f t="shared" ref="W167:W172" si="46">V167*K167</f>
        <v>0</v>
      </c>
      <c r="X167" s="170">
        <v>0</v>
      </c>
      <c r="Y167" s="170">
        <f t="shared" ref="Y167:Y172" si="47">X167*K167</f>
        <v>0</v>
      </c>
      <c r="Z167" s="170">
        <v>0</v>
      </c>
      <c r="AA167" s="171">
        <f t="shared" ref="AA167:AA172" si="48">Z167*K167</f>
        <v>0</v>
      </c>
      <c r="AR167" s="22" t="s">
        <v>1123</v>
      </c>
      <c r="AT167" s="22" t="s">
        <v>652</v>
      </c>
      <c r="AU167" s="22" t="s">
        <v>113</v>
      </c>
      <c r="AY167" s="22" t="s">
        <v>157</v>
      </c>
      <c r="BE167" s="109">
        <f t="shared" ref="BE167:BE172" si="49">IF(U167="základná",N167,0)</f>
        <v>0</v>
      </c>
      <c r="BF167" s="109">
        <f t="shared" ref="BF167:BF172" si="50">IF(U167="znížená",N167,0)</f>
        <v>0</v>
      </c>
      <c r="BG167" s="109">
        <f t="shared" ref="BG167:BG172" si="51">IF(U167="zákl. prenesená",N167,0)</f>
        <v>0</v>
      </c>
      <c r="BH167" s="109">
        <f t="shared" ref="BH167:BH172" si="52">IF(U167="zníž. prenesená",N167,0)</f>
        <v>0</v>
      </c>
      <c r="BI167" s="109">
        <f t="shared" ref="BI167:BI172" si="53">IF(U167="nulová",N167,0)</f>
        <v>0</v>
      </c>
      <c r="BJ167" s="22" t="s">
        <v>113</v>
      </c>
      <c r="BK167" s="109">
        <f t="shared" ref="BK167:BK172" si="54">ROUND(L167*K167,2)</f>
        <v>0</v>
      </c>
      <c r="BL167" s="22" t="s">
        <v>1123</v>
      </c>
      <c r="BM167" s="22" t="s">
        <v>1020</v>
      </c>
    </row>
    <row r="168" spans="2:65" s="1" customFormat="1" ht="16.5" customHeight="1">
      <c r="B168" s="136"/>
      <c r="C168" s="204" t="s">
        <v>655</v>
      </c>
      <c r="D168" s="204" t="s">
        <v>652</v>
      </c>
      <c r="E168" s="205" t="s">
        <v>1224</v>
      </c>
      <c r="F168" s="310" t="s">
        <v>1225</v>
      </c>
      <c r="G168" s="310"/>
      <c r="H168" s="310"/>
      <c r="I168" s="310"/>
      <c r="J168" s="206" t="s">
        <v>662</v>
      </c>
      <c r="K168" s="207">
        <v>1</v>
      </c>
      <c r="L168" s="311">
        <v>0</v>
      </c>
      <c r="M168" s="311"/>
      <c r="N168" s="309">
        <f t="shared" si="45"/>
        <v>0</v>
      </c>
      <c r="O168" s="278"/>
      <c r="P168" s="278"/>
      <c r="Q168" s="278"/>
      <c r="R168" s="139"/>
      <c r="T168" s="169" t="s">
        <v>5</v>
      </c>
      <c r="U168" s="47" t="s">
        <v>43</v>
      </c>
      <c r="V168" s="39"/>
      <c r="W168" s="170">
        <f t="shared" si="46"/>
        <v>0</v>
      </c>
      <c r="X168" s="170">
        <v>0</v>
      </c>
      <c r="Y168" s="170">
        <f t="shared" si="47"/>
        <v>0</v>
      </c>
      <c r="Z168" s="170">
        <v>0</v>
      </c>
      <c r="AA168" s="171">
        <f t="shared" si="48"/>
        <v>0</v>
      </c>
      <c r="AR168" s="22" t="s">
        <v>1123</v>
      </c>
      <c r="AT168" s="22" t="s">
        <v>652</v>
      </c>
      <c r="AU168" s="22" t="s">
        <v>113</v>
      </c>
      <c r="AY168" s="22" t="s">
        <v>157</v>
      </c>
      <c r="BE168" s="109">
        <f t="shared" si="49"/>
        <v>0</v>
      </c>
      <c r="BF168" s="109">
        <f t="shared" si="50"/>
        <v>0</v>
      </c>
      <c r="BG168" s="109">
        <f t="shared" si="51"/>
        <v>0</v>
      </c>
      <c r="BH168" s="109">
        <f t="shared" si="52"/>
        <v>0</v>
      </c>
      <c r="BI168" s="109">
        <f t="shared" si="53"/>
        <v>0</v>
      </c>
      <c r="BJ168" s="22" t="s">
        <v>113</v>
      </c>
      <c r="BK168" s="109">
        <f t="shared" si="54"/>
        <v>0</v>
      </c>
      <c r="BL168" s="22" t="s">
        <v>1123</v>
      </c>
      <c r="BM168" s="22" t="s">
        <v>1023</v>
      </c>
    </row>
    <row r="169" spans="2:65" s="1" customFormat="1" ht="16.5" customHeight="1">
      <c r="B169" s="136"/>
      <c r="C169" s="204" t="s">
        <v>744</v>
      </c>
      <c r="D169" s="204" t="s">
        <v>652</v>
      </c>
      <c r="E169" s="205" t="s">
        <v>1226</v>
      </c>
      <c r="F169" s="310" t="s">
        <v>1227</v>
      </c>
      <c r="G169" s="310"/>
      <c r="H169" s="310"/>
      <c r="I169" s="310"/>
      <c r="J169" s="206" t="s">
        <v>652</v>
      </c>
      <c r="K169" s="207">
        <v>0.5</v>
      </c>
      <c r="L169" s="311">
        <v>0</v>
      </c>
      <c r="M169" s="311"/>
      <c r="N169" s="309">
        <f t="shared" si="45"/>
        <v>0</v>
      </c>
      <c r="O169" s="278"/>
      <c r="P169" s="278"/>
      <c r="Q169" s="278"/>
      <c r="R169" s="139"/>
      <c r="T169" s="169" t="s">
        <v>5</v>
      </c>
      <c r="U169" s="47" t="s">
        <v>43</v>
      </c>
      <c r="V169" s="39"/>
      <c r="W169" s="170">
        <f t="shared" si="46"/>
        <v>0</v>
      </c>
      <c r="X169" s="170">
        <v>0</v>
      </c>
      <c r="Y169" s="170">
        <f t="shared" si="47"/>
        <v>0</v>
      </c>
      <c r="Z169" s="170">
        <v>0</v>
      </c>
      <c r="AA169" s="171">
        <f t="shared" si="48"/>
        <v>0</v>
      </c>
      <c r="AR169" s="22" t="s">
        <v>1123</v>
      </c>
      <c r="AT169" s="22" t="s">
        <v>652</v>
      </c>
      <c r="AU169" s="22" t="s">
        <v>113</v>
      </c>
      <c r="AY169" s="22" t="s">
        <v>157</v>
      </c>
      <c r="BE169" s="109">
        <f t="shared" si="49"/>
        <v>0</v>
      </c>
      <c r="BF169" s="109">
        <f t="shared" si="50"/>
        <v>0</v>
      </c>
      <c r="BG169" s="109">
        <f t="shared" si="51"/>
        <v>0</v>
      </c>
      <c r="BH169" s="109">
        <f t="shared" si="52"/>
        <v>0</v>
      </c>
      <c r="BI169" s="109">
        <f t="shared" si="53"/>
        <v>0</v>
      </c>
      <c r="BJ169" s="22" t="s">
        <v>113</v>
      </c>
      <c r="BK169" s="109">
        <f t="shared" si="54"/>
        <v>0</v>
      </c>
      <c r="BL169" s="22" t="s">
        <v>1123</v>
      </c>
      <c r="BM169" s="22" t="s">
        <v>1026</v>
      </c>
    </row>
    <row r="170" spans="2:65" s="1" customFormat="1" ht="16.5" customHeight="1">
      <c r="B170" s="136"/>
      <c r="C170" s="204" t="s">
        <v>755</v>
      </c>
      <c r="D170" s="204" t="s">
        <v>652</v>
      </c>
      <c r="E170" s="205" t="s">
        <v>1228</v>
      </c>
      <c r="F170" s="310" t="s">
        <v>1229</v>
      </c>
      <c r="G170" s="310"/>
      <c r="H170" s="310"/>
      <c r="I170" s="310"/>
      <c r="J170" s="206" t="s">
        <v>662</v>
      </c>
      <c r="K170" s="207">
        <v>1</v>
      </c>
      <c r="L170" s="311">
        <v>0</v>
      </c>
      <c r="M170" s="311"/>
      <c r="N170" s="309">
        <f t="shared" si="45"/>
        <v>0</v>
      </c>
      <c r="O170" s="278"/>
      <c r="P170" s="278"/>
      <c r="Q170" s="278"/>
      <c r="R170" s="139"/>
      <c r="T170" s="169" t="s">
        <v>5</v>
      </c>
      <c r="U170" s="47" t="s">
        <v>43</v>
      </c>
      <c r="V170" s="39"/>
      <c r="W170" s="170">
        <f t="shared" si="46"/>
        <v>0</v>
      </c>
      <c r="X170" s="170">
        <v>0</v>
      </c>
      <c r="Y170" s="170">
        <f t="shared" si="47"/>
        <v>0</v>
      </c>
      <c r="Z170" s="170">
        <v>0</v>
      </c>
      <c r="AA170" s="171">
        <f t="shared" si="48"/>
        <v>0</v>
      </c>
      <c r="AR170" s="22" t="s">
        <v>1123</v>
      </c>
      <c r="AT170" s="22" t="s">
        <v>652</v>
      </c>
      <c r="AU170" s="22" t="s">
        <v>113</v>
      </c>
      <c r="AY170" s="22" t="s">
        <v>157</v>
      </c>
      <c r="BE170" s="109">
        <f t="shared" si="49"/>
        <v>0</v>
      </c>
      <c r="BF170" s="109">
        <f t="shared" si="50"/>
        <v>0</v>
      </c>
      <c r="BG170" s="109">
        <f t="shared" si="51"/>
        <v>0</v>
      </c>
      <c r="BH170" s="109">
        <f t="shared" si="52"/>
        <v>0</v>
      </c>
      <c r="BI170" s="109">
        <f t="shared" si="53"/>
        <v>0</v>
      </c>
      <c r="BJ170" s="22" t="s">
        <v>113</v>
      </c>
      <c r="BK170" s="109">
        <f t="shared" si="54"/>
        <v>0</v>
      </c>
      <c r="BL170" s="22" t="s">
        <v>1123</v>
      </c>
      <c r="BM170" s="22" t="s">
        <v>1029</v>
      </c>
    </row>
    <row r="171" spans="2:65" s="1" customFormat="1" ht="16.5" customHeight="1">
      <c r="B171" s="136"/>
      <c r="C171" s="204" t="s">
        <v>761</v>
      </c>
      <c r="D171" s="204" t="s">
        <v>652</v>
      </c>
      <c r="E171" s="205" t="s">
        <v>1230</v>
      </c>
      <c r="F171" s="310" t="s">
        <v>1231</v>
      </c>
      <c r="G171" s="310"/>
      <c r="H171" s="310"/>
      <c r="I171" s="310"/>
      <c r="J171" s="206" t="s">
        <v>662</v>
      </c>
      <c r="K171" s="207">
        <v>1</v>
      </c>
      <c r="L171" s="311">
        <v>0</v>
      </c>
      <c r="M171" s="311"/>
      <c r="N171" s="309">
        <f t="shared" si="45"/>
        <v>0</v>
      </c>
      <c r="O171" s="278"/>
      <c r="P171" s="278"/>
      <c r="Q171" s="278"/>
      <c r="R171" s="139"/>
      <c r="T171" s="169" t="s">
        <v>5</v>
      </c>
      <c r="U171" s="47" t="s">
        <v>43</v>
      </c>
      <c r="V171" s="39"/>
      <c r="W171" s="170">
        <f t="shared" si="46"/>
        <v>0</v>
      </c>
      <c r="X171" s="170">
        <v>0</v>
      </c>
      <c r="Y171" s="170">
        <f t="shared" si="47"/>
        <v>0</v>
      </c>
      <c r="Z171" s="170">
        <v>0</v>
      </c>
      <c r="AA171" s="171">
        <f t="shared" si="48"/>
        <v>0</v>
      </c>
      <c r="AR171" s="22" t="s">
        <v>1123</v>
      </c>
      <c r="AT171" s="22" t="s">
        <v>652</v>
      </c>
      <c r="AU171" s="22" t="s">
        <v>113</v>
      </c>
      <c r="AY171" s="22" t="s">
        <v>157</v>
      </c>
      <c r="BE171" s="109">
        <f t="shared" si="49"/>
        <v>0</v>
      </c>
      <c r="BF171" s="109">
        <f t="shared" si="50"/>
        <v>0</v>
      </c>
      <c r="BG171" s="109">
        <f t="shared" si="51"/>
        <v>0</v>
      </c>
      <c r="BH171" s="109">
        <f t="shared" si="52"/>
        <v>0</v>
      </c>
      <c r="BI171" s="109">
        <f t="shared" si="53"/>
        <v>0</v>
      </c>
      <c r="BJ171" s="22" t="s">
        <v>113</v>
      </c>
      <c r="BK171" s="109">
        <f t="shared" si="54"/>
        <v>0</v>
      </c>
      <c r="BL171" s="22" t="s">
        <v>1123</v>
      </c>
      <c r="BM171" s="22" t="s">
        <v>1031</v>
      </c>
    </row>
    <row r="172" spans="2:65" s="1" customFormat="1" ht="16.5" customHeight="1">
      <c r="B172" s="136"/>
      <c r="C172" s="204" t="s">
        <v>777</v>
      </c>
      <c r="D172" s="204" t="s">
        <v>652</v>
      </c>
      <c r="E172" s="205" t="s">
        <v>1232</v>
      </c>
      <c r="F172" s="310" t="s">
        <v>1233</v>
      </c>
      <c r="G172" s="310"/>
      <c r="H172" s="310"/>
      <c r="I172" s="310"/>
      <c r="J172" s="206" t="s">
        <v>662</v>
      </c>
      <c r="K172" s="207">
        <v>3</v>
      </c>
      <c r="L172" s="311">
        <v>0</v>
      </c>
      <c r="M172" s="311"/>
      <c r="N172" s="309">
        <f t="shared" si="45"/>
        <v>0</v>
      </c>
      <c r="O172" s="278"/>
      <c r="P172" s="278"/>
      <c r="Q172" s="278"/>
      <c r="R172" s="139"/>
      <c r="T172" s="169" t="s">
        <v>5</v>
      </c>
      <c r="U172" s="47" t="s">
        <v>43</v>
      </c>
      <c r="V172" s="39"/>
      <c r="W172" s="170">
        <f t="shared" si="46"/>
        <v>0</v>
      </c>
      <c r="X172" s="170">
        <v>0</v>
      </c>
      <c r="Y172" s="170">
        <f t="shared" si="47"/>
        <v>0</v>
      </c>
      <c r="Z172" s="170">
        <v>0</v>
      </c>
      <c r="AA172" s="171">
        <f t="shared" si="48"/>
        <v>0</v>
      </c>
      <c r="AR172" s="22" t="s">
        <v>1123</v>
      </c>
      <c r="AT172" s="22" t="s">
        <v>652</v>
      </c>
      <c r="AU172" s="22" t="s">
        <v>113</v>
      </c>
      <c r="AY172" s="22" t="s">
        <v>157</v>
      </c>
      <c r="BE172" s="109">
        <f t="shared" si="49"/>
        <v>0</v>
      </c>
      <c r="BF172" s="109">
        <f t="shared" si="50"/>
        <v>0</v>
      </c>
      <c r="BG172" s="109">
        <f t="shared" si="51"/>
        <v>0</v>
      </c>
      <c r="BH172" s="109">
        <f t="shared" si="52"/>
        <v>0</v>
      </c>
      <c r="BI172" s="109">
        <f t="shared" si="53"/>
        <v>0</v>
      </c>
      <c r="BJ172" s="22" t="s">
        <v>113</v>
      </c>
      <c r="BK172" s="109">
        <f t="shared" si="54"/>
        <v>0</v>
      </c>
      <c r="BL172" s="22" t="s">
        <v>1123</v>
      </c>
      <c r="BM172" s="22" t="s">
        <v>1033</v>
      </c>
    </row>
    <row r="173" spans="2:65" s="9" customFormat="1" ht="29.85" customHeight="1">
      <c r="B173" s="154"/>
      <c r="C173" s="155"/>
      <c r="D173" s="164" t="s">
        <v>1189</v>
      </c>
      <c r="E173" s="164"/>
      <c r="F173" s="164"/>
      <c r="G173" s="164"/>
      <c r="H173" s="164"/>
      <c r="I173" s="164"/>
      <c r="J173" s="164"/>
      <c r="K173" s="164"/>
      <c r="L173" s="164"/>
      <c r="M173" s="164"/>
      <c r="N173" s="272">
        <f>BK173</f>
        <v>0</v>
      </c>
      <c r="O173" s="273"/>
      <c r="P173" s="273"/>
      <c r="Q173" s="273"/>
      <c r="R173" s="157"/>
      <c r="T173" s="158"/>
      <c r="U173" s="155"/>
      <c r="V173" s="155"/>
      <c r="W173" s="159">
        <f>SUM(W174:W179)</f>
        <v>0</v>
      </c>
      <c r="X173" s="155"/>
      <c r="Y173" s="159">
        <f>SUM(Y174:Y179)</f>
        <v>0</v>
      </c>
      <c r="Z173" s="155"/>
      <c r="AA173" s="160">
        <f>SUM(AA174:AA179)</f>
        <v>0</v>
      </c>
      <c r="AR173" s="161" t="s">
        <v>167</v>
      </c>
      <c r="AT173" s="162" t="s">
        <v>75</v>
      </c>
      <c r="AU173" s="162" t="s">
        <v>84</v>
      </c>
      <c r="AY173" s="161" t="s">
        <v>157</v>
      </c>
      <c r="BK173" s="163">
        <f>SUM(BK174:BK179)</f>
        <v>0</v>
      </c>
    </row>
    <row r="174" spans="2:65" s="1" customFormat="1" ht="16.5" customHeight="1">
      <c r="B174" s="136"/>
      <c r="C174" s="204" t="s">
        <v>787</v>
      </c>
      <c r="D174" s="204" t="s">
        <v>652</v>
      </c>
      <c r="E174" s="205" t="s">
        <v>1222</v>
      </c>
      <c r="F174" s="310" t="s">
        <v>1223</v>
      </c>
      <c r="G174" s="310"/>
      <c r="H174" s="310"/>
      <c r="I174" s="310"/>
      <c r="J174" s="206" t="s">
        <v>662</v>
      </c>
      <c r="K174" s="207">
        <v>2</v>
      </c>
      <c r="L174" s="311">
        <v>0</v>
      </c>
      <c r="M174" s="311"/>
      <c r="N174" s="309">
        <f t="shared" ref="N174:N179" si="55">ROUND(L174*K174,2)</f>
        <v>0</v>
      </c>
      <c r="O174" s="278"/>
      <c r="P174" s="278"/>
      <c r="Q174" s="278"/>
      <c r="R174" s="139"/>
      <c r="T174" s="169" t="s">
        <v>5</v>
      </c>
      <c r="U174" s="47" t="s">
        <v>43</v>
      </c>
      <c r="V174" s="39"/>
      <c r="W174" s="170">
        <f t="shared" ref="W174:W179" si="56">V174*K174</f>
        <v>0</v>
      </c>
      <c r="X174" s="170">
        <v>0</v>
      </c>
      <c r="Y174" s="170">
        <f t="shared" ref="Y174:Y179" si="57">X174*K174</f>
        <v>0</v>
      </c>
      <c r="Z174" s="170">
        <v>0</v>
      </c>
      <c r="AA174" s="171">
        <f t="shared" ref="AA174:AA179" si="58">Z174*K174</f>
        <v>0</v>
      </c>
      <c r="AR174" s="22" t="s">
        <v>1123</v>
      </c>
      <c r="AT174" s="22" t="s">
        <v>652</v>
      </c>
      <c r="AU174" s="22" t="s">
        <v>113</v>
      </c>
      <c r="AY174" s="22" t="s">
        <v>157</v>
      </c>
      <c r="BE174" s="109">
        <f t="shared" ref="BE174:BE179" si="59">IF(U174="základná",N174,0)</f>
        <v>0</v>
      </c>
      <c r="BF174" s="109">
        <f t="shared" ref="BF174:BF179" si="60">IF(U174="znížená",N174,0)</f>
        <v>0</v>
      </c>
      <c r="BG174" s="109">
        <f t="shared" ref="BG174:BG179" si="61">IF(U174="zákl. prenesená",N174,0)</f>
        <v>0</v>
      </c>
      <c r="BH174" s="109">
        <f t="shared" ref="BH174:BH179" si="62">IF(U174="zníž. prenesená",N174,0)</f>
        <v>0</v>
      </c>
      <c r="BI174" s="109">
        <f t="shared" ref="BI174:BI179" si="63">IF(U174="nulová",N174,0)</f>
        <v>0</v>
      </c>
      <c r="BJ174" s="22" t="s">
        <v>113</v>
      </c>
      <c r="BK174" s="109">
        <f t="shared" ref="BK174:BK179" si="64">ROUND(L174*K174,2)</f>
        <v>0</v>
      </c>
      <c r="BL174" s="22" t="s">
        <v>1123</v>
      </c>
      <c r="BM174" s="22" t="s">
        <v>1036</v>
      </c>
    </row>
    <row r="175" spans="2:65" s="1" customFormat="1" ht="16.5" customHeight="1">
      <c r="B175" s="136"/>
      <c r="C175" s="204" t="s">
        <v>792</v>
      </c>
      <c r="D175" s="204" t="s">
        <v>652</v>
      </c>
      <c r="E175" s="205" t="s">
        <v>1224</v>
      </c>
      <c r="F175" s="310" t="s">
        <v>1225</v>
      </c>
      <c r="G175" s="310"/>
      <c r="H175" s="310"/>
      <c r="I175" s="310"/>
      <c r="J175" s="206" t="s">
        <v>662</v>
      </c>
      <c r="K175" s="207">
        <v>1</v>
      </c>
      <c r="L175" s="311">
        <v>0</v>
      </c>
      <c r="M175" s="311"/>
      <c r="N175" s="309">
        <f t="shared" si="55"/>
        <v>0</v>
      </c>
      <c r="O175" s="278"/>
      <c r="P175" s="278"/>
      <c r="Q175" s="278"/>
      <c r="R175" s="139"/>
      <c r="T175" s="169" t="s">
        <v>5</v>
      </c>
      <c r="U175" s="47" t="s">
        <v>43</v>
      </c>
      <c r="V175" s="39"/>
      <c r="W175" s="170">
        <f t="shared" si="56"/>
        <v>0</v>
      </c>
      <c r="X175" s="170">
        <v>0</v>
      </c>
      <c r="Y175" s="170">
        <f t="shared" si="57"/>
        <v>0</v>
      </c>
      <c r="Z175" s="170">
        <v>0</v>
      </c>
      <c r="AA175" s="171">
        <f t="shared" si="58"/>
        <v>0</v>
      </c>
      <c r="AR175" s="22" t="s">
        <v>1123</v>
      </c>
      <c r="AT175" s="22" t="s">
        <v>652</v>
      </c>
      <c r="AU175" s="22" t="s">
        <v>113</v>
      </c>
      <c r="AY175" s="22" t="s">
        <v>157</v>
      </c>
      <c r="BE175" s="109">
        <f t="shared" si="59"/>
        <v>0</v>
      </c>
      <c r="BF175" s="109">
        <f t="shared" si="60"/>
        <v>0</v>
      </c>
      <c r="BG175" s="109">
        <f t="shared" si="61"/>
        <v>0</v>
      </c>
      <c r="BH175" s="109">
        <f t="shared" si="62"/>
        <v>0</v>
      </c>
      <c r="BI175" s="109">
        <f t="shared" si="63"/>
        <v>0</v>
      </c>
      <c r="BJ175" s="22" t="s">
        <v>113</v>
      </c>
      <c r="BK175" s="109">
        <f t="shared" si="64"/>
        <v>0</v>
      </c>
      <c r="BL175" s="22" t="s">
        <v>1123</v>
      </c>
      <c r="BM175" s="22" t="s">
        <v>1039</v>
      </c>
    </row>
    <row r="176" spans="2:65" s="1" customFormat="1" ht="16.5" customHeight="1">
      <c r="B176" s="136"/>
      <c r="C176" s="204" t="s">
        <v>816</v>
      </c>
      <c r="D176" s="204" t="s">
        <v>652</v>
      </c>
      <c r="E176" s="205" t="s">
        <v>1226</v>
      </c>
      <c r="F176" s="310" t="s">
        <v>1227</v>
      </c>
      <c r="G176" s="310"/>
      <c r="H176" s="310"/>
      <c r="I176" s="310"/>
      <c r="J176" s="206" t="s">
        <v>652</v>
      </c>
      <c r="K176" s="207">
        <v>0.5</v>
      </c>
      <c r="L176" s="311">
        <v>0</v>
      </c>
      <c r="M176" s="311"/>
      <c r="N176" s="309">
        <f t="shared" si="55"/>
        <v>0</v>
      </c>
      <c r="O176" s="278"/>
      <c r="P176" s="278"/>
      <c r="Q176" s="278"/>
      <c r="R176" s="139"/>
      <c r="T176" s="169" t="s">
        <v>5</v>
      </c>
      <c r="U176" s="47" t="s">
        <v>43</v>
      </c>
      <c r="V176" s="39"/>
      <c r="W176" s="170">
        <f t="shared" si="56"/>
        <v>0</v>
      </c>
      <c r="X176" s="170">
        <v>0</v>
      </c>
      <c r="Y176" s="170">
        <f t="shared" si="57"/>
        <v>0</v>
      </c>
      <c r="Z176" s="170">
        <v>0</v>
      </c>
      <c r="AA176" s="171">
        <f t="shared" si="58"/>
        <v>0</v>
      </c>
      <c r="AR176" s="22" t="s">
        <v>1123</v>
      </c>
      <c r="AT176" s="22" t="s">
        <v>652</v>
      </c>
      <c r="AU176" s="22" t="s">
        <v>113</v>
      </c>
      <c r="AY176" s="22" t="s">
        <v>157</v>
      </c>
      <c r="BE176" s="109">
        <f t="shared" si="59"/>
        <v>0</v>
      </c>
      <c r="BF176" s="109">
        <f t="shared" si="60"/>
        <v>0</v>
      </c>
      <c r="BG176" s="109">
        <f t="shared" si="61"/>
        <v>0</v>
      </c>
      <c r="BH176" s="109">
        <f t="shared" si="62"/>
        <v>0</v>
      </c>
      <c r="BI176" s="109">
        <f t="shared" si="63"/>
        <v>0</v>
      </c>
      <c r="BJ176" s="22" t="s">
        <v>113</v>
      </c>
      <c r="BK176" s="109">
        <f t="shared" si="64"/>
        <v>0</v>
      </c>
      <c r="BL176" s="22" t="s">
        <v>1123</v>
      </c>
      <c r="BM176" s="22" t="s">
        <v>1042</v>
      </c>
    </row>
    <row r="177" spans="2:65" s="1" customFormat="1" ht="16.5" customHeight="1">
      <c r="B177" s="136"/>
      <c r="C177" s="204" t="s">
        <v>821</v>
      </c>
      <c r="D177" s="204" t="s">
        <v>652</v>
      </c>
      <c r="E177" s="205" t="s">
        <v>1228</v>
      </c>
      <c r="F177" s="310" t="s">
        <v>1229</v>
      </c>
      <c r="G177" s="310"/>
      <c r="H177" s="310"/>
      <c r="I177" s="310"/>
      <c r="J177" s="206" t="s">
        <v>662</v>
      </c>
      <c r="K177" s="207">
        <v>1</v>
      </c>
      <c r="L177" s="311">
        <v>0</v>
      </c>
      <c r="M177" s="311"/>
      <c r="N177" s="309">
        <f t="shared" si="55"/>
        <v>0</v>
      </c>
      <c r="O177" s="278"/>
      <c r="P177" s="278"/>
      <c r="Q177" s="278"/>
      <c r="R177" s="139"/>
      <c r="T177" s="169" t="s">
        <v>5</v>
      </c>
      <c r="U177" s="47" t="s">
        <v>43</v>
      </c>
      <c r="V177" s="39"/>
      <c r="W177" s="170">
        <f t="shared" si="56"/>
        <v>0</v>
      </c>
      <c r="X177" s="170">
        <v>0</v>
      </c>
      <c r="Y177" s="170">
        <f t="shared" si="57"/>
        <v>0</v>
      </c>
      <c r="Z177" s="170">
        <v>0</v>
      </c>
      <c r="AA177" s="171">
        <f t="shared" si="58"/>
        <v>0</v>
      </c>
      <c r="AR177" s="22" t="s">
        <v>1123</v>
      </c>
      <c r="AT177" s="22" t="s">
        <v>652</v>
      </c>
      <c r="AU177" s="22" t="s">
        <v>113</v>
      </c>
      <c r="AY177" s="22" t="s">
        <v>157</v>
      </c>
      <c r="BE177" s="109">
        <f t="shared" si="59"/>
        <v>0</v>
      </c>
      <c r="BF177" s="109">
        <f t="shared" si="60"/>
        <v>0</v>
      </c>
      <c r="BG177" s="109">
        <f t="shared" si="61"/>
        <v>0</v>
      </c>
      <c r="BH177" s="109">
        <f t="shared" si="62"/>
        <v>0</v>
      </c>
      <c r="BI177" s="109">
        <f t="shared" si="63"/>
        <v>0</v>
      </c>
      <c r="BJ177" s="22" t="s">
        <v>113</v>
      </c>
      <c r="BK177" s="109">
        <f t="shared" si="64"/>
        <v>0</v>
      </c>
      <c r="BL177" s="22" t="s">
        <v>1123</v>
      </c>
      <c r="BM177" s="22" t="s">
        <v>1045</v>
      </c>
    </row>
    <row r="178" spans="2:65" s="1" customFormat="1" ht="16.5" customHeight="1">
      <c r="B178" s="136"/>
      <c r="C178" s="204" t="s">
        <v>825</v>
      </c>
      <c r="D178" s="204" t="s">
        <v>652</v>
      </c>
      <c r="E178" s="205" t="s">
        <v>1230</v>
      </c>
      <c r="F178" s="310" t="s">
        <v>1231</v>
      </c>
      <c r="G178" s="310"/>
      <c r="H178" s="310"/>
      <c r="I178" s="310"/>
      <c r="J178" s="206" t="s">
        <v>662</v>
      </c>
      <c r="K178" s="207">
        <v>1</v>
      </c>
      <c r="L178" s="311">
        <v>0</v>
      </c>
      <c r="M178" s="311"/>
      <c r="N178" s="309">
        <f t="shared" si="55"/>
        <v>0</v>
      </c>
      <c r="O178" s="278"/>
      <c r="P178" s="278"/>
      <c r="Q178" s="278"/>
      <c r="R178" s="139"/>
      <c r="T178" s="169" t="s">
        <v>5</v>
      </c>
      <c r="U178" s="47" t="s">
        <v>43</v>
      </c>
      <c r="V178" s="39"/>
      <c r="W178" s="170">
        <f t="shared" si="56"/>
        <v>0</v>
      </c>
      <c r="X178" s="170">
        <v>0</v>
      </c>
      <c r="Y178" s="170">
        <f t="shared" si="57"/>
        <v>0</v>
      </c>
      <c r="Z178" s="170">
        <v>0</v>
      </c>
      <c r="AA178" s="171">
        <f t="shared" si="58"/>
        <v>0</v>
      </c>
      <c r="AR178" s="22" t="s">
        <v>1123</v>
      </c>
      <c r="AT178" s="22" t="s">
        <v>652</v>
      </c>
      <c r="AU178" s="22" t="s">
        <v>113</v>
      </c>
      <c r="AY178" s="22" t="s">
        <v>157</v>
      </c>
      <c r="BE178" s="109">
        <f t="shared" si="59"/>
        <v>0</v>
      </c>
      <c r="BF178" s="109">
        <f t="shared" si="60"/>
        <v>0</v>
      </c>
      <c r="BG178" s="109">
        <f t="shared" si="61"/>
        <v>0</v>
      </c>
      <c r="BH178" s="109">
        <f t="shared" si="62"/>
        <v>0</v>
      </c>
      <c r="BI178" s="109">
        <f t="shared" si="63"/>
        <v>0</v>
      </c>
      <c r="BJ178" s="22" t="s">
        <v>113</v>
      </c>
      <c r="BK178" s="109">
        <f t="shared" si="64"/>
        <v>0</v>
      </c>
      <c r="BL178" s="22" t="s">
        <v>1123</v>
      </c>
      <c r="BM178" s="22" t="s">
        <v>1048</v>
      </c>
    </row>
    <row r="179" spans="2:65" s="1" customFormat="1" ht="16.5" customHeight="1">
      <c r="B179" s="136"/>
      <c r="C179" s="204" t="s">
        <v>829</v>
      </c>
      <c r="D179" s="204" t="s">
        <v>652</v>
      </c>
      <c r="E179" s="205" t="s">
        <v>1232</v>
      </c>
      <c r="F179" s="310" t="s">
        <v>1233</v>
      </c>
      <c r="G179" s="310"/>
      <c r="H179" s="310"/>
      <c r="I179" s="310"/>
      <c r="J179" s="206" t="s">
        <v>662</v>
      </c>
      <c r="K179" s="207">
        <v>3</v>
      </c>
      <c r="L179" s="311">
        <v>0</v>
      </c>
      <c r="M179" s="311"/>
      <c r="N179" s="309">
        <f t="shared" si="55"/>
        <v>0</v>
      </c>
      <c r="O179" s="278"/>
      <c r="P179" s="278"/>
      <c r="Q179" s="278"/>
      <c r="R179" s="139"/>
      <c r="T179" s="169" t="s">
        <v>5</v>
      </c>
      <c r="U179" s="47" t="s">
        <v>43</v>
      </c>
      <c r="V179" s="39"/>
      <c r="W179" s="170">
        <f t="shared" si="56"/>
        <v>0</v>
      </c>
      <c r="X179" s="170">
        <v>0</v>
      </c>
      <c r="Y179" s="170">
        <f t="shared" si="57"/>
        <v>0</v>
      </c>
      <c r="Z179" s="170">
        <v>0</v>
      </c>
      <c r="AA179" s="171">
        <f t="shared" si="58"/>
        <v>0</v>
      </c>
      <c r="AR179" s="22" t="s">
        <v>1123</v>
      </c>
      <c r="AT179" s="22" t="s">
        <v>652</v>
      </c>
      <c r="AU179" s="22" t="s">
        <v>113</v>
      </c>
      <c r="AY179" s="22" t="s">
        <v>157</v>
      </c>
      <c r="BE179" s="109">
        <f t="shared" si="59"/>
        <v>0</v>
      </c>
      <c r="BF179" s="109">
        <f t="shared" si="60"/>
        <v>0</v>
      </c>
      <c r="BG179" s="109">
        <f t="shared" si="61"/>
        <v>0</v>
      </c>
      <c r="BH179" s="109">
        <f t="shared" si="62"/>
        <v>0</v>
      </c>
      <c r="BI179" s="109">
        <f t="shared" si="63"/>
        <v>0</v>
      </c>
      <c r="BJ179" s="22" t="s">
        <v>113</v>
      </c>
      <c r="BK179" s="109">
        <f t="shared" si="64"/>
        <v>0</v>
      </c>
      <c r="BL179" s="22" t="s">
        <v>1123</v>
      </c>
      <c r="BM179" s="22" t="s">
        <v>1051</v>
      </c>
    </row>
    <row r="180" spans="2:65" s="9" customFormat="1" ht="29.85" customHeight="1">
      <c r="B180" s="154"/>
      <c r="C180" s="155"/>
      <c r="D180" s="164" t="s">
        <v>1190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272">
        <f>BK180</f>
        <v>0</v>
      </c>
      <c r="O180" s="273"/>
      <c r="P180" s="273"/>
      <c r="Q180" s="273"/>
      <c r="R180" s="157"/>
      <c r="T180" s="158"/>
      <c r="U180" s="155"/>
      <c r="V180" s="155"/>
      <c r="W180" s="159">
        <f>SUM(W181:W186)</f>
        <v>0</v>
      </c>
      <c r="X180" s="155"/>
      <c r="Y180" s="159">
        <f>SUM(Y181:Y186)</f>
        <v>0</v>
      </c>
      <c r="Z180" s="155"/>
      <c r="AA180" s="160">
        <f>SUM(AA181:AA186)</f>
        <v>0</v>
      </c>
      <c r="AR180" s="161" t="s">
        <v>167</v>
      </c>
      <c r="AT180" s="162" t="s">
        <v>75</v>
      </c>
      <c r="AU180" s="162" t="s">
        <v>84</v>
      </c>
      <c r="AY180" s="161" t="s">
        <v>157</v>
      </c>
      <c r="BK180" s="163">
        <f>SUM(BK181:BK186)</f>
        <v>0</v>
      </c>
    </row>
    <row r="181" spans="2:65" s="1" customFormat="1" ht="16.5" customHeight="1">
      <c r="B181" s="136"/>
      <c r="C181" s="204" t="s">
        <v>863</v>
      </c>
      <c r="D181" s="204" t="s">
        <v>652</v>
      </c>
      <c r="E181" s="205" t="s">
        <v>1222</v>
      </c>
      <c r="F181" s="310" t="s">
        <v>1223</v>
      </c>
      <c r="G181" s="310"/>
      <c r="H181" s="310"/>
      <c r="I181" s="310"/>
      <c r="J181" s="206" t="s">
        <v>662</v>
      </c>
      <c r="K181" s="207">
        <v>2</v>
      </c>
      <c r="L181" s="311">
        <v>0</v>
      </c>
      <c r="M181" s="311"/>
      <c r="N181" s="309">
        <f t="shared" ref="N181:N186" si="65">ROUND(L181*K181,2)</f>
        <v>0</v>
      </c>
      <c r="O181" s="278"/>
      <c r="P181" s="278"/>
      <c r="Q181" s="278"/>
      <c r="R181" s="139"/>
      <c r="T181" s="169" t="s">
        <v>5</v>
      </c>
      <c r="U181" s="47" t="s">
        <v>43</v>
      </c>
      <c r="V181" s="39"/>
      <c r="W181" s="170">
        <f t="shared" ref="W181:W186" si="66">V181*K181</f>
        <v>0</v>
      </c>
      <c r="X181" s="170">
        <v>0</v>
      </c>
      <c r="Y181" s="170">
        <f t="shared" ref="Y181:Y186" si="67">X181*K181</f>
        <v>0</v>
      </c>
      <c r="Z181" s="170">
        <v>0</v>
      </c>
      <c r="AA181" s="171">
        <f t="shared" ref="AA181:AA186" si="68">Z181*K181</f>
        <v>0</v>
      </c>
      <c r="AR181" s="22" t="s">
        <v>1123</v>
      </c>
      <c r="AT181" s="22" t="s">
        <v>652</v>
      </c>
      <c r="AU181" s="22" t="s">
        <v>113</v>
      </c>
      <c r="AY181" s="22" t="s">
        <v>157</v>
      </c>
      <c r="BE181" s="109">
        <f t="shared" ref="BE181:BE186" si="69">IF(U181="základná",N181,0)</f>
        <v>0</v>
      </c>
      <c r="BF181" s="109">
        <f t="shared" ref="BF181:BF186" si="70">IF(U181="znížená",N181,0)</f>
        <v>0</v>
      </c>
      <c r="BG181" s="109">
        <f t="shared" ref="BG181:BG186" si="71">IF(U181="zákl. prenesená",N181,0)</f>
        <v>0</v>
      </c>
      <c r="BH181" s="109">
        <f t="shared" ref="BH181:BH186" si="72">IF(U181="zníž. prenesená",N181,0)</f>
        <v>0</v>
      </c>
      <c r="BI181" s="109">
        <f t="shared" ref="BI181:BI186" si="73">IF(U181="nulová",N181,0)</f>
        <v>0</v>
      </c>
      <c r="BJ181" s="22" t="s">
        <v>113</v>
      </c>
      <c r="BK181" s="109">
        <f t="shared" ref="BK181:BK186" si="74">ROUND(L181*K181,2)</f>
        <v>0</v>
      </c>
      <c r="BL181" s="22" t="s">
        <v>1123</v>
      </c>
      <c r="BM181" s="22" t="s">
        <v>1054</v>
      </c>
    </row>
    <row r="182" spans="2:65" s="1" customFormat="1" ht="16.5" customHeight="1">
      <c r="B182" s="136"/>
      <c r="C182" s="204" t="s">
        <v>868</v>
      </c>
      <c r="D182" s="204" t="s">
        <v>652</v>
      </c>
      <c r="E182" s="205" t="s">
        <v>1224</v>
      </c>
      <c r="F182" s="310" t="s">
        <v>1225</v>
      </c>
      <c r="G182" s="310"/>
      <c r="H182" s="310"/>
      <c r="I182" s="310"/>
      <c r="J182" s="206" t="s">
        <v>662</v>
      </c>
      <c r="K182" s="207">
        <v>1</v>
      </c>
      <c r="L182" s="311">
        <v>0</v>
      </c>
      <c r="M182" s="311"/>
      <c r="N182" s="309">
        <f t="shared" si="65"/>
        <v>0</v>
      </c>
      <c r="O182" s="278"/>
      <c r="P182" s="278"/>
      <c r="Q182" s="278"/>
      <c r="R182" s="139"/>
      <c r="T182" s="169" t="s">
        <v>5</v>
      </c>
      <c r="U182" s="47" t="s">
        <v>43</v>
      </c>
      <c r="V182" s="39"/>
      <c r="W182" s="170">
        <f t="shared" si="66"/>
        <v>0</v>
      </c>
      <c r="X182" s="170">
        <v>0</v>
      </c>
      <c r="Y182" s="170">
        <f t="shared" si="67"/>
        <v>0</v>
      </c>
      <c r="Z182" s="170">
        <v>0</v>
      </c>
      <c r="AA182" s="171">
        <f t="shared" si="68"/>
        <v>0</v>
      </c>
      <c r="AR182" s="22" t="s">
        <v>1123</v>
      </c>
      <c r="AT182" s="22" t="s">
        <v>652</v>
      </c>
      <c r="AU182" s="22" t="s">
        <v>113</v>
      </c>
      <c r="AY182" s="22" t="s">
        <v>157</v>
      </c>
      <c r="BE182" s="109">
        <f t="shared" si="69"/>
        <v>0</v>
      </c>
      <c r="BF182" s="109">
        <f t="shared" si="70"/>
        <v>0</v>
      </c>
      <c r="BG182" s="109">
        <f t="shared" si="71"/>
        <v>0</v>
      </c>
      <c r="BH182" s="109">
        <f t="shared" si="72"/>
        <v>0</v>
      </c>
      <c r="BI182" s="109">
        <f t="shared" si="73"/>
        <v>0</v>
      </c>
      <c r="BJ182" s="22" t="s">
        <v>113</v>
      </c>
      <c r="BK182" s="109">
        <f t="shared" si="74"/>
        <v>0</v>
      </c>
      <c r="BL182" s="22" t="s">
        <v>1123</v>
      </c>
      <c r="BM182" s="22" t="s">
        <v>1057</v>
      </c>
    </row>
    <row r="183" spans="2:65" s="1" customFormat="1" ht="16.5" customHeight="1">
      <c r="B183" s="136"/>
      <c r="C183" s="204" t="s">
        <v>886</v>
      </c>
      <c r="D183" s="204" t="s">
        <v>652</v>
      </c>
      <c r="E183" s="205" t="s">
        <v>1226</v>
      </c>
      <c r="F183" s="310" t="s">
        <v>1227</v>
      </c>
      <c r="G183" s="310"/>
      <c r="H183" s="310"/>
      <c r="I183" s="310"/>
      <c r="J183" s="206" t="s">
        <v>652</v>
      </c>
      <c r="K183" s="207">
        <v>0.5</v>
      </c>
      <c r="L183" s="311">
        <v>0</v>
      </c>
      <c r="M183" s="311"/>
      <c r="N183" s="309">
        <f t="shared" si="65"/>
        <v>0</v>
      </c>
      <c r="O183" s="278"/>
      <c r="P183" s="278"/>
      <c r="Q183" s="278"/>
      <c r="R183" s="139"/>
      <c r="T183" s="169" t="s">
        <v>5</v>
      </c>
      <c r="U183" s="47" t="s">
        <v>43</v>
      </c>
      <c r="V183" s="39"/>
      <c r="W183" s="170">
        <f t="shared" si="66"/>
        <v>0</v>
      </c>
      <c r="X183" s="170">
        <v>0</v>
      </c>
      <c r="Y183" s="170">
        <f t="shared" si="67"/>
        <v>0</v>
      </c>
      <c r="Z183" s="170">
        <v>0</v>
      </c>
      <c r="AA183" s="171">
        <f t="shared" si="68"/>
        <v>0</v>
      </c>
      <c r="AR183" s="22" t="s">
        <v>1123</v>
      </c>
      <c r="AT183" s="22" t="s">
        <v>652</v>
      </c>
      <c r="AU183" s="22" t="s">
        <v>113</v>
      </c>
      <c r="AY183" s="22" t="s">
        <v>157</v>
      </c>
      <c r="BE183" s="109">
        <f t="shared" si="69"/>
        <v>0</v>
      </c>
      <c r="BF183" s="109">
        <f t="shared" si="70"/>
        <v>0</v>
      </c>
      <c r="BG183" s="109">
        <f t="shared" si="71"/>
        <v>0</v>
      </c>
      <c r="BH183" s="109">
        <f t="shared" si="72"/>
        <v>0</v>
      </c>
      <c r="BI183" s="109">
        <f t="shared" si="73"/>
        <v>0</v>
      </c>
      <c r="BJ183" s="22" t="s">
        <v>113</v>
      </c>
      <c r="BK183" s="109">
        <f t="shared" si="74"/>
        <v>0</v>
      </c>
      <c r="BL183" s="22" t="s">
        <v>1123</v>
      </c>
      <c r="BM183" s="22" t="s">
        <v>1060</v>
      </c>
    </row>
    <row r="184" spans="2:65" s="1" customFormat="1" ht="16.5" customHeight="1">
      <c r="B184" s="136"/>
      <c r="C184" s="204" t="s">
        <v>890</v>
      </c>
      <c r="D184" s="204" t="s">
        <v>652</v>
      </c>
      <c r="E184" s="205" t="s">
        <v>1228</v>
      </c>
      <c r="F184" s="310" t="s">
        <v>1229</v>
      </c>
      <c r="G184" s="310"/>
      <c r="H184" s="310"/>
      <c r="I184" s="310"/>
      <c r="J184" s="206" t="s">
        <v>662</v>
      </c>
      <c r="K184" s="207">
        <v>1</v>
      </c>
      <c r="L184" s="311">
        <v>0</v>
      </c>
      <c r="M184" s="311"/>
      <c r="N184" s="309">
        <f t="shared" si="65"/>
        <v>0</v>
      </c>
      <c r="O184" s="278"/>
      <c r="P184" s="278"/>
      <c r="Q184" s="278"/>
      <c r="R184" s="139"/>
      <c r="T184" s="169" t="s">
        <v>5</v>
      </c>
      <c r="U184" s="47" t="s">
        <v>43</v>
      </c>
      <c r="V184" s="39"/>
      <c r="W184" s="170">
        <f t="shared" si="66"/>
        <v>0</v>
      </c>
      <c r="X184" s="170">
        <v>0</v>
      </c>
      <c r="Y184" s="170">
        <f t="shared" si="67"/>
        <v>0</v>
      </c>
      <c r="Z184" s="170">
        <v>0</v>
      </c>
      <c r="AA184" s="171">
        <f t="shared" si="68"/>
        <v>0</v>
      </c>
      <c r="AR184" s="22" t="s">
        <v>1123</v>
      </c>
      <c r="AT184" s="22" t="s">
        <v>652</v>
      </c>
      <c r="AU184" s="22" t="s">
        <v>113</v>
      </c>
      <c r="AY184" s="22" t="s">
        <v>157</v>
      </c>
      <c r="BE184" s="109">
        <f t="shared" si="69"/>
        <v>0</v>
      </c>
      <c r="BF184" s="109">
        <f t="shared" si="70"/>
        <v>0</v>
      </c>
      <c r="BG184" s="109">
        <f t="shared" si="71"/>
        <v>0</v>
      </c>
      <c r="BH184" s="109">
        <f t="shared" si="72"/>
        <v>0</v>
      </c>
      <c r="BI184" s="109">
        <f t="shared" si="73"/>
        <v>0</v>
      </c>
      <c r="BJ184" s="22" t="s">
        <v>113</v>
      </c>
      <c r="BK184" s="109">
        <f t="shared" si="74"/>
        <v>0</v>
      </c>
      <c r="BL184" s="22" t="s">
        <v>1123</v>
      </c>
      <c r="BM184" s="22" t="s">
        <v>1063</v>
      </c>
    </row>
    <row r="185" spans="2:65" s="1" customFormat="1" ht="16.5" customHeight="1">
      <c r="B185" s="136"/>
      <c r="C185" s="204" t="s">
        <v>912</v>
      </c>
      <c r="D185" s="204" t="s">
        <v>652</v>
      </c>
      <c r="E185" s="205" t="s">
        <v>1230</v>
      </c>
      <c r="F185" s="310" t="s">
        <v>1231</v>
      </c>
      <c r="G185" s="310"/>
      <c r="H185" s="310"/>
      <c r="I185" s="310"/>
      <c r="J185" s="206" t="s">
        <v>662</v>
      </c>
      <c r="K185" s="207">
        <v>1</v>
      </c>
      <c r="L185" s="311">
        <v>0</v>
      </c>
      <c r="M185" s="311"/>
      <c r="N185" s="309">
        <f t="shared" si="65"/>
        <v>0</v>
      </c>
      <c r="O185" s="278"/>
      <c r="P185" s="278"/>
      <c r="Q185" s="278"/>
      <c r="R185" s="139"/>
      <c r="T185" s="169" t="s">
        <v>5</v>
      </c>
      <c r="U185" s="47" t="s">
        <v>43</v>
      </c>
      <c r="V185" s="39"/>
      <c r="W185" s="170">
        <f t="shared" si="66"/>
        <v>0</v>
      </c>
      <c r="X185" s="170">
        <v>0</v>
      </c>
      <c r="Y185" s="170">
        <f t="shared" si="67"/>
        <v>0</v>
      </c>
      <c r="Z185" s="170">
        <v>0</v>
      </c>
      <c r="AA185" s="171">
        <f t="shared" si="68"/>
        <v>0</v>
      </c>
      <c r="AR185" s="22" t="s">
        <v>1123</v>
      </c>
      <c r="AT185" s="22" t="s">
        <v>652</v>
      </c>
      <c r="AU185" s="22" t="s">
        <v>113</v>
      </c>
      <c r="AY185" s="22" t="s">
        <v>157</v>
      </c>
      <c r="BE185" s="109">
        <f t="shared" si="69"/>
        <v>0</v>
      </c>
      <c r="BF185" s="109">
        <f t="shared" si="70"/>
        <v>0</v>
      </c>
      <c r="BG185" s="109">
        <f t="shared" si="71"/>
        <v>0</v>
      </c>
      <c r="BH185" s="109">
        <f t="shared" si="72"/>
        <v>0</v>
      </c>
      <c r="BI185" s="109">
        <f t="shared" si="73"/>
        <v>0</v>
      </c>
      <c r="BJ185" s="22" t="s">
        <v>113</v>
      </c>
      <c r="BK185" s="109">
        <f t="shared" si="74"/>
        <v>0</v>
      </c>
      <c r="BL185" s="22" t="s">
        <v>1123</v>
      </c>
      <c r="BM185" s="22" t="s">
        <v>1066</v>
      </c>
    </row>
    <row r="186" spans="2:65" s="1" customFormat="1" ht="16.5" customHeight="1">
      <c r="B186" s="136"/>
      <c r="C186" s="204" t="s">
        <v>917</v>
      </c>
      <c r="D186" s="204" t="s">
        <v>652</v>
      </c>
      <c r="E186" s="205" t="s">
        <v>1232</v>
      </c>
      <c r="F186" s="310" t="s">
        <v>1233</v>
      </c>
      <c r="G186" s="310"/>
      <c r="H186" s="310"/>
      <c r="I186" s="310"/>
      <c r="J186" s="206" t="s">
        <v>662</v>
      </c>
      <c r="K186" s="207">
        <v>3</v>
      </c>
      <c r="L186" s="311">
        <v>0</v>
      </c>
      <c r="M186" s="311"/>
      <c r="N186" s="309">
        <f t="shared" si="65"/>
        <v>0</v>
      </c>
      <c r="O186" s="278"/>
      <c r="P186" s="278"/>
      <c r="Q186" s="278"/>
      <c r="R186" s="139"/>
      <c r="T186" s="169" t="s">
        <v>5</v>
      </c>
      <c r="U186" s="47" t="s">
        <v>43</v>
      </c>
      <c r="V186" s="39"/>
      <c r="W186" s="170">
        <f t="shared" si="66"/>
        <v>0</v>
      </c>
      <c r="X186" s="170">
        <v>0</v>
      </c>
      <c r="Y186" s="170">
        <f t="shared" si="67"/>
        <v>0</v>
      </c>
      <c r="Z186" s="170">
        <v>0</v>
      </c>
      <c r="AA186" s="171">
        <f t="shared" si="68"/>
        <v>0</v>
      </c>
      <c r="AR186" s="22" t="s">
        <v>1123</v>
      </c>
      <c r="AT186" s="22" t="s">
        <v>652</v>
      </c>
      <c r="AU186" s="22" t="s">
        <v>113</v>
      </c>
      <c r="AY186" s="22" t="s">
        <v>157</v>
      </c>
      <c r="BE186" s="109">
        <f t="shared" si="69"/>
        <v>0</v>
      </c>
      <c r="BF186" s="109">
        <f t="shared" si="70"/>
        <v>0</v>
      </c>
      <c r="BG186" s="109">
        <f t="shared" si="71"/>
        <v>0</v>
      </c>
      <c r="BH186" s="109">
        <f t="shared" si="72"/>
        <v>0</v>
      </c>
      <c r="BI186" s="109">
        <f t="shared" si="73"/>
        <v>0</v>
      </c>
      <c r="BJ186" s="22" t="s">
        <v>113</v>
      </c>
      <c r="BK186" s="109">
        <f t="shared" si="74"/>
        <v>0</v>
      </c>
      <c r="BL186" s="22" t="s">
        <v>1123</v>
      </c>
      <c r="BM186" s="22" t="s">
        <v>1069</v>
      </c>
    </row>
    <row r="187" spans="2:65" s="9" customFormat="1" ht="29.85" customHeight="1">
      <c r="B187" s="154"/>
      <c r="C187" s="155"/>
      <c r="D187" s="164" t="s">
        <v>1191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272">
        <f>BK187</f>
        <v>0</v>
      </c>
      <c r="O187" s="273"/>
      <c r="P187" s="273"/>
      <c r="Q187" s="273"/>
      <c r="R187" s="157"/>
      <c r="T187" s="158"/>
      <c r="U187" s="155"/>
      <c r="V187" s="155"/>
      <c r="W187" s="159">
        <f>SUM(W188:W193)</f>
        <v>0</v>
      </c>
      <c r="X187" s="155"/>
      <c r="Y187" s="159">
        <f>SUM(Y188:Y193)</f>
        <v>0</v>
      </c>
      <c r="Z187" s="155"/>
      <c r="AA187" s="160">
        <f>SUM(AA188:AA193)</f>
        <v>0</v>
      </c>
      <c r="AR187" s="161" t="s">
        <v>167</v>
      </c>
      <c r="AT187" s="162" t="s">
        <v>75</v>
      </c>
      <c r="AU187" s="162" t="s">
        <v>84</v>
      </c>
      <c r="AY187" s="161" t="s">
        <v>157</v>
      </c>
      <c r="BK187" s="163">
        <f>SUM(BK188:BK193)</f>
        <v>0</v>
      </c>
    </row>
    <row r="188" spans="2:65" s="1" customFormat="1" ht="16.5" customHeight="1">
      <c r="B188" s="136"/>
      <c r="C188" s="204" t="s">
        <v>921</v>
      </c>
      <c r="D188" s="204" t="s">
        <v>652</v>
      </c>
      <c r="E188" s="205" t="s">
        <v>1222</v>
      </c>
      <c r="F188" s="310" t="s">
        <v>1223</v>
      </c>
      <c r="G188" s="310"/>
      <c r="H188" s="310"/>
      <c r="I188" s="310"/>
      <c r="J188" s="206" t="s">
        <v>662</v>
      </c>
      <c r="K188" s="207">
        <v>2</v>
      </c>
      <c r="L188" s="311">
        <v>0</v>
      </c>
      <c r="M188" s="311"/>
      <c r="N188" s="309">
        <f t="shared" ref="N188:N193" si="75">ROUND(L188*K188,2)</f>
        <v>0</v>
      </c>
      <c r="O188" s="278"/>
      <c r="P188" s="278"/>
      <c r="Q188" s="278"/>
      <c r="R188" s="139"/>
      <c r="T188" s="169" t="s">
        <v>5</v>
      </c>
      <c r="U188" s="47" t="s">
        <v>43</v>
      </c>
      <c r="V188" s="39"/>
      <c r="W188" s="170">
        <f t="shared" ref="W188:W193" si="76">V188*K188</f>
        <v>0</v>
      </c>
      <c r="X188" s="170">
        <v>0</v>
      </c>
      <c r="Y188" s="170">
        <f t="shared" ref="Y188:Y193" si="77">X188*K188</f>
        <v>0</v>
      </c>
      <c r="Z188" s="170">
        <v>0</v>
      </c>
      <c r="AA188" s="171">
        <f t="shared" ref="AA188:AA193" si="78">Z188*K188</f>
        <v>0</v>
      </c>
      <c r="AR188" s="22" t="s">
        <v>1123</v>
      </c>
      <c r="AT188" s="22" t="s">
        <v>652</v>
      </c>
      <c r="AU188" s="22" t="s">
        <v>113</v>
      </c>
      <c r="AY188" s="22" t="s">
        <v>157</v>
      </c>
      <c r="BE188" s="109">
        <f t="shared" ref="BE188:BE193" si="79">IF(U188="základná",N188,0)</f>
        <v>0</v>
      </c>
      <c r="BF188" s="109">
        <f t="shared" ref="BF188:BF193" si="80">IF(U188="znížená",N188,0)</f>
        <v>0</v>
      </c>
      <c r="BG188" s="109">
        <f t="shared" ref="BG188:BG193" si="81">IF(U188="zákl. prenesená",N188,0)</f>
        <v>0</v>
      </c>
      <c r="BH188" s="109">
        <f t="shared" ref="BH188:BH193" si="82">IF(U188="zníž. prenesená",N188,0)</f>
        <v>0</v>
      </c>
      <c r="BI188" s="109">
        <f t="shared" ref="BI188:BI193" si="83">IF(U188="nulová",N188,0)</f>
        <v>0</v>
      </c>
      <c r="BJ188" s="22" t="s">
        <v>113</v>
      </c>
      <c r="BK188" s="109">
        <f t="shared" ref="BK188:BK193" si="84">ROUND(L188*K188,2)</f>
        <v>0</v>
      </c>
      <c r="BL188" s="22" t="s">
        <v>1123</v>
      </c>
      <c r="BM188" s="22" t="s">
        <v>1072</v>
      </c>
    </row>
    <row r="189" spans="2:65" s="1" customFormat="1" ht="16.5" customHeight="1">
      <c r="B189" s="136"/>
      <c r="C189" s="204" t="s">
        <v>925</v>
      </c>
      <c r="D189" s="204" t="s">
        <v>652</v>
      </c>
      <c r="E189" s="205" t="s">
        <v>1224</v>
      </c>
      <c r="F189" s="310" t="s">
        <v>1225</v>
      </c>
      <c r="G189" s="310"/>
      <c r="H189" s="310"/>
      <c r="I189" s="310"/>
      <c r="J189" s="206" t="s">
        <v>662</v>
      </c>
      <c r="K189" s="207">
        <v>1</v>
      </c>
      <c r="L189" s="311">
        <v>0</v>
      </c>
      <c r="M189" s="311"/>
      <c r="N189" s="309">
        <f t="shared" si="75"/>
        <v>0</v>
      </c>
      <c r="O189" s="278"/>
      <c r="P189" s="278"/>
      <c r="Q189" s="278"/>
      <c r="R189" s="139"/>
      <c r="T189" s="169" t="s">
        <v>5</v>
      </c>
      <c r="U189" s="47" t="s">
        <v>43</v>
      </c>
      <c r="V189" s="39"/>
      <c r="W189" s="170">
        <f t="shared" si="76"/>
        <v>0</v>
      </c>
      <c r="X189" s="170">
        <v>0</v>
      </c>
      <c r="Y189" s="170">
        <f t="shared" si="77"/>
        <v>0</v>
      </c>
      <c r="Z189" s="170">
        <v>0</v>
      </c>
      <c r="AA189" s="171">
        <f t="shared" si="78"/>
        <v>0</v>
      </c>
      <c r="AR189" s="22" t="s">
        <v>1123</v>
      </c>
      <c r="AT189" s="22" t="s">
        <v>652</v>
      </c>
      <c r="AU189" s="22" t="s">
        <v>113</v>
      </c>
      <c r="AY189" s="22" t="s">
        <v>157</v>
      </c>
      <c r="BE189" s="109">
        <f t="shared" si="79"/>
        <v>0</v>
      </c>
      <c r="BF189" s="109">
        <f t="shared" si="80"/>
        <v>0</v>
      </c>
      <c r="BG189" s="109">
        <f t="shared" si="81"/>
        <v>0</v>
      </c>
      <c r="BH189" s="109">
        <f t="shared" si="82"/>
        <v>0</v>
      </c>
      <c r="BI189" s="109">
        <f t="shared" si="83"/>
        <v>0</v>
      </c>
      <c r="BJ189" s="22" t="s">
        <v>113</v>
      </c>
      <c r="BK189" s="109">
        <f t="shared" si="84"/>
        <v>0</v>
      </c>
      <c r="BL189" s="22" t="s">
        <v>1123</v>
      </c>
      <c r="BM189" s="22" t="s">
        <v>1075</v>
      </c>
    </row>
    <row r="190" spans="2:65" s="1" customFormat="1" ht="16.5" customHeight="1">
      <c r="B190" s="136"/>
      <c r="C190" s="204" t="s">
        <v>929</v>
      </c>
      <c r="D190" s="204" t="s">
        <v>652</v>
      </c>
      <c r="E190" s="205" t="s">
        <v>1226</v>
      </c>
      <c r="F190" s="310" t="s">
        <v>1227</v>
      </c>
      <c r="G190" s="310"/>
      <c r="H190" s="310"/>
      <c r="I190" s="310"/>
      <c r="J190" s="206" t="s">
        <v>652</v>
      </c>
      <c r="K190" s="207">
        <v>0.5</v>
      </c>
      <c r="L190" s="311">
        <v>0</v>
      </c>
      <c r="M190" s="311"/>
      <c r="N190" s="309">
        <f t="shared" si="75"/>
        <v>0</v>
      </c>
      <c r="O190" s="278"/>
      <c r="P190" s="278"/>
      <c r="Q190" s="278"/>
      <c r="R190" s="139"/>
      <c r="T190" s="169" t="s">
        <v>5</v>
      </c>
      <c r="U190" s="47" t="s">
        <v>43</v>
      </c>
      <c r="V190" s="39"/>
      <c r="W190" s="170">
        <f t="shared" si="76"/>
        <v>0</v>
      </c>
      <c r="X190" s="170">
        <v>0</v>
      </c>
      <c r="Y190" s="170">
        <f t="shared" si="77"/>
        <v>0</v>
      </c>
      <c r="Z190" s="170">
        <v>0</v>
      </c>
      <c r="AA190" s="171">
        <f t="shared" si="78"/>
        <v>0</v>
      </c>
      <c r="AR190" s="22" t="s">
        <v>1123</v>
      </c>
      <c r="AT190" s="22" t="s">
        <v>652</v>
      </c>
      <c r="AU190" s="22" t="s">
        <v>113</v>
      </c>
      <c r="AY190" s="22" t="s">
        <v>157</v>
      </c>
      <c r="BE190" s="109">
        <f t="shared" si="79"/>
        <v>0</v>
      </c>
      <c r="BF190" s="109">
        <f t="shared" si="80"/>
        <v>0</v>
      </c>
      <c r="BG190" s="109">
        <f t="shared" si="81"/>
        <v>0</v>
      </c>
      <c r="BH190" s="109">
        <f t="shared" si="82"/>
        <v>0</v>
      </c>
      <c r="BI190" s="109">
        <f t="shared" si="83"/>
        <v>0</v>
      </c>
      <c r="BJ190" s="22" t="s">
        <v>113</v>
      </c>
      <c r="BK190" s="109">
        <f t="shared" si="84"/>
        <v>0</v>
      </c>
      <c r="BL190" s="22" t="s">
        <v>1123</v>
      </c>
      <c r="BM190" s="22" t="s">
        <v>1078</v>
      </c>
    </row>
    <row r="191" spans="2:65" s="1" customFormat="1" ht="16.5" customHeight="1">
      <c r="B191" s="136"/>
      <c r="C191" s="204" t="s">
        <v>933</v>
      </c>
      <c r="D191" s="204" t="s">
        <v>652</v>
      </c>
      <c r="E191" s="205" t="s">
        <v>1228</v>
      </c>
      <c r="F191" s="310" t="s">
        <v>1229</v>
      </c>
      <c r="G191" s="310"/>
      <c r="H191" s="310"/>
      <c r="I191" s="310"/>
      <c r="J191" s="206" t="s">
        <v>662</v>
      </c>
      <c r="K191" s="207">
        <v>1</v>
      </c>
      <c r="L191" s="311">
        <v>0</v>
      </c>
      <c r="M191" s="311"/>
      <c r="N191" s="309">
        <f t="shared" si="75"/>
        <v>0</v>
      </c>
      <c r="O191" s="278"/>
      <c r="P191" s="278"/>
      <c r="Q191" s="278"/>
      <c r="R191" s="139"/>
      <c r="T191" s="169" t="s">
        <v>5</v>
      </c>
      <c r="U191" s="47" t="s">
        <v>43</v>
      </c>
      <c r="V191" s="39"/>
      <c r="W191" s="170">
        <f t="shared" si="76"/>
        <v>0</v>
      </c>
      <c r="X191" s="170">
        <v>0</v>
      </c>
      <c r="Y191" s="170">
        <f t="shared" si="77"/>
        <v>0</v>
      </c>
      <c r="Z191" s="170">
        <v>0</v>
      </c>
      <c r="AA191" s="171">
        <f t="shared" si="78"/>
        <v>0</v>
      </c>
      <c r="AR191" s="22" t="s">
        <v>1123</v>
      </c>
      <c r="AT191" s="22" t="s">
        <v>652</v>
      </c>
      <c r="AU191" s="22" t="s">
        <v>113</v>
      </c>
      <c r="AY191" s="22" t="s">
        <v>157</v>
      </c>
      <c r="BE191" s="109">
        <f t="shared" si="79"/>
        <v>0</v>
      </c>
      <c r="BF191" s="109">
        <f t="shared" si="80"/>
        <v>0</v>
      </c>
      <c r="BG191" s="109">
        <f t="shared" si="81"/>
        <v>0</v>
      </c>
      <c r="BH191" s="109">
        <f t="shared" si="82"/>
        <v>0</v>
      </c>
      <c r="BI191" s="109">
        <f t="shared" si="83"/>
        <v>0</v>
      </c>
      <c r="BJ191" s="22" t="s">
        <v>113</v>
      </c>
      <c r="BK191" s="109">
        <f t="shared" si="84"/>
        <v>0</v>
      </c>
      <c r="BL191" s="22" t="s">
        <v>1123</v>
      </c>
      <c r="BM191" s="22" t="s">
        <v>1081</v>
      </c>
    </row>
    <row r="192" spans="2:65" s="1" customFormat="1" ht="16.5" customHeight="1">
      <c r="B192" s="136"/>
      <c r="C192" s="204" t="s">
        <v>937</v>
      </c>
      <c r="D192" s="204" t="s">
        <v>652</v>
      </c>
      <c r="E192" s="205" t="s">
        <v>1230</v>
      </c>
      <c r="F192" s="310" t="s">
        <v>1231</v>
      </c>
      <c r="G192" s="310"/>
      <c r="H192" s="310"/>
      <c r="I192" s="310"/>
      <c r="J192" s="206" t="s">
        <v>662</v>
      </c>
      <c r="K192" s="207">
        <v>1</v>
      </c>
      <c r="L192" s="311">
        <v>0</v>
      </c>
      <c r="M192" s="311"/>
      <c r="N192" s="309">
        <f t="shared" si="75"/>
        <v>0</v>
      </c>
      <c r="O192" s="278"/>
      <c r="P192" s="278"/>
      <c r="Q192" s="278"/>
      <c r="R192" s="139"/>
      <c r="T192" s="169" t="s">
        <v>5</v>
      </c>
      <c r="U192" s="47" t="s">
        <v>43</v>
      </c>
      <c r="V192" s="39"/>
      <c r="W192" s="170">
        <f t="shared" si="76"/>
        <v>0</v>
      </c>
      <c r="X192" s="170">
        <v>0</v>
      </c>
      <c r="Y192" s="170">
        <f t="shared" si="77"/>
        <v>0</v>
      </c>
      <c r="Z192" s="170">
        <v>0</v>
      </c>
      <c r="AA192" s="171">
        <f t="shared" si="78"/>
        <v>0</v>
      </c>
      <c r="AR192" s="22" t="s">
        <v>1123</v>
      </c>
      <c r="AT192" s="22" t="s">
        <v>652</v>
      </c>
      <c r="AU192" s="22" t="s">
        <v>113</v>
      </c>
      <c r="AY192" s="22" t="s">
        <v>157</v>
      </c>
      <c r="BE192" s="109">
        <f t="shared" si="79"/>
        <v>0</v>
      </c>
      <c r="BF192" s="109">
        <f t="shared" si="80"/>
        <v>0</v>
      </c>
      <c r="BG192" s="109">
        <f t="shared" si="81"/>
        <v>0</v>
      </c>
      <c r="BH192" s="109">
        <f t="shared" si="82"/>
        <v>0</v>
      </c>
      <c r="BI192" s="109">
        <f t="shared" si="83"/>
        <v>0</v>
      </c>
      <c r="BJ192" s="22" t="s">
        <v>113</v>
      </c>
      <c r="BK192" s="109">
        <f t="shared" si="84"/>
        <v>0</v>
      </c>
      <c r="BL192" s="22" t="s">
        <v>1123</v>
      </c>
      <c r="BM192" s="22" t="s">
        <v>1084</v>
      </c>
    </row>
    <row r="193" spans="2:65" s="1" customFormat="1" ht="16.5" customHeight="1">
      <c r="B193" s="136"/>
      <c r="C193" s="204" t="s">
        <v>946</v>
      </c>
      <c r="D193" s="204" t="s">
        <v>652</v>
      </c>
      <c r="E193" s="205" t="s">
        <v>1232</v>
      </c>
      <c r="F193" s="310" t="s">
        <v>1233</v>
      </c>
      <c r="G193" s="310"/>
      <c r="H193" s="310"/>
      <c r="I193" s="310"/>
      <c r="J193" s="206" t="s">
        <v>662</v>
      </c>
      <c r="K193" s="207">
        <v>3</v>
      </c>
      <c r="L193" s="311">
        <v>0</v>
      </c>
      <c r="M193" s="311"/>
      <c r="N193" s="309">
        <f t="shared" si="75"/>
        <v>0</v>
      </c>
      <c r="O193" s="278"/>
      <c r="P193" s="278"/>
      <c r="Q193" s="278"/>
      <c r="R193" s="139"/>
      <c r="T193" s="169" t="s">
        <v>5</v>
      </c>
      <c r="U193" s="47" t="s">
        <v>43</v>
      </c>
      <c r="V193" s="39"/>
      <c r="W193" s="170">
        <f t="shared" si="76"/>
        <v>0</v>
      </c>
      <c r="X193" s="170">
        <v>0</v>
      </c>
      <c r="Y193" s="170">
        <f t="shared" si="77"/>
        <v>0</v>
      </c>
      <c r="Z193" s="170">
        <v>0</v>
      </c>
      <c r="AA193" s="171">
        <f t="shared" si="78"/>
        <v>0</v>
      </c>
      <c r="AR193" s="22" t="s">
        <v>1123</v>
      </c>
      <c r="AT193" s="22" t="s">
        <v>652</v>
      </c>
      <c r="AU193" s="22" t="s">
        <v>113</v>
      </c>
      <c r="AY193" s="22" t="s">
        <v>157</v>
      </c>
      <c r="BE193" s="109">
        <f t="shared" si="79"/>
        <v>0</v>
      </c>
      <c r="BF193" s="109">
        <f t="shared" si="80"/>
        <v>0</v>
      </c>
      <c r="BG193" s="109">
        <f t="shared" si="81"/>
        <v>0</v>
      </c>
      <c r="BH193" s="109">
        <f t="shared" si="82"/>
        <v>0</v>
      </c>
      <c r="BI193" s="109">
        <f t="shared" si="83"/>
        <v>0</v>
      </c>
      <c r="BJ193" s="22" t="s">
        <v>113</v>
      </c>
      <c r="BK193" s="109">
        <f t="shared" si="84"/>
        <v>0</v>
      </c>
      <c r="BL193" s="22" t="s">
        <v>1123</v>
      </c>
      <c r="BM193" s="22" t="s">
        <v>1087</v>
      </c>
    </row>
    <row r="194" spans="2:65" s="9" customFormat="1" ht="29.85" customHeight="1">
      <c r="B194" s="154"/>
      <c r="C194" s="155"/>
      <c r="D194" s="164" t="s">
        <v>1192</v>
      </c>
      <c r="E194" s="164"/>
      <c r="F194" s="164"/>
      <c r="G194" s="164"/>
      <c r="H194" s="164"/>
      <c r="I194" s="164"/>
      <c r="J194" s="164"/>
      <c r="K194" s="164"/>
      <c r="L194" s="164"/>
      <c r="M194" s="164"/>
      <c r="N194" s="272">
        <f>BK194</f>
        <v>0</v>
      </c>
      <c r="O194" s="273"/>
      <c r="P194" s="273"/>
      <c r="Q194" s="273"/>
      <c r="R194" s="157"/>
      <c r="T194" s="158"/>
      <c r="U194" s="155"/>
      <c r="V194" s="155"/>
      <c r="W194" s="159">
        <f>W195</f>
        <v>0</v>
      </c>
      <c r="X194" s="155"/>
      <c r="Y194" s="159">
        <f>Y195</f>
        <v>0</v>
      </c>
      <c r="Z194" s="155"/>
      <c r="AA194" s="160">
        <f>AA195</f>
        <v>0</v>
      </c>
      <c r="AR194" s="161" t="s">
        <v>167</v>
      </c>
      <c r="AT194" s="162" t="s">
        <v>75</v>
      </c>
      <c r="AU194" s="162" t="s">
        <v>84</v>
      </c>
      <c r="AY194" s="161" t="s">
        <v>157</v>
      </c>
      <c r="BK194" s="163">
        <f>BK195</f>
        <v>0</v>
      </c>
    </row>
    <row r="195" spans="2:65" s="1" customFormat="1" ht="25.5" customHeight="1">
      <c r="B195" s="136"/>
      <c r="C195" s="204" t="s">
        <v>950</v>
      </c>
      <c r="D195" s="204" t="s">
        <v>652</v>
      </c>
      <c r="E195" s="205" t="s">
        <v>1234</v>
      </c>
      <c r="F195" s="310" t="s">
        <v>1235</v>
      </c>
      <c r="G195" s="310"/>
      <c r="H195" s="310"/>
      <c r="I195" s="310"/>
      <c r="J195" s="206" t="s">
        <v>1236</v>
      </c>
      <c r="K195" s="207">
        <v>35</v>
      </c>
      <c r="L195" s="311">
        <v>0</v>
      </c>
      <c r="M195" s="311"/>
      <c r="N195" s="309">
        <f>ROUND(L195*K195,2)</f>
        <v>0</v>
      </c>
      <c r="O195" s="278"/>
      <c r="P195" s="278"/>
      <c r="Q195" s="278"/>
      <c r="R195" s="139"/>
      <c r="T195" s="169" t="s">
        <v>5</v>
      </c>
      <c r="U195" s="47" t="s">
        <v>43</v>
      </c>
      <c r="V195" s="39"/>
      <c r="W195" s="170">
        <f>V195*K195</f>
        <v>0</v>
      </c>
      <c r="X195" s="170">
        <v>0</v>
      </c>
      <c r="Y195" s="170">
        <f>X195*K195</f>
        <v>0</v>
      </c>
      <c r="Z195" s="170">
        <v>0</v>
      </c>
      <c r="AA195" s="171">
        <f>Z195*K195</f>
        <v>0</v>
      </c>
      <c r="AR195" s="22" t="s">
        <v>253</v>
      </c>
      <c r="AT195" s="22" t="s">
        <v>652</v>
      </c>
      <c r="AU195" s="22" t="s">
        <v>113</v>
      </c>
      <c r="AY195" s="22" t="s">
        <v>157</v>
      </c>
      <c r="BE195" s="109">
        <f>IF(U195="základná",N195,0)</f>
        <v>0</v>
      </c>
      <c r="BF195" s="109">
        <f>IF(U195="znížená",N195,0)</f>
        <v>0</v>
      </c>
      <c r="BG195" s="109">
        <f>IF(U195="zákl. prenesená",N195,0)</f>
        <v>0</v>
      </c>
      <c r="BH195" s="109">
        <f>IF(U195="zníž. prenesená",N195,0)</f>
        <v>0</v>
      </c>
      <c r="BI195" s="109">
        <f>IF(U195="nulová",N195,0)</f>
        <v>0</v>
      </c>
      <c r="BJ195" s="22" t="s">
        <v>113</v>
      </c>
      <c r="BK195" s="109">
        <f>ROUND(L195*K195,2)</f>
        <v>0</v>
      </c>
      <c r="BL195" s="22" t="s">
        <v>161</v>
      </c>
      <c r="BM195" s="22" t="s">
        <v>1237</v>
      </c>
    </row>
    <row r="196" spans="2:65" s="9" customFormat="1" ht="29.85" customHeight="1">
      <c r="B196" s="154"/>
      <c r="C196" s="155"/>
      <c r="D196" s="164" t="s">
        <v>1193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272">
        <f>BK196</f>
        <v>0</v>
      </c>
      <c r="O196" s="273"/>
      <c r="P196" s="273"/>
      <c r="Q196" s="273"/>
      <c r="R196" s="157"/>
      <c r="T196" s="158"/>
      <c r="U196" s="155"/>
      <c r="V196" s="155"/>
      <c r="W196" s="159">
        <f>W197</f>
        <v>0</v>
      </c>
      <c r="X196" s="155"/>
      <c r="Y196" s="159">
        <f>Y197</f>
        <v>0</v>
      </c>
      <c r="Z196" s="155"/>
      <c r="AA196" s="160">
        <f>AA197</f>
        <v>0</v>
      </c>
      <c r="AR196" s="161" t="s">
        <v>167</v>
      </c>
      <c r="AT196" s="162" t="s">
        <v>75</v>
      </c>
      <c r="AU196" s="162" t="s">
        <v>84</v>
      </c>
      <c r="AY196" s="161" t="s">
        <v>157</v>
      </c>
      <c r="BK196" s="163">
        <f>BK197</f>
        <v>0</v>
      </c>
    </row>
    <row r="197" spans="2:65" s="1" customFormat="1" ht="38.25" customHeight="1">
      <c r="B197" s="136"/>
      <c r="C197" s="204" t="s">
        <v>1011</v>
      </c>
      <c r="D197" s="204" t="s">
        <v>652</v>
      </c>
      <c r="E197" s="205" t="s">
        <v>1238</v>
      </c>
      <c r="F197" s="310" t="s">
        <v>1239</v>
      </c>
      <c r="G197" s="310"/>
      <c r="H197" s="310"/>
      <c r="I197" s="310"/>
      <c r="J197" s="206" t="s">
        <v>5</v>
      </c>
      <c r="K197" s="207">
        <v>14</v>
      </c>
      <c r="L197" s="311">
        <v>0</v>
      </c>
      <c r="M197" s="311"/>
      <c r="N197" s="309">
        <f>ROUND(L197*K197,2)</f>
        <v>0</v>
      </c>
      <c r="O197" s="278"/>
      <c r="P197" s="278"/>
      <c r="Q197" s="278"/>
      <c r="R197" s="139"/>
      <c r="T197" s="169" t="s">
        <v>5</v>
      </c>
      <c r="U197" s="47" t="s">
        <v>43</v>
      </c>
      <c r="V197" s="39"/>
      <c r="W197" s="170">
        <f>V197*K197</f>
        <v>0</v>
      </c>
      <c r="X197" s="170">
        <v>0</v>
      </c>
      <c r="Y197" s="170">
        <f>X197*K197</f>
        <v>0</v>
      </c>
      <c r="Z197" s="170">
        <v>0</v>
      </c>
      <c r="AA197" s="171">
        <f>Z197*K197</f>
        <v>0</v>
      </c>
      <c r="AR197" s="22" t="s">
        <v>253</v>
      </c>
      <c r="AT197" s="22" t="s">
        <v>652</v>
      </c>
      <c r="AU197" s="22" t="s">
        <v>113</v>
      </c>
      <c r="AY197" s="22" t="s">
        <v>157</v>
      </c>
      <c r="BE197" s="109">
        <f>IF(U197="základná",N197,0)</f>
        <v>0</v>
      </c>
      <c r="BF197" s="109">
        <f>IF(U197="znížená",N197,0)</f>
        <v>0</v>
      </c>
      <c r="BG197" s="109">
        <f>IF(U197="zákl. prenesená",N197,0)</f>
        <v>0</v>
      </c>
      <c r="BH197" s="109">
        <f>IF(U197="zníž. prenesená",N197,0)</f>
        <v>0</v>
      </c>
      <c r="BI197" s="109">
        <f>IF(U197="nulová",N197,0)</f>
        <v>0</v>
      </c>
      <c r="BJ197" s="22" t="s">
        <v>113</v>
      </c>
      <c r="BK197" s="109">
        <f>ROUND(L197*K197,2)</f>
        <v>0</v>
      </c>
      <c r="BL197" s="22" t="s">
        <v>161</v>
      </c>
      <c r="BM197" s="22" t="s">
        <v>1240</v>
      </c>
    </row>
    <row r="198" spans="2:65" s="9" customFormat="1" ht="29.85" customHeight="1">
      <c r="B198" s="154"/>
      <c r="C198" s="155"/>
      <c r="D198" s="164" t="s">
        <v>1194</v>
      </c>
      <c r="E198" s="164"/>
      <c r="F198" s="164"/>
      <c r="G198" s="164"/>
      <c r="H198" s="164"/>
      <c r="I198" s="164"/>
      <c r="J198" s="164"/>
      <c r="K198" s="164"/>
      <c r="L198" s="164"/>
      <c r="M198" s="164"/>
      <c r="N198" s="272">
        <f>BK198</f>
        <v>0</v>
      </c>
      <c r="O198" s="273"/>
      <c r="P198" s="273"/>
      <c r="Q198" s="273"/>
      <c r="R198" s="157"/>
      <c r="T198" s="158"/>
      <c r="U198" s="155"/>
      <c r="V198" s="155"/>
      <c r="W198" s="159">
        <f>W199</f>
        <v>0</v>
      </c>
      <c r="X198" s="155"/>
      <c r="Y198" s="159">
        <f>Y199</f>
        <v>0</v>
      </c>
      <c r="Z198" s="155"/>
      <c r="AA198" s="160">
        <f>AA199</f>
        <v>0</v>
      </c>
      <c r="AR198" s="161" t="s">
        <v>167</v>
      </c>
      <c r="AT198" s="162" t="s">
        <v>75</v>
      </c>
      <c r="AU198" s="162" t="s">
        <v>84</v>
      </c>
      <c r="AY198" s="161" t="s">
        <v>157</v>
      </c>
      <c r="BK198" s="163">
        <f>BK199</f>
        <v>0</v>
      </c>
    </row>
    <row r="199" spans="2:65" s="1" customFormat="1" ht="25.5" customHeight="1">
      <c r="B199" s="136"/>
      <c r="C199" s="204" t="s">
        <v>1092</v>
      </c>
      <c r="D199" s="204" t="s">
        <v>652</v>
      </c>
      <c r="E199" s="205" t="s">
        <v>1241</v>
      </c>
      <c r="F199" s="310" t="s">
        <v>1242</v>
      </c>
      <c r="G199" s="310"/>
      <c r="H199" s="310"/>
      <c r="I199" s="310"/>
      <c r="J199" s="206" t="s">
        <v>197</v>
      </c>
      <c r="K199" s="207">
        <v>7</v>
      </c>
      <c r="L199" s="311">
        <v>0</v>
      </c>
      <c r="M199" s="311"/>
      <c r="N199" s="309">
        <f>ROUND(L199*K199,2)</f>
        <v>0</v>
      </c>
      <c r="O199" s="278"/>
      <c r="P199" s="278"/>
      <c r="Q199" s="278"/>
      <c r="R199" s="139"/>
      <c r="T199" s="169" t="s">
        <v>5</v>
      </c>
      <c r="U199" s="47" t="s">
        <v>43</v>
      </c>
      <c r="V199" s="39"/>
      <c r="W199" s="170">
        <f>V199*K199</f>
        <v>0</v>
      </c>
      <c r="X199" s="170">
        <v>0</v>
      </c>
      <c r="Y199" s="170">
        <f>X199*K199</f>
        <v>0</v>
      </c>
      <c r="Z199" s="170">
        <v>0</v>
      </c>
      <c r="AA199" s="171">
        <f>Z199*K199</f>
        <v>0</v>
      </c>
      <c r="AR199" s="22" t="s">
        <v>253</v>
      </c>
      <c r="AT199" s="22" t="s">
        <v>652</v>
      </c>
      <c r="AU199" s="22" t="s">
        <v>113</v>
      </c>
      <c r="AY199" s="22" t="s">
        <v>157</v>
      </c>
      <c r="BE199" s="109">
        <f>IF(U199="základná",N199,0)</f>
        <v>0</v>
      </c>
      <c r="BF199" s="109">
        <f>IF(U199="znížená",N199,0)</f>
        <v>0</v>
      </c>
      <c r="BG199" s="109">
        <f>IF(U199="zákl. prenesená",N199,0)</f>
        <v>0</v>
      </c>
      <c r="BH199" s="109">
        <f>IF(U199="zníž. prenesená",N199,0)</f>
        <v>0</v>
      </c>
      <c r="BI199" s="109">
        <f>IF(U199="nulová",N199,0)</f>
        <v>0</v>
      </c>
      <c r="BJ199" s="22" t="s">
        <v>113</v>
      </c>
      <c r="BK199" s="109">
        <f>ROUND(L199*K199,2)</f>
        <v>0</v>
      </c>
      <c r="BL199" s="22" t="s">
        <v>161</v>
      </c>
      <c r="BM199" s="22" t="s">
        <v>1243</v>
      </c>
    </row>
    <row r="200" spans="2:65" s="9" customFormat="1" ht="29.85" customHeight="1">
      <c r="B200" s="154"/>
      <c r="C200" s="155"/>
      <c r="D200" s="164" t="s">
        <v>1195</v>
      </c>
      <c r="E200" s="164"/>
      <c r="F200" s="164"/>
      <c r="G200" s="164"/>
      <c r="H200" s="164"/>
      <c r="I200" s="164"/>
      <c r="J200" s="164"/>
      <c r="K200" s="164"/>
      <c r="L200" s="164"/>
      <c r="M200" s="164"/>
      <c r="N200" s="272">
        <f>BK200</f>
        <v>0</v>
      </c>
      <c r="O200" s="273"/>
      <c r="P200" s="273"/>
      <c r="Q200" s="273"/>
      <c r="R200" s="157"/>
      <c r="T200" s="158"/>
      <c r="U200" s="155"/>
      <c r="V200" s="155"/>
      <c r="W200" s="159">
        <f>W201</f>
        <v>0</v>
      </c>
      <c r="X200" s="155"/>
      <c r="Y200" s="159">
        <f>Y201</f>
        <v>0</v>
      </c>
      <c r="Z200" s="155"/>
      <c r="AA200" s="160">
        <f>AA201</f>
        <v>0</v>
      </c>
      <c r="AR200" s="161" t="s">
        <v>167</v>
      </c>
      <c r="AT200" s="162" t="s">
        <v>75</v>
      </c>
      <c r="AU200" s="162" t="s">
        <v>84</v>
      </c>
      <c r="AY200" s="161" t="s">
        <v>157</v>
      </c>
      <c r="BK200" s="163">
        <f>BK201</f>
        <v>0</v>
      </c>
    </row>
    <row r="201" spans="2:65" s="1" customFormat="1" ht="25.5" customHeight="1">
      <c r="B201" s="136"/>
      <c r="C201" s="204" t="s">
        <v>1014</v>
      </c>
      <c r="D201" s="204" t="s">
        <v>652</v>
      </c>
      <c r="E201" s="205" t="s">
        <v>1244</v>
      </c>
      <c r="F201" s="310" t="s">
        <v>1245</v>
      </c>
      <c r="G201" s="310"/>
      <c r="H201" s="310"/>
      <c r="I201" s="310"/>
      <c r="J201" s="206" t="s">
        <v>197</v>
      </c>
      <c r="K201" s="207">
        <v>28</v>
      </c>
      <c r="L201" s="311">
        <v>0</v>
      </c>
      <c r="M201" s="311"/>
      <c r="N201" s="309">
        <f>ROUND(L201*K201,2)</f>
        <v>0</v>
      </c>
      <c r="O201" s="278"/>
      <c r="P201" s="278"/>
      <c r="Q201" s="278"/>
      <c r="R201" s="139"/>
      <c r="T201" s="169" t="s">
        <v>5</v>
      </c>
      <c r="U201" s="47" t="s">
        <v>43</v>
      </c>
      <c r="V201" s="39"/>
      <c r="W201" s="170">
        <f>V201*K201</f>
        <v>0</v>
      </c>
      <c r="X201" s="170">
        <v>0</v>
      </c>
      <c r="Y201" s="170">
        <f>X201*K201</f>
        <v>0</v>
      </c>
      <c r="Z201" s="170">
        <v>0</v>
      </c>
      <c r="AA201" s="171">
        <f>Z201*K201</f>
        <v>0</v>
      </c>
      <c r="AR201" s="22" t="s">
        <v>253</v>
      </c>
      <c r="AT201" s="22" t="s">
        <v>652</v>
      </c>
      <c r="AU201" s="22" t="s">
        <v>113</v>
      </c>
      <c r="AY201" s="22" t="s">
        <v>157</v>
      </c>
      <c r="BE201" s="109">
        <f>IF(U201="základná",N201,0)</f>
        <v>0</v>
      </c>
      <c r="BF201" s="109">
        <f>IF(U201="znížená",N201,0)</f>
        <v>0</v>
      </c>
      <c r="BG201" s="109">
        <f>IF(U201="zákl. prenesená",N201,0)</f>
        <v>0</v>
      </c>
      <c r="BH201" s="109">
        <f>IF(U201="zníž. prenesená",N201,0)</f>
        <v>0</v>
      </c>
      <c r="BI201" s="109">
        <f>IF(U201="nulová",N201,0)</f>
        <v>0</v>
      </c>
      <c r="BJ201" s="22" t="s">
        <v>113</v>
      </c>
      <c r="BK201" s="109">
        <f>ROUND(L201*K201,2)</f>
        <v>0</v>
      </c>
      <c r="BL201" s="22" t="s">
        <v>161</v>
      </c>
      <c r="BM201" s="22" t="s">
        <v>1246</v>
      </c>
    </row>
    <row r="202" spans="2:65" s="9" customFormat="1" ht="29.85" customHeight="1">
      <c r="B202" s="154"/>
      <c r="C202" s="155"/>
      <c r="D202" s="164" t="s">
        <v>1196</v>
      </c>
      <c r="E202" s="164"/>
      <c r="F202" s="164"/>
      <c r="G202" s="164"/>
      <c r="H202" s="164"/>
      <c r="I202" s="164"/>
      <c r="J202" s="164"/>
      <c r="K202" s="164"/>
      <c r="L202" s="164"/>
      <c r="M202" s="164"/>
      <c r="N202" s="272">
        <f>BK202</f>
        <v>0</v>
      </c>
      <c r="O202" s="273"/>
      <c r="P202" s="273"/>
      <c r="Q202" s="273"/>
      <c r="R202" s="157"/>
      <c r="T202" s="158"/>
      <c r="U202" s="155"/>
      <c r="V202" s="155"/>
      <c r="W202" s="159">
        <f>SUM(W203:W222)</f>
        <v>0</v>
      </c>
      <c r="X202" s="155"/>
      <c r="Y202" s="159">
        <f>SUM(Y203:Y222)</f>
        <v>0</v>
      </c>
      <c r="Z202" s="155"/>
      <c r="AA202" s="160">
        <f>SUM(AA203:AA222)</f>
        <v>0</v>
      </c>
      <c r="AR202" s="161" t="s">
        <v>167</v>
      </c>
      <c r="AT202" s="162" t="s">
        <v>75</v>
      </c>
      <c r="AU202" s="162" t="s">
        <v>84</v>
      </c>
      <c r="AY202" s="161" t="s">
        <v>157</v>
      </c>
      <c r="BK202" s="163">
        <f>SUM(BK203:BK222)</f>
        <v>0</v>
      </c>
    </row>
    <row r="203" spans="2:65" s="1" customFormat="1" ht="16.5" customHeight="1">
      <c r="B203" s="136"/>
      <c r="C203" s="204" t="s">
        <v>1099</v>
      </c>
      <c r="D203" s="204" t="s">
        <v>652</v>
      </c>
      <c r="E203" s="205" t="s">
        <v>1247</v>
      </c>
      <c r="F203" s="310" t="s">
        <v>1248</v>
      </c>
      <c r="G203" s="310"/>
      <c r="H203" s="310"/>
      <c r="I203" s="310"/>
      <c r="J203" s="206" t="s">
        <v>652</v>
      </c>
      <c r="K203" s="207">
        <v>70</v>
      </c>
      <c r="L203" s="311">
        <v>0</v>
      </c>
      <c r="M203" s="311"/>
      <c r="N203" s="309">
        <f t="shared" ref="N203:N222" si="85">ROUND(L203*K203,2)</f>
        <v>0</v>
      </c>
      <c r="O203" s="278"/>
      <c r="P203" s="278"/>
      <c r="Q203" s="278"/>
      <c r="R203" s="139"/>
      <c r="T203" s="169" t="s">
        <v>5</v>
      </c>
      <c r="U203" s="47" t="s">
        <v>43</v>
      </c>
      <c r="V203" s="39"/>
      <c r="W203" s="170">
        <f t="shared" ref="W203:W222" si="86">V203*K203</f>
        <v>0</v>
      </c>
      <c r="X203" s="170">
        <v>0</v>
      </c>
      <c r="Y203" s="170">
        <f t="shared" ref="Y203:Y222" si="87">X203*K203</f>
        <v>0</v>
      </c>
      <c r="Z203" s="170">
        <v>0</v>
      </c>
      <c r="AA203" s="171">
        <f t="shared" ref="AA203:AA222" si="88">Z203*K203</f>
        <v>0</v>
      </c>
      <c r="AR203" s="22" t="s">
        <v>1249</v>
      </c>
      <c r="AT203" s="22" t="s">
        <v>652</v>
      </c>
      <c r="AU203" s="22" t="s">
        <v>113</v>
      </c>
      <c r="AY203" s="22" t="s">
        <v>157</v>
      </c>
      <c r="BE203" s="109">
        <f t="shared" ref="BE203:BE222" si="89">IF(U203="základná",N203,0)</f>
        <v>0</v>
      </c>
      <c r="BF203" s="109">
        <f t="shared" ref="BF203:BF222" si="90">IF(U203="znížená",N203,0)</f>
        <v>0</v>
      </c>
      <c r="BG203" s="109">
        <f t="shared" ref="BG203:BG222" si="91">IF(U203="zákl. prenesená",N203,0)</f>
        <v>0</v>
      </c>
      <c r="BH203" s="109">
        <f t="shared" ref="BH203:BH222" si="92">IF(U203="zníž. prenesená",N203,0)</f>
        <v>0</v>
      </c>
      <c r="BI203" s="109">
        <f t="shared" ref="BI203:BI222" si="93">IF(U203="nulová",N203,0)</f>
        <v>0</v>
      </c>
      <c r="BJ203" s="22" t="s">
        <v>113</v>
      </c>
      <c r="BK203" s="109">
        <f t="shared" ref="BK203:BK222" si="94">ROUND(L203*K203,2)</f>
        <v>0</v>
      </c>
      <c r="BL203" s="22" t="s">
        <v>1023</v>
      </c>
      <c r="BM203" s="22" t="s">
        <v>1095</v>
      </c>
    </row>
    <row r="204" spans="2:65" s="1" customFormat="1" ht="16.5" customHeight="1">
      <c r="B204" s="136"/>
      <c r="C204" s="204" t="s">
        <v>1017</v>
      </c>
      <c r="D204" s="204" t="s">
        <v>652</v>
      </c>
      <c r="E204" s="205" t="s">
        <v>1250</v>
      </c>
      <c r="F204" s="310" t="s">
        <v>1251</v>
      </c>
      <c r="G204" s="310"/>
      <c r="H204" s="310"/>
      <c r="I204" s="310"/>
      <c r="J204" s="206" t="s">
        <v>652</v>
      </c>
      <c r="K204" s="207">
        <v>420</v>
      </c>
      <c r="L204" s="311">
        <v>0</v>
      </c>
      <c r="M204" s="311"/>
      <c r="N204" s="309">
        <f t="shared" si="85"/>
        <v>0</v>
      </c>
      <c r="O204" s="278"/>
      <c r="P204" s="278"/>
      <c r="Q204" s="278"/>
      <c r="R204" s="139"/>
      <c r="T204" s="169" t="s">
        <v>5</v>
      </c>
      <c r="U204" s="47" t="s">
        <v>43</v>
      </c>
      <c r="V204" s="39"/>
      <c r="W204" s="170">
        <f t="shared" si="86"/>
        <v>0</v>
      </c>
      <c r="X204" s="170">
        <v>0</v>
      </c>
      <c r="Y204" s="170">
        <f t="shared" si="87"/>
        <v>0</v>
      </c>
      <c r="Z204" s="170">
        <v>0</v>
      </c>
      <c r="AA204" s="171">
        <f t="shared" si="88"/>
        <v>0</v>
      </c>
      <c r="AR204" s="22" t="s">
        <v>1249</v>
      </c>
      <c r="AT204" s="22" t="s">
        <v>652</v>
      </c>
      <c r="AU204" s="22" t="s">
        <v>113</v>
      </c>
      <c r="AY204" s="22" t="s">
        <v>157</v>
      </c>
      <c r="BE204" s="109">
        <f t="shared" si="89"/>
        <v>0</v>
      </c>
      <c r="BF204" s="109">
        <f t="shared" si="90"/>
        <v>0</v>
      </c>
      <c r="BG204" s="109">
        <f t="shared" si="91"/>
        <v>0</v>
      </c>
      <c r="BH204" s="109">
        <f t="shared" si="92"/>
        <v>0</v>
      </c>
      <c r="BI204" s="109">
        <f t="shared" si="93"/>
        <v>0</v>
      </c>
      <c r="BJ204" s="22" t="s">
        <v>113</v>
      </c>
      <c r="BK204" s="109">
        <f t="shared" si="94"/>
        <v>0</v>
      </c>
      <c r="BL204" s="22" t="s">
        <v>1023</v>
      </c>
      <c r="BM204" s="22" t="s">
        <v>1098</v>
      </c>
    </row>
    <row r="205" spans="2:65" s="1" customFormat="1" ht="16.5" customHeight="1">
      <c r="B205" s="136"/>
      <c r="C205" s="204" t="s">
        <v>1106</v>
      </c>
      <c r="D205" s="204" t="s">
        <v>652</v>
      </c>
      <c r="E205" s="205" t="s">
        <v>1252</v>
      </c>
      <c r="F205" s="310" t="s">
        <v>1253</v>
      </c>
      <c r="G205" s="310"/>
      <c r="H205" s="310"/>
      <c r="I205" s="310"/>
      <c r="J205" s="206" t="s">
        <v>652</v>
      </c>
      <c r="K205" s="207">
        <v>210</v>
      </c>
      <c r="L205" s="311">
        <v>0</v>
      </c>
      <c r="M205" s="311"/>
      <c r="N205" s="309">
        <f t="shared" si="85"/>
        <v>0</v>
      </c>
      <c r="O205" s="278"/>
      <c r="P205" s="278"/>
      <c r="Q205" s="278"/>
      <c r="R205" s="139"/>
      <c r="T205" s="169" t="s">
        <v>5</v>
      </c>
      <c r="U205" s="47" t="s">
        <v>43</v>
      </c>
      <c r="V205" s="39"/>
      <c r="W205" s="170">
        <f t="shared" si="86"/>
        <v>0</v>
      </c>
      <c r="X205" s="170">
        <v>0</v>
      </c>
      <c r="Y205" s="170">
        <f t="shared" si="87"/>
        <v>0</v>
      </c>
      <c r="Z205" s="170">
        <v>0</v>
      </c>
      <c r="AA205" s="171">
        <f t="shared" si="88"/>
        <v>0</v>
      </c>
      <c r="AR205" s="22" t="s">
        <v>1249</v>
      </c>
      <c r="AT205" s="22" t="s">
        <v>652</v>
      </c>
      <c r="AU205" s="22" t="s">
        <v>113</v>
      </c>
      <c r="AY205" s="22" t="s">
        <v>157</v>
      </c>
      <c r="BE205" s="109">
        <f t="shared" si="89"/>
        <v>0</v>
      </c>
      <c r="BF205" s="109">
        <f t="shared" si="90"/>
        <v>0</v>
      </c>
      <c r="BG205" s="109">
        <f t="shared" si="91"/>
        <v>0</v>
      </c>
      <c r="BH205" s="109">
        <f t="shared" si="92"/>
        <v>0</v>
      </c>
      <c r="BI205" s="109">
        <f t="shared" si="93"/>
        <v>0</v>
      </c>
      <c r="BJ205" s="22" t="s">
        <v>113</v>
      </c>
      <c r="BK205" s="109">
        <f t="shared" si="94"/>
        <v>0</v>
      </c>
      <c r="BL205" s="22" t="s">
        <v>1023</v>
      </c>
      <c r="BM205" s="22" t="s">
        <v>1102</v>
      </c>
    </row>
    <row r="206" spans="2:65" s="1" customFormat="1" ht="16.5" customHeight="1">
      <c r="B206" s="136"/>
      <c r="C206" s="204" t="s">
        <v>1020</v>
      </c>
      <c r="D206" s="204" t="s">
        <v>652</v>
      </c>
      <c r="E206" s="205" t="s">
        <v>1254</v>
      </c>
      <c r="F206" s="310" t="s">
        <v>1255</v>
      </c>
      <c r="G206" s="310"/>
      <c r="H206" s="310"/>
      <c r="I206" s="310"/>
      <c r="J206" s="206" t="s">
        <v>652</v>
      </c>
      <c r="K206" s="207">
        <v>700</v>
      </c>
      <c r="L206" s="311">
        <v>0</v>
      </c>
      <c r="M206" s="311"/>
      <c r="N206" s="309">
        <f t="shared" si="85"/>
        <v>0</v>
      </c>
      <c r="O206" s="278"/>
      <c r="P206" s="278"/>
      <c r="Q206" s="278"/>
      <c r="R206" s="139"/>
      <c r="T206" s="169" t="s">
        <v>5</v>
      </c>
      <c r="U206" s="47" t="s">
        <v>43</v>
      </c>
      <c r="V206" s="39"/>
      <c r="W206" s="170">
        <f t="shared" si="86"/>
        <v>0</v>
      </c>
      <c r="X206" s="170">
        <v>0</v>
      </c>
      <c r="Y206" s="170">
        <f t="shared" si="87"/>
        <v>0</v>
      </c>
      <c r="Z206" s="170">
        <v>0</v>
      </c>
      <c r="AA206" s="171">
        <f t="shared" si="88"/>
        <v>0</v>
      </c>
      <c r="AR206" s="22" t="s">
        <v>1249</v>
      </c>
      <c r="AT206" s="22" t="s">
        <v>652</v>
      </c>
      <c r="AU206" s="22" t="s">
        <v>113</v>
      </c>
      <c r="AY206" s="22" t="s">
        <v>157</v>
      </c>
      <c r="BE206" s="109">
        <f t="shared" si="89"/>
        <v>0</v>
      </c>
      <c r="BF206" s="109">
        <f t="shared" si="90"/>
        <v>0</v>
      </c>
      <c r="BG206" s="109">
        <f t="shared" si="91"/>
        <v>0</v>
      </c>
      <c r="BH206" s="109">
        <f t="shared" si="92"/>
        <v>0</v>
      </c>
      <c r="BI206" s="109">
        <f t="shared" si="93"/>
        <v>0</v>
      </c>
      <c r="BJ206" s="22" t="s">
        <v>113</v>
      </c>
      <c r="BK206" s="109">
        <f t="shared" si="94"/>
        <v>0</v>
      </c>
      <c r="BL206" s="22" t="s">
        <v>1023</v>
      </c>
      <c r="BM206" s="22" t="s">
        <v>1105</v>
      </c>
    </row>
    <row r="207" spans="2:65" s="1" customFormat="1" ht="16.5" customHeight="1">
      <c r="B207" s="136"/>
      <c r="C207" s="204" t="s">
        <v>1113</v>
      </c>
      <c r="D207" s="204" t="s">
        <v>652</v>
      </c>
      <c r="E207" s="205" t="s">
        <v>1256</v>
      </c>
      <c r="F207" s="310" t="s">
        <v>1257</v>
      </c>
      <c r="G207" s="310"/>
      <c r="H207" s="310"/>
      <c r="I207" s="310"/>
      <c r="J207" s="206" t="s">
        <v>652</v>
      </c>
      <c r="K207" s="207">
        <v>210</v>
      </c>
      <c r="L207" s="311">
        <v>0</v>
      </c>
      <c r="M207" s="311"/>
      <c r="N207" s="309">
        <f t="shared" si="85"/>
        <v>0</v>
      </c>
      <c r="O207" s="278"/>
      <c r="P207" s="278"/>
      <c r="Q207" s="278"/>
      <c r="R207" s="139"/>
      <c r="T207" s="169" t="s">
        <v>5</v>
      </c>
      <c r="U207" s="47" t="s">
        <v>43</v>
      </c>
      <c r="V207" s="39"/>
      <c r="W207" s="170">
        <f t="shared" si="86"/>
        <v>0</v>
      </c>
      <c r="X207" s="170">
        <v>0</v>
      </c>
      <c r="Y207" s="170">
        <f t="shared" si="87"/>
        <v>0</v>
      </c>
      <c r="Z207" s="170">
        <v>0</v>
      </c>
      <c r="AA207" s="171">
        <f t="shared" si="88"/>
        <v>0</v>
      </c>
      <c r="AR207" s="22" t="s">
        <v>1249</v>
      </c>
      <c r="AT207" s="22" t="s">
        <v>652</v>
      </c>
      <c r="AU207" s="22" t="s">
        <v>113</v>
      </c>
      <c r="AY207" s="22" t="s">
        <v>157</v>
      </c>
      <c r="BE207" s="109">
        <f t="shared" si="89"/>
        <v>0</v>
      </c>
      <c r="BF207" s="109">
        <f t="shared" si="90"/>
        <v>0</v>
      </c>
      <c r="BG207" s="109">
        <f t="shared" si="91"/>
        <v>0</v>
      </c>
      <c r="BH207" s="109">
        <f t="shared" si="92"/>
        <v>0</v>
      </c>
      <c r="BI207" s="109">
        <f t="shared" si="93"/>
        <v>0</v>
      </c>
      <c r="BJ207" s="22" t="s">
        <v>113</v>
      </c>
      <c r="BK207" s="109">
        <f t="shared" si="94"/>
        <v>0</v>
      </c>
      <c r="BL207" s="22" t="s">
        <v>1023</v>
      </c>
      <c r="BM207" s="22" t="s">
        <v>1109</v>
      </c>
    </row>
    <row r="208" spans="2:65" s="1" customFormat="1" ht="16.5" customHeight="1">
      <c r="B208" s="136"/>
      <c r="C208" s="204" t="s">
        <v>1023</v>
      </c>
      <c r="D208" s="204" t="s">
        <v>652</v>
      </c>
      <c r="E208" s="205" t="s">
        <v>1258</v>
      </c>
      <c r="F208" s="310" t="s">
        <v>1259</v>
      </c>
      <c r="G208" s="310"/>
      <c r="H208" s="310"/>
      <c r="I208" s="310"/>
      <c r="J208" s="206" t="s">
        <v>662</v>
      </c>
      <c r="K208" s="207">
        <v>35</v>
      </c>
      <c r="L208" s="311">
        <v>0</v>
      </c>
      <c r="M208" s="311"/>
      <c r="N208" s="309">
        <f t="shared" si="85"/>
        <v>0</v>
      </c>
      <c r="O208" s="278"/>
      <c r="P208" s="278"/>
      <c r="Q208" s="278"/>
      <c r="R208" s="139"/>
      <c r="T208" s="169" t="s">
        <v>5</v>
      </c>
      <c r="U208" s="47" t="s">
        <v>43</v>
      </c>
      <c r="V208" s="39"/>
      <c r="W208" s="170">
        <f t="shared" si="86"/>
        <v>0</v>
      </c>
      <c r="X208" s="170">
        <v>0</v>
      </c>
      <c r="Y208" s="170">
        <f t="shared" si="87"/>
        <v>0</v>
      </c>
      <c r="Z208" s="170">
        <v>0</v>
      </c>
      <c r="AA208" s="171">
        <f t="shared" si="88"/>
        <v>0</v>
      </c>
      <c r="AR208" s="22" t="s">
        <v>1249</v>
      </c>
      <c r="AT208" s="22" t="s">
        <v>652</v>
      </c>
      <c r="AU208" s="22" t="s">
        <v>113</v>
      </c>
      <c r="AY208" s="22" t="s">
        <v>157</v>
      </c>
      <c r="BE208" s="109">
        <f t="shared" si="89"/>
        <v>0</v>
      </c>
      <c r="BF208" s="109">
        <f t="shared" si="90"/>
        <v>0</v>
      </c>
      <c r="BG208" s="109">
        <f t="shared" si="91"/>
        <v>0</v>
      </c>
      <c r="BH208" s="109">
        <f t="shared" si="92"/>
        <v>0</v>
      </c>
      <c r="BI208" s="109">
        <f t="shared" si="93"/>
        <v>0</v>
      </c>
      <c r="BJ208" s="22" t="s">
        <v>113</v>
      </c>
      <c r="BK208" s="109">
        <f t="shared" si="94"/>
        <v>0</v>
      </c>
      <c r="BL208" s="22" t="s">
        <v>1023</v>
      </c>
      <c r="BM208" s="22" t="s">
        <v>1112</v>
      </c>
    </row>
    <row r="209" spans="2:65" s="1" customFormat="1" ht="16.5" customHeight="1">
      <c r="B209" s="136"/>
      <c r="C209" s="204" t="s">
        <v>1120</v>
      </c>
      <c r="D209" s="204" t="s">
        <v>652</v>
      </c>
      <c r="E209" s="205" t="s">
        <v>1260</v>
      </c>
      <c r="F209" s="310" t="s">
        <v>1261</v>
      </c>
      <c r="G209" s="310"/>
      <c r="H209" s="310"/>
      <c r="I209" s="310"/>
      <c r="J209" s="206" t="s">
        <v>662</v>
      </c>
      <c r="K209" s="207">
        <v>35</v>
      </c>
      <c r="L209" s="311">
        <v>0</v>
      </c>
      <c r="M209" s="311"/>
      <c r="N209" s="309">
        <f t="shared" si="85"/>
        <v>0</v>
      </c>
      <c r="O209" s="278"/>
      <c r="P209" s="278"/>
      <c r="Q209" s="278"/>
      <c r="R209" s="139"/>
      <c r="T209" s="169" t="s">
        <v>5</v>
      </c>
      <c r="U209" s="47" t="s">
        <v>43</v>
      </c>
      <c r="V209" s="39"/>
      <c r="W209" s="170">
        <f t="shared" si="86"/>
        <v>0</v>
      </c>
      <c r="X209" s="170">
        <v>0</v>
      </c>
      <c r="Y209" s="170">
        <f t="shared" si="87"/>
        <v>0</v>
      </c>
      <c r="Z209" s="170">
        <v>0</v>
      </c>
      <c r="AA209" s="171">
        <f t="shared" si="88"/>
        <v>0</v>
      </c>
      <c r="AR209" s="22" t="s">
        <v>1249</v>
      </c>
      <c r="AT209" s="22" t="s">
        <v>652</v>
      </c>
      <c r="AU209" s="22" t="s">
        <v>113</v>
      </c>
      <c r="AY209" s="22" t="s">
        <v>157</v>
      </c>
      <c r="BE209" s="109">
        <f t="shared" si="89"/>
        <v>0</v>
      </c>
      <c r="BF209" s="109">
        <f t="shared" si="90"/>
        <v>0</v>
      </c>
      <c r="BG209" s="109">
        <f t="shared" si="91"/>
        <v>0</v>
      </c>
      <c r="BH209" s="109">
        <f t="shared" si="92"/>
        <v>0</v>
      </c>
      <c r="BI209" s="109">
        <f t="shared" si="93"/>
        <v>0</v>
      </c>
      <c r="BJ209" s="22" t="s">
        <v>113</v>
      </c>
      <c r="BK209" s="109">
        <f t="shared" si="94"/>
        <v>0</v>
      </c>
      <c r="BL209" s="22" t="s">
        <v>1023</v>
      </c>
      <c r="BM209" s="22" t="s">
        <v>1116</v>
      </c>
    </row>
    <row r="210" spans="2:65" s="1" customFormat="1" ht="16.5" customHeight="1">
      <c r="B210" s="136"/>
      <c r="C210" s="204" t="s">
        <v>1026</v>
      </c>
      <c r="D210" s="204" t="s">
        <v>652</v>
      </c>
      <c r="E210" s="205" t="s">
        <v>1262</v>
      </c>
      <c r="F210" s="310" t="s">
        <v>1263</v>
      </c>
      <c r="G210" s="310"/>
      <c r="H210" s="310"/>
      <c r="I210" s="310"/>
      <c r="J210" s="206" t="s">
        <v>662</v>
      </c>
      <c r="K210" s="207">
        <v>14</v>
      </c>
      <c r="L210" s="311">
        <v>0</v>
      </c>
      <c r="M210" s="311"/>
      <c r="N210" s="309">
        <f t="shared" si="85"/>
        <v>0</v>
      </c>
      <c r="O210" s="278"/>
      <c r="P210" s="278"/>
      <c r="Q210" s="278"/>
      <c r="R210" s="139"/>
      <c r="T210" s="169" t="s">
        <v>5</v>
      </c>
      <c r="U210" s="47" t="s">
        <v>43</v>
      </c>
      <c r="V210" s="39"/>
      <c r="W210" s="170">
        <f t="shared" si="86"/>
        <v>0</v>
      </c>
      <c r="X210" s="170">
        <v>0</v>
      </c>
      <c r="Y210" s="170">
        <f t="shared" si="87"/>
        <v>0</v>
      </c>
      <c r="Z210" s="170">
        <v>0</v>
      </c>
      <c r="AA210" s="171">
        <f t="shared" si="88"/>
        <v>0</v>
      </c>
      <c r="AR210" s="22" t="s">
        <v>1249</v>
      </c>
      <c r="AT210" s="22" t="s">
        <v>652</v>
      </c>
      <c r="AU210" s="22" t="s">
        <v>113</v>
      </c>
      <c r="AY210" s="22" t="s">
        <v>157</v>
      </c>
      <c r="BE210" s="109">
        <f t="shared" si="89"/>
        <v>0</v>
      </c>
      <c r="BF210" s="109">
        <f t="shared" si="90"/>
        <v>0</v>
      </c>
      <c r="BG210" s="109">
        <f t="shared" si="91"/>
        <v>0</v>
      </c>
      <c r="BH210" s="109">
        <f t="shared" si="92"/>
        <v>0</v>
      </c>
      <c r="BI210" s="109">
        <f t="shared" si="93"/>
        <v>0</v>
      </c>
      <c r="BJ210" s="22" t="s">
        <v>113</v>
      </c>
      <c r="BK210" s="109">
        <f t="shared" si="94"/>
        <v>0</v>
      </c>
      <c r="BL210" s="22" t="s">
        <v>1023</v>
      </c>
      <c r="BM210" s="22" t="s">
        <v>1119</v>
      </c>
    </row>
    <row r="211" spans="2:65" s="1" customFormat="1" ht="16.5" customHeight="1">
      <c r="B211" s="136"/>
      <c r="C211" s="204" t="s">
        <v>1127</v>
      </c>
      <c r="D211" s="204" t="s">
        <v>652</v>
      </c>
      <c r="E211" s="205" t="s">
        <v>1264</v>
      </c>
      <c r="F211" s="310" t="s">
        <v>1265</v>
      </c>
      <c r="G211" s="310"/>
      <c r="H211" s="310"/>
      <c r="I211" s="310"/>
      <c r="J211" s="206" t="s">
        <v>662</v>
      </c>
      <c r="K211" s="207">
        <v>35</v>
      </c>
      <c r="L211" s="311">
        <v>0</v>
      </c>
      <c r="M211" s="311"/>
      <c r="N211" s="309">
        <f t="shared" si="85"/>
        <v>0</v>
      </c>
      <c r="O211" s="278"/>
      <c r="P211" s="278"/>
      <c r="Q211" s="278"/>
      <c r="R211" s="139"/>
      <c r="T211" s="169" t="s">
        <v>5</v>
      </c>
      <c r="U211" s="47" t="s">
        <v>43</v>
      </c>
      <c r="V211" s="39"/>
      <c r="W211" s="170">
        <f t="shared" si="86"/>
        <v>0</v>
      </c>
      <c r="X211" s="170">
        <v>0</v>
      </c>
      <c r="Y211" s="170">
        <f t="shared" si="87"/>
        <v>0</v>
      </c>
      <c r="Z211" s="170">
        <v>0</v>
      </c>
      <c r="AA211" s="171">
        <f t="shared" si="88"/>
        <v>0</v>
      </c>
      <c r="AR211" s="22" t="s">
        <v>1249</v>
      </c>
      <c r="AT211" s="22" t="s">
        <v>652</v>
      </c>
      <c r="AU211" s="22" t="s">
        <v>113</v>
      </c>
      <c r="AY211" s="22" t="s">
        <v>157</v>
      </c>
      <c r="BE211" s="109">
        <f t="shared" si="89"/>
        <v>0</v>
      </c>
      <c r="BF211" s="109">
        <f t="shared" si="90"/>
        <v>0</v>
      </c>
      <c r="BG211" s="109">
        <f t="shared" si="91"/>
        <v>0</v>
      </c>
      <c r="BH211" s="109">
        <f t="shared" si="92"/>
        <v>0</v>
      </c>
      <c r="BI211" s="109">
        <f t="shared" si="93"/>
        <v>0</v>
      </c>
      <c r="BJ211" s="22" t="s">
        <v>113</v>
      </c>
      <c r="BK211" s="109">
        <f t="shared" si="94"/>
        <v>0</v>
      </c>
      <c r="BL211" s="22" t="s">
        <v>1023</v>
      </c>
      <c r="BM211" s="22" t="s">
        <v>1123</v>
      </c>
    </row>
    <row r="212" spans="2:65" s="1" customFormat="1" ht="16.5" customHeight="1">
      <c r="B212" s="136"/>
      <c r="C212" s="204" t="s">
        <v>1029</v>
      </c>
      <c r="D212" s="204" t="s">
        <v>652</v>
      </c>
      <c r="E212" s="205" t="s">
        <v>1266</v>
      </c>
      <c r="F212" s="310" t="s">
        <v>1267</v>
      </c>
      <c r="G212" s="310"/>
      <c r="H212" s="310"/>
      <c r="I212" s="310"/>
      <c r="J212" s="206" t="s">
        <v>662</v>
      </c>
      <c r="K212" s="207">
        <v>84</v>
      </c>
      <c r="L212" s="311">
        <v>0</v>
      </c>
      <c r="M212" s="311"/>
      <c r="N212" s="309">
        <f t="shared" si="85"/>
        <v>0</v>
      </c>
      <c r="O212" s="278"/>
      <c r="P212" s="278"/>
      <c r="Q212" s="278"/>
      <c r="R212" s="139"/>
      <c r="T212" s="169" t="s">
        <v>5</v>
      </c>
      <c r="U212" s="47" t="s">
        <v>43</v>
      </c>
      <c r="V212" s="39"/>
      <c r="W212" s="170">
        <f t="shared" si="86"/>
        <v>0</v>
      </c>
      <c r="X212" s="170">
        <v>0</v>
      </c>
      <c r="Y212" s="170">
        <f t="shared" si="87"/>
        <v>0</v>
      </c>
      <c r="Z212" s="170">
        <v>0</v>
      </c>
      <c r="AA212" s="171">
        <f t="shared" si="88"/>
        <v>0</v>
      </c>
      <c r="AR212" s="22" t="s">
        <v>1249</v>
      </c>
      <c r="AT212" s="22" t="s">
        <v>652</v>
      </c>
      <c r="AU212" s="22" t="s">
        <v>113</v>
      </c>
      <c r="AY212" s="22" t="s">
        <v>157</v>
      </c>
      <c r="BE212" s="109">
        <f t="shared" si="89"/>
        <v>0</v>
      </c>
      <c r="BF212" s="109">
        <f t="shared" si="90"/>
        <v>0</v>
      </c>
      <c r="BG212" s="109">
        <f t="shared" si="91"/>
        <v>0</v>
      </c>
      <c r="BH212" s="109">
        <f t="shared" si="92"/>
        <v>0</v>
      </c>
      <c r="BI212" s="109">
        <f t="shared" si="93"/>
        <v>0</v>
      </c>
      <c r="BJ212" s="22" t="s">
        <v>113</v>
      </c>
      <c r="BK212" s="109">
        <f t="shared" si="94"/>
        <v>0</v>
      </c>
      <c r="BL212" s="22" t="s">
        <v>1023</v>
      </c>
      <c r="BM212" s="22" t="s">
        <v>1126</v>
      </c>
    </row>
    <row r="213" spans="2:65" s="1" customFormat="1" ht="16.5" customHeight="1">
      <c r="B213" s="136"/>
      <c r="C213" s="204" t="s">
        <v>1134</v>
      </c>
      <c r="D213" s="204" t="s">
        <v>652</v>
      </c>
      <c r="E213" s="205" t="s">
        <v>1268</v>
      </c>
      <c r="F213" s="310" t="s">
        <v>1269</v>
      </c>
      <c r="G213" s="310"/>
      <c r="H213" s="310"/>
      <c r="I213" s="310"/>
      <c r="J213" s="206" t="s">
        <v>662</v>
      </c>
      <c r="K213" s="207">
        <v>84</v>
      </c>
      <c r="L213" s="311">
        <v>0</v>
      </c>
      <c r="M213" s="311"/>
      <c r="N213" s="309">
        <f t="shared" si="85"/>
        <v>0</v>
      </c>
      <c r="O213" s="278"/>
      <c r="P213" s="278"/>
      <c r="Q213" s="278"/>
      <c r="R213" s="139"/>
      <c r="T213" s="169" t="s">
        <v>5</v>
      </c>
      <c r="U213" s="47" t="s">
        <v>43</v>
      </c>
      <c r="V213" s="39"/>
      <c r="W213" s="170">
        <f t="shared" si="86"/>
        <v>0</v>
      </c>
      <c r="X213" s="170">
        <v>0</v>
      </c>
      <c r="Y213" s="170">
        <f t="shared" si="87"/>
        <v>0</v>
      </c>
      <c r="Z213" s="170">
        <v>0</v>
      </c>
      <c r="AA213" s="171">
        <f t="shared" si="88"/>
        <v>0</v>
      </c>
      <c r="AR213" s="22" t="s">
        <v>1249</v>
      </c>
      <c r="AT213" s="22" t="s">
        <v>652</v>
      </c>
      <c r="AU213" s="22" t="s">
        <v>113</v>
      </c>
      <c r="AY213" s="22" t="s">
        <v>157</v>
      </c>
      <c r="BE213" s="109">
        <f t="shared" si="89"/>
        <v>0</v>
      </c>
      <c r="BF213" s="109">
        <f t="shared" si="90"/>
        <v>0</v>
      </c>
      <c r="BG213" s="109">
        <f t="shared" si="91"/>
        <v>0</v>
      </c>
      <c r="BH213" s="109">
        <f t="shared" si="92"/>
        <v>0</v>
      </c>
      <c r="BI213" s="109">
        <f t="shared" si="93"/>
        <v>0</v>
      </c>
      <c r="BJ213" s="22" t="s">
        <v>113</v>
      </c>
      <c r="BK213" s="109">
        <f t="shared" si="94"/>
        <v>0</v>
      </c>
      <c r="BL213" s="22" t="s">
        <v>1023</v>
      </c>
      <c r="BM213" s="22" t="s">
        <v>1130</v>
      </c>
    </row>
    <row r="214" spans="2:65" s="1" customFormat="1" ht="16.5" customHeight="1">
      <c r="B214" s="136"/>
      <c r="C214" s="204" t="s">
        <v>1031</v>
      </c>
      <c r="D214" s="204" t="s">
        <v>652</v>
      </c>
      <c r="E214" s="205" t="s">
        <v>1270</v>
      </c>
      <c r="F214" s="310" t="s">
        <v>1271</v>
      </c>
      <c r="G214" s="310"/>
      <c r="H214" s="310"/>
      <c r="I214" s="310"/>
      <c r="J214" s="206" t="s">
        <v>662</v>
      </c>
      <c r="K214" s="207">
        <v>77</v>
      </c>
      <c r="L214" s="311">
        <v>0</v>
      </c>
      <c r="M214" s="311"/>
      <c r="N214" s="309">
        <f t="shared" si="85"/>
        <v>0</v>
      </c>
      <c r="O214" s="278"/>
      <c r="P214" s="278"/>
      <c r="Q214" s="278"/>
      <c r="R214" s="139"/>
      <c r="T214" s="169" t="s">
        <v>5</v>
      </c>
      <c r="U214" s="47" t="s">
        <v>43</v>
      </c>
      <c r="V214" s="39"/>
      <c r="W214" s="170">
        <f t="shared" si="86"/>
        <v>0</v>
      </c>
      <c r="X214" s="170">
        <v>0</v>
      </c>
      <c r="Y214" s="170">
        <f t="shared" si="87"/>
        <v>0</v>
      </c>
      <c r="Z214" s="170">
        <v>0</v>
      </c>
      <c r="AA214" s="171">
        <f t="shared" si="88"/>
        <v>0</v>
      </c>
      <c r="AR214" s="22" t="s">
        <v>1249</v>
      </c>
      <c r="AT214" s="22" t="s">
        <v>652</v>
      </c>
      <c r="AU214" s="22" t="s">
        <v>113</v>
      </c>
      <c r="AY214" s="22" t="s">
        <v>157</v>
      </c>
      <c r="BE214" s="109">
        <f t="shared" si="89"/>
        <v>0</v>
      </c>
      <c r="BF214" s="109">
        <f t="shared" si="90"/>
        <v>0</v>
      </c>
      <c r="BG214" s="109">
        <f t="shared" si="91"/>
        <v>0</v>
      </c>
      <c r="BH214" s="109">
        <f t="shared" si="92"/>
        <v>0</v>
      </c>
      <c r="BI214" s="109">
        <f t="shared" si="93"/>
        <v>0</v>
      </c>
      <c r="BJ214" s="22" t="s">
        <v>113</v>
      </c>
      <c r="BK214" s="109">
        <f t="shared" si="94"/>
        <v>0</v>
      </c>
      <c r="BL214" s="22" t="s">
        <v>1023</v>
      </c>
      <c r="BM214" s="22" t="s">
        <v>1133</v>
      </c>
    </row>
    <row r="215" spans="2:65" s="1" customFormat="1" ht="16.5" customHeight="1">
      <c r="B215" s="136"/>
      <c r="C215" s="204" t="s">
        <v>1141</v>
      </c>
      <c r="D215" s="204" t="s">
        <v>652</v>
      </c>
      <c r="E215" s="205" t="s">
        <v>1272</v>
      </c>
      <c r="F215" s="310" t="s">
        <v>1273</v>
      </c>
      <c r="G215" s="310"/>
      <c r="H215" s="310"/>
      <c r="I215" s="310"/>
      <c r="J215" s="206" t="s">
        <v>662</v>
      </c>
      <c r="K215" s="207">
        <v>161</v>
      </c>
      <c r="L215" s="311">
        <v>0</v>
      </c>
      <c r="M215" s="311"/>
      <c r="N215" s="309">
        <f t="shared" si="85"/>
        <v>0</v>
      </c>
      <c r="O215" s="278"/>
      <c r="P215" s="278"/>
      <c r="Q215" s="278"/>
      <c r="R215" s="139"/>
      <c r="T215" s="169" t="s">
        <v>5</v>
      </c>
      <c r="U215" s="47" t="s">
        <v>43</v>
      </c>
      <c r="V215" s="39"/>
      <c r="W215" s="170">
        <f t="shared" si="86"/>
        <v>0</v>
      </c>
      <c r="X215" s="170">
        <v>0</v>
      </c>
      <c r="Y215" s="170">
        <f t="shared" si="87"/>
        <v>0</v>
      </c>
      <c r="Z215" s="170">
        <v>0</v>
      </c>
      <c r="AA215" s="171">
        <f t="shared" si="88"/>
        <v>0</v>
      </c>
      <c r="AR215" s="22" t="s">
        <v>1249</v>
      </c>
      <c r="AT215" s="22" t="s">
        <v>652</v>
      </c>
      <c r="AU215" s="22" t="s">
        <v>113</v>
      </c>
      <c r="AY215" s="22" t="s">
        <v>157</v>
      </c>
      <c r="BE215" s="109">
        <f t="shared" si="89"/>
        <v>0</v>
      </c>
      <c r="BF215" s="109">
        <f t="shared" si="90"/>
        <v>0</v>
      </c>
      <c r="BG215" s="109">
        <f t="shared" si="91"/>
        <v>0</v>
      </c>
      <c r="BH215" s="109">
        <f t="shared" si="92"/>
        <v>0</v>
      </c>
      <c r="BI215" s="109">
        <f t="shared" si="93"/>
        <v>0</v>
      </c>
      <c r="BJ215" s="22" t="s">
        <v>113</v>
      </c>
      <c r="BK215" s="109">
        <f t="shared" si="94"/>
        <v>0</v>
      </c>
      <c r="BL215" s="22" t="s">
        <v>1023</v>
      </c>
      <c r="BM215" s="22" t="s">
        <v>1137</v>
      </c>
    </row>
    <row r="216" spans="2:65" s="1" customFormat="1" ht="16.5" customHeight="1">
      <c r="B216" s="136"/>
      <c r="C216" s="204" t="s">
        <v>1033</v>
      </c>
      <c r="D216" s="204" t="s">
        <v>652</v>
      </c>
      <c r="E216" s="205" t="s">
        <v>1274</v>
      </c>
      <c r="F216" s="310" t="s">
        <v>1275</v>
      </c>
      <c r="G216" s="310"/>
      <c r="H216" s="310"/>
      <c r="I216" s="310"/>
      <c r="J216" s="206" t="s">
        <v>652</v>
      </c>
      <c r="K216" s="207">
        <v>500</v>
      </c>
      <c r="L216" s="311">
        <v>0</v>
      </c>
      <c r="M216" s="311"/>
      <c r="N216" s="309">
        <f t="shared" si="85"/>
        <v>0</v>
      </c>
      <c r="O216" s="278"/>
      <c r="P216" s="278"/>
      <c r="Q216" s="278"/>
      <c r="R216" s="139"/>
      <c r="T216" s="169" t="s">
        <v>5</v>
      </c>
      <c r="U216" s="47" t="s">
        <v>43</v>
      </c>
      <c r="V216" s="39"/>
      <c r="W216" s="170">
        <f t="shared" si="86"/>
        <v>0</v>
      </c>
      <c r="X216" s="170">
        <v>0</v>
      </c>
      <c r="Y216" s="170">
        <f t="shared" si="87"/>
        <v>0</v>
      </c>
      <c r="Z216" s="170">
        <v>0</v>
      </c>
      <c r="AA216" s="171">
        <f t="shared" si="88"/>
        <v>0</v>
      </c>
      <c r="AR216" s="22" t="s">
        <v>1249</v>
      </c>
      <c r="AT216" s="22" t="s">
        <v>652</v>
      </c>
      <c r="AU216" s="22" t="s">
        <v>113</v>
      </c>
      <c r="AY216" s="22" t="s">
        <v>157</v>
      </c>
      <c r="BE216" s="109">
        <f t="shared" si="89"/>
        <v>0</v>
      </c>
      <c r="BF216" s="109">
        <f t="shared" si="90"/>
        <v>0</v>
      </c>
      <c r="BG216" s="109">
        <f t="shared" si="91"/>
        <v>0</v>
      </c>
      <c r="BH216" s="109">
        <f t="shared" si="92"/>
        <v>0</v>
      </c>
      <c r="BI216" s="109">
        <f t="shared" si="93"/>
        <v>0</v>
      </c>
      <c r="BJ216" s="22" t="s">
        <v>113</v>
      </c>
      <c r="BK216" s="109">
        <f t="shared" si="94"/>
        <v>0</v>
      </c>
      <c r="BL216" s="22" t="s">
        <v>1023</v>
      </c>
      <c r="BM216" s="22" t="s">
        <v>1140</v>
      </c>
    </row>
    <row r="217" spans="2:65" s="1" customFormat="1" ht="16.5" customHeight="1">
      <c r="B217" s="136"/>
      <c r="C217" s="204" t="s">
        <v>1148</v>
      </c>
      <c r="D217" s="204" t="s">
        <v>652</v>
      </c>
      <c r="E217" s="205" t="s">
        <v>1276</v>
      </c>
      <c r="F217" s="310" t="s">
        <v>1277</v>
      </c>
      <c r="G217" s="310"/>
      <c r="H217" s="310"/>
      <c r="I217" s="310"/>
      <c r="J217" s="206" t="s">
        <v>662</v>
      </c>
      <c r="K217" s="207">
        <v>210</v>
      </c>
      <c r="L217" s="311">
        <v>0</v>
      </c>
      <c r="M217" s="311"/>
      <c r="N217" s="309">
        <f t="shared" si="85"/>
        <v>0</v>
      </c>
      <c r="O217" s="278"/>
      <c r="P217" s="278"/>
      <c r="Q217" s="278"/>
      <c r="R217" s="139"/>
      <c r="T217" s="169" t="s">
        <v>5</v>
      </c>
      <c r="U217" s="47" t="s">
        <v>43</v>
      </c>
      <c r="V217" s="39"/>
      <c r="W217" s="170">
        <f t="shared" si="86"/>
        <v>0</v>
      </c>
      <c r="X217" s="170">
        <v>0</v>
      </c>
      <c r="Y217" s="170">
        <f t="shared" si="87"/>
        <v>0</v>
      </c>
      <c r="Z217" s="170">
        <v>0</v>
      </c>
      <c r="AA217" s="171">
        <f t="shared" si="88"/>
        <v>0</v>
      </c>
      <c r="AR217" s="22" t="s">
        <v>1249</v>
      </c>
      <c r="AT217" s="22" t="s">
        <v>652</v>
      </c>
      <c r="AU217" s="22" t="s">
        <v>113</v>
      </c>
      <c r="AY217" s="22" t="s">
        <v>157</v>
      </c>
      <c r="BE217" s="109">
        <f t="shared" si="89"/>
        <v>0</v>
      </c>
      <c r="BF217" s="109">
        <f t="shared" si="90"/>
        <v>0</v>
      </c>
      <c r="BG217" s="109">
        <f t="shared" si="91"/>
        <v>0</v>
      </c>
      <c r="BH217" s="109">
        <f t="shared" si="92"/>
        <v>0</v>
      </c>
      <c r="BI217" s="109">
        <f t="shared" si="93"/>
        <v>0</v>
      </c>
      <c r="BJ217" s="22" t="s">
        <v>113</v>
      </c>
      <c r="BK217" s="109">
        <f t="shared" si="94"/>
        <v>0</v>
      </c>
      <c r="BL217" s="22" t="s">
        <v>1023</v>
      </c>
      <c r="BM217" s="22" t="s">
        <v>1144</v>
      </c>
    </row>
    <row r="218" spans="2:65" s="1" customFormat="1" ht="16.5" customHeight="1">
      <c r="B218" s="136"/>
      <c r="C218" s="204" t="s">
        <v>1036</v>
      </c>
      <c r="D218" s="204" t="s">
        <v>652</v>
      </c>
      <c r="E218" s="205" t="s">
        <v>1278</v>
      </c>
      <c r="F218" s="310" t="s">
        <v>1279</v>
      </c>
      <c r="G218" s="310"/>
      <c r="H218" s="310"/>
      <c r="I218" s="310"/>
      <c r="J218" s="206" t="s">
        <v>662</v>
      </c>
      <c r="K218" s="207">
        <v>63</v>
      </c>
      <c r="L218" s="311">
        <v>0</v>
      </c>
      <c r="M218" s="311"/>
      <c r="N218" s="309">
        <f t="shared" si="85"/>
        <v>0</v>
      </c>
      <c r="O218" s="278"/>
      <c r="P218" s="278"/>
      <c r="Q218" s="278"/>
      <c r="R218" s="139"/>
      <c r="T218" s="169" t="s">
        <v>5</v>
      </c>
      <c r="U218" s="47" t="s">
        <v>43</v>
      </c>
      <c r="V218" s="39"/>
      <c r="W218" s="170">
        <f t="shared" si="86"/>
        <v>0</v>
      </c>
      <c r="X218" s="170">
        <v>0</v>
      </c>
      <c r="Y218" s="170">
        <f t="shared" si="87"/>
        <v>0</v>
      </c>
      <c r="Z218" s="170">
        <v>0</v>
      </c>
      <c r="AA218" s="171">
        <f t="shared" si="88"/>
        <v>0</v>
      </c>
      <c r="AR218" s="22" t="s">
        <v>1249</v>
      </c>
      <c r="AT218" s="22" t="s">
        <v>652</v>
      </c>
      <c r="AU218" s="22" t="s">
        <v>113</v>
      </c>
      <c r="AY218" s="22" t="s">
        <v>157</v>
      </c>
      <c r="BE218" s="109">
        <f t="shared" si="89"/>
        <v>0</v>
      </c>
      <c r="BF218" s="109">
        <f t="shared" si="90"/>
        <v>0</v>
      </c>
      <c r="BG218" s="109">
        <f t="shared" si="91"/>
        <v>0</v>
      </c>
      <c r="BH218" s="109">
        <f t="shared" si="92"/>
        <v>0</v>
      </c>
      <c r="BI218" s="109">
        <f t="shared" si="93"/>
        <v>0</v>
      </c>
      <c r="BJ218" s="22" t="s">
        <v>113</v>
      </c>
      <c r="BK218" s="109">
        <f t="shared" si="94"/>
        <v>0</v>
      </c>
      <c r="BL218" s="22" t="s">
        <v>1023</v>
      </c>
      <c r="BM218" s="22" t="s">
        <v>1147</v>
      </c>
    </row>
    <row r="219" spans="2:65" s="1" customFormat="1" ht="16.5" customHeight="1">
      <c r="B219" s="136"/>
      <c r="C219" s="204" t="s">
        <v>497</v>
      </c>
      <c r="D219" s="204" t="s">
        <v>652</v>
      </c>
      <c r="E219" s="205" t="s">
        <v>1280</v>
      </c>
      <c r="F219" s="310" t="s">
        <v>1281</v>
      </c>
      <c r="G219" s="310"/>
      <c r="H219" s="310"/>
      <c r="I219" s="310"/>
      <c r="J219" s="206" t="s">
        <v>662</v>
      </c>
      <c r="K219" s="207">
        <v>21</v>
      </c>
      <c r="L219" s="311">
        <v>0</v>
      </c>
      <c r="M219" s="311"/>
      <c r="N219" s="309">
        <f t="shared" si="85"/>
        <v>0</v>
      </c>
      <c r="O219" s="278"/>
      <c r="P219" s="278"/>
      <c r="Q219" s="278"/>
      <c r="R219" s="139"/>
      <c r="T219" s="169" t="s">
        <v>5</v>
      </c>
      <c r="U219" s="47" t="s">
        <v>43</v>
      </c>
      <c r="V219" s="39"/>
      <c r="W219" s="170">
        <f t="shared" si="86"/>
        <v>0</v>
      </c>
      <c r="X219" s="170">
        <v>0</v>
      </c>
      <c r="Y219" s="170">
        <f t="shared" si="87"/>
        <v>0</v>
      </c>
      <c r="Z219" s="170">
        <v>0</v>
      </c>
      <c r="AA219" s="171">
        <f t="shared" si="88"/>
        <v>0</v>
      </c>
      <c r="AR219" s="22" t="s">
        <v>1249</v>
      </c>
      <c r="AT219" s="22" t="s">
        <v>652</v>
      </c>
      <c r="AU219" s="22" t="s">
        <v>113</v>
      </c>
      <c r="AY219" s="22" t="s">
        <v>157</v>
      </c>
      <c r="BE219" s="109">
        <f t="shared" si="89"/>
        <v>0</v>
      </c>
      <c r="BF219" s="109">
        <f t="shared" si="90"/>
        <v>0</v>
      </c>
      <c r="BG219" s="109">
        <f t="shared" si="91"/>
        <v>0</v>
      </c>
      <c r="BH219" s="109">
        <f t="shared" si="92"/>
        <v>0</v>
      </c>
      <c r="BI219" s="109">
        <f t="shared" si="93"/>
        <v>0</v>
      </c>
      <c r="BJ219" s="22" t="s">
        <v>113</v>
      </c>
      <c r="BK219" s="109">
        <f t="shared" si="94"/>
        <v>0</v>
      </c>
      <c r="BL219" s="22" t="s">
        <v>1023</v>
      </c>
      <c r="BM219" s="22" t="s">
        <v>1151</v>
      </c>
    </row>
    <row r="220" spans="2:65" s="1" customFormat="1" ht="16.5" customHeight="1">
      <c r="B220" s="136"/>
      <c r="C220" s="204" t="s">
        <v>1039</v>
      </c>
      <c r="D220" s="204" t="s">
        <v>652</v>
      </c>
      <c r="E220" s="205" t="s">
        <v>1282</v>
      </c>
      <c r="F220" s="310" t="s">
        <v>1283</v>
      </c>
      <c r="G220" s="310"/>
      <c r="H220" s="310"/>
      <c r="I220" s="310"/>
      <c r="J220" s="206" t="s">
        <v>662</v>
      </c>
      <c r="K220" s="207">
        <v>21</v>
      </c>
      <c r="L220" s="311">
        <v>0</v>
      </c>
      <c r="M220" s="311"/>
      <c r="N220" s="309">
        <f t="shared" si="85"/>
        <v>0</v>
      </c>
      <c r="O220" s="278"/>
      <c r="P220" s="278"/>
      <c r="Q220" s="278"/>
      <c r="R220" s="139"/>
      <c r="T220" s="169" t="s">
        <v>5</v>
      </c>
      <c r="U220" s="47" t="s">
        <v>43</v>
      </c>
      <c r="V220" s="39"/>
      <c r="W220" s="170">
        <f t="shared" si="86"/>
        <v>0</v>
      </c>
      <c r="X220" s="170">
        <v>0</v>
      </c>
      <c r="Y220" s="170">
        <f t="shared" si="87"/>
        <v>0</v>
      </c>
      <c r="Z220" s="170">
        <v>0</v>
      </c>
      <c r="AA220" s="171">
        <f t="shared" si="88"/>
        <v>0</v>
      </c>
      <c r="AR220" s="22" t="s">
        <v>1249</v>
      </c>
      <c r="AT220" s="22" t="s">
        <v>652</v>
      </c>
      <c r="AU220" s="22" t="s">
        <v>113</v>
      </c>
      <c r="AY220" s="22" t="s">
        <v>157</v>
      </c>
      <c r="BE220" s="109">
        <f t="shared" si="89"/>
        <v>0</v>
      </c>
      <c r="BF220" s="109">
        <f t="shared" si="90"/>
        <v>0</v>
      </c>
      <c r="BG220" s="109">
        <f t="shared" si="91"/>
        <v>0</v>
      </c>
      <c r="BH220" s="109">
        <f t="shared" si="92"/>
        <v>0</v>
      </c>
      <c r="BI220" s="109">
        <f t="shared" si="93"/>
        <v>0</v>
      </c>
      <c r="BJ220" s="22" t="s">
        <v>113</v>
      </c>
      <c r="BK220" s="109">
        <f t="shared" si="94"/>
        <v>0</v>
      </c>
      <c r="BL220" s="22" t="s">
        <v>1023</v>
      </c>
      <c r="BM220" s="22" t="s">
        <v>1154</v>
      </c>
    </row>
    <row r="221" spans="2:65" s="1" customFormat="1" ht="16.5" customHeight="1">
      <c r="B221" s="136"/>
      <c r="C221" s="204" t="s">
        <v>1159</v>
      </c>
      <c r="D221" s="204" t="s">
        <v>652</v>
      </c>
      <c r="E221" s="205" t="s">
        <v>1284</v>
      </c>
      <c r="F221" s="310" t="s">
        <v>1285</v>
      </c>
      <c r="G221" s="310"/>
      <c r="H221" s="310"/>
      <c r="I221" s="310"/>
      <c r="J221" s="206" t="s">
        <v>662</v>
      </c>
      <c r="K221" s="207">
        <v>21</v>
      </c>
      <c r="L221" s="311">
        <v>0</v>
      </c>
      <c r="M221" s="311"/>
      <c r="N221" s="309">
        <f t="shared" si="85"/>
        <v>0</v>
      </c>
      <c r="O221" s="278"/>
      <c r="P221" s="278"/>
      <c r="Q221" s="278"/>
      <c r="R221" s="139"/>
      <c r="T221" s="169" t="s">
        <v>5</v>
      </c>
      <c r="U221" s="47" t="s">
        <v>43</v>
      </c>
      <c r="V221" s="39"/>
      <c r="W221" s="170">
        <f t="shared" si="86"/>
        <v>0</v>
      </c>
      <c r="X221" s="170">
        <v>0</v>
      </c>
      <c r="Y221" s="170">
        <f t="shared" si="87"/>
        <v>0</v>
      </c>
      <c r="Z221" s="170">
        <v>0</v>
      </c>
      <c r="AA221" s="171">
        <f t="shared" si="88"/>
        <v>0</v>
      </c>
      <c r="AR221" s="22" t="s">
        <v>1249</v>
      </c>
      <c r="AT221" s="22" t="s">
        <v>652</v>
      </c>
      <c r="AU221" s="22" t="s">
        <v>113</v>
      </c>
      <c r="AY221" s="22" t="s">
        <v>157</v>
      </c>
      <c r="BE221" s="109">
        <f t="shared" si="89"/>
        <v>0</v>
      </c>
      <c r="BF221" s="109">
        <f t="shared" si="90"/>
        <v>0</v>
      </c>
      <c r="BG221" s="109">
        <f t="shared" si="91"/>
        <v>0</v>
      </c>
      <c r="BH221" s="109">
        <f t="shared" si="92"/>
        <v>0</v>
      </c>
      <c r="BI221" s="109">
        <f t="shared" si="93"/>
        <v>0</v>
      </c>
      <c r="BJ221" s="22" t="s">
        <v>113</v>
      </c>
      <c r="BK221" s="109">
        <f t="shared" si="94"/>
        <v>0</v>
      </c>
      <c r="BL221" s="22" t="s">
        <v>1023</v>
      </c>
      <c r="BM221" s="22" t="s">
        <v>1155</v>
      </c>
    </row>
    <row r="222" spans="2:65" s="1" customFormat="1" ht="38.25" customHeight="1">
      <c r="B222" s="136"/>
      <c r="C222" s="165" t="s">
        <v>1042</v>
      </c>
      <c r="D222" s="165" t="s">
        <v>158</v>
      </c>
      <c r="E222" s="166" t="s">
        <v>1286</v>
      </c>
      <c r="F222" s="276" t="s">
        <v>1287</v>
      </c>
      <c r="G222" s="276"/>
      <c r="H222" s="276"/>
      <c r="I222" s="276"/>
      <c r="J222" s="167" t="s">
        <v>953</v>
      </c>
      <c r="K222" s="168">
        <v>1</v>
      </c>
      <c r="L222" s="277">
        <v>0</v>
      </c>
      <c r="M222" s="277"/>
      <c r="N222" s="278">
        <f t="shared" si="85"/>
        <v>0</v>
      </c>
      <c r="O222" s="278"/>
      <c r="P222" s="278"/>
      <c r="Q222" s="278"/>
      <c r="R222" s="139"/>
      <c r="T222" s="169" t="s">
        <v>5</v>
      </c>
      <c r="U222" s="47" t="s">
        <v>43</v>
      </c>
      <c r="V222" s="39"/>
      <c r="W222" s="170">
        <f t="shared" si="86"/>
        <v>0</v>
      </c>
      <c r="X222" s="170">
        <v>0</v>
      </c>
      <c r="Y222" s="170">
        <f t="shared" si="87"/>
        <v>0</v>
      </c>
      <c r="Z222" s="170">
        <v>0</v>
      </c>
      <c r="AA222" s="171">
        <f t="shared" si="88"/>
        <v>0</v>
      </c>
      <c r="AR222" s="22" t="s">
        <v>1023</v>
      </c>
      <c r="AT222" s="22" t="s">
        <v>158</v>
      </c>
      <c r="AU222" s="22" t="s">
        <v>113</v>
      </c>
      <c r="AY222" s="22" t="s">
        <v>157</v>
      </c>
      <c r="BE222" s="109">
        <f t="shared" si="89"/>
        <v>0</v>
      </c>
      <c r="BF222" s="109">
        <f t="shared" si="90"/>
        <v>0</v>
      </c>
      <c r="BG222" s="109">
        <f t="shared" si="91"/>
        <v>0</v>
      </c>
      <c r="BH222" s="109">
        <f t="shared" si="92"/>
        <v>0</v>
      </c>
      <c r="BI222" s="109">
        <f t="shared" si="93"/>
        <v>0</v>
      </c>
      <c r="BJ222" s="22" t="s">
        <v>113</v>
      </c>
      <c r="BK222" s="109">
        <f t="shared" si="94"/>
        <v>0</v>
      </c>
      <c r="BL222" s="22" t="s">
        <v>1023</v>
      </c>
      <c r="BM222" s="22" t="s">
        <v>1288</v>
      </c>
    </row>
    <row r="223" spans="2:65" s="9" customFormat="1" ht="29.85" customHeight="1">
      <c r="B223" s="154"/>
      <c r="C223" s="155"/>
      <c r="D223" s="164" t="s">
        <v>1197</v>
      </c>
      <c r="E223" s="164"/>
      <c r="F223" s="164"/>
      <c r="G223" s="164"/>
      <c r="H223" s="164"/>
      <c r="I223" s="164"/>
      <c r="J223" s="164"/>
      <c r="K223" s="164"/>
      <c r="L223" s="164"/>
      <c r="M223" s="164"/>
      <c r="N223" s="272">
        <f>BK223</f>
        <v>0</v>
      </c>
      <c r="O223" s="273"/>
      <c r="P223" s="273"/>
      <c r="Q223" s="273"/>
      <c r="R223" s="157"/>
      <c r="T223" s="158"/>
      <c r="U223" s="155"/>
      <c r="V223" s="155"/>
      <c r="W223" s="159">
        <f>SUM(W224:W225)</f>
        <v>0</v>
      </c>
      <c r="X223" s="155"/>
      <c r="Y223" s="159">
        <f>SUM(Y224:Y225)</f>
        <v>0</v>
      </c>
      <c r="Z223" s="155"/>
      <c r="AA223" s="160">
        <f>SUM(AA224:AA225)</f>
        <v>0</v>
      </c>
      <c r="AR223" s="161" t="s">
        <v>167</v>
      </c>
      <c r="AT223" s="162" t="s">
        <v>75</v>
      </c>
      <c r="AU223" s="162" t="s">
        <v>84</v>
      </c>
      <c r="AY223" s="161" t="s">
        <v>157</v>
      </c>
      <c r="BK223" s="163">
        <f>SUM(BK224:BK225)</f>
        <v>0</v>
      </c>
    </row>
    <row r="224" spans="2:65" s="1" customFormat="1" ht="16.5" customHeight="1">
      <c r="B224" s="136"/>
      <c r="C224" s="204" t="s">
        <v>1166</v>
      </c>
      <c r="D224" s="204" t="s">
        <v>652</v>
      </c>
      <c r="E224" s="205" t="s">
        <v>1289</v>
      </c>
      <c r="F224" s="310" t="s">
        <v>1290</v>
      </c>
      <c r="G224" s="310"/>
      <c r="H224" s="310"/>
      <c r="I224" s="310"/>
      <c r="J224" s="206" t="s">
        <v>1291</v>
      </c>
      <c r="K224" s="207">
        <v>10</v>
      </c>
      <c r="L224" s="311">
        <v>0</v>
      </c>
      <c r="M224" s="311"/>
      <c r="N224" s="309">
        <f>ROUND(L224*K224,2)</f>
        <v>0</v>
      </c>
      <c r="O224" s="278"/>
      <c r="P224" s="278"/>
      <c r="Q224" s="278"/>
      <c r="R224" s="139"/>
      <c r="T224" s="169" t="s">
        <v>5</v>
      </c>
      <c r="U224" s="47" t="s">
        <v>43</v>
      </c>
      <c r="V224" s="39"/>
      <c r="W224" s="170">
        <f>V224*K224</f>
        <v>0</v>
      </c>
      <c r="X224" s="170">
        <v>0</v>
      </c>
      <c r="Y224" s="170">
        <f>X224*K224</f>
        <v>0</v>
      </c>
      <c r="Z224" s="170">
        <v>0</v>
      </c>
      <c r="AA224" s="171">
        <f>Z224*K224</f>
        <v>0</v>
      </c>
      <c r="AR224" s="22" t="s">
        <v>1249</v>
      </c>
      <c r="AT224" s="22" t="s">
        <v>652</v>
      </c>
      <c r="AU224" s="22" t="s">
        <v>113</v>
      </c>
      <c r="AY224" s="22" t="s">
        <v>157</v>
      </c>
      <c r="BE224" s="109">
        <f>IF(U224="základná",N224,0)</f>
        <v>0</v>
      </c>
      <c r="BF224" s="109">
        <f>IF(U224="znížená",N224,0)</f>
        <v>0</v>
      </c>
      <c r="BG224" s="109">
        <f>IF(U224="zákl. prenesená",N224,0)</f>
        <v>0</v>
      </c>
      <c r="BH224" s="109">
        <f>IF(U224="zníž. prenesená",N224,0)</f>
        <v>0</v>
      </c>
      <c r="BI224" s="109">
        <f>IF(U224="nulová",N224,0)</f>
        <v>0</v>
      </c>
      <c r="BJ224" s="22" t="s">
        <v>113</v>
      </c>
      <c r="BK224" s="109">
        <f>ROUND(L224*K224,2)</f>
        <v>0</v>
      </c>
      <c r="BL224" s="22" t="s">
        <v>1023</v>
      </c>
      <c r="BM224" s="22" t="s">
        <v>1165</v>
      </c>
    </row>
    <row r="225" spans="2:65" s="1" customFormat="1" ht="16.5" customHeight="1">
      <c r="B225" s="136"/>
      <c r="C225" s="204" t="s">
        <v>1045</v>
      </c>
      <c r="D225" s="204" t="s">
        <v>652</v>
      </c>
      <c r="E225" s="205" t="s">
        <v>1292</v>
      </c>
      <c r="F225" s="310" t="s">
        <v>1293</v>
      </c>
      <c r="G225" s="310"/>
      <c r="H225" s="310"/>
      <c r="I225" s="310"/>
      <c r="J225" s="206" t="s">
        <v>1291</v>
      </c>
      <c r="K225" s="207">
        <v>30</v>
      </c>
      <c r="L225" s="311">
        <v>0</v>
      </c>
      <c r="M225" s="311"/>
      <c r="N225" s="309">
        <f>ROUND(L225*K225,2)</f>
        <v>0</v>
      </c>
      <c r="O225" s="278"/>
      <c r="P225" s="278"/>
      <c r="Q225" s="278"/>
      <c r="R225" s="139"/>
      <c r="T225" s="169" t="s">
        <v>5</v>
      </c>
      <c r="U225" s="47" t="s">
        <v>43</v>
      </c>
      <c r="V225" s="39"/>
      <c r="W225" s="170">
        <f>V225*K225</f>
        <v>0</v>
      </c>
      <c r="X225" s="170">
        <v>0</v>
      </c>
      <c r="Y225" s="170">
        <f>X225*K225</f>
        <v>0</v>
      </c>
      <c r="Z225" s="170">
        <v>0</v>
      </c>
      <c r="AA225" s="171">
        <f>Z225*K225</f>
        <v>0</v>
      </c>
      <c r="AR225" s="22" t="s">
        <v>1249</v>
      </c>
      <c r="AT225" s="22" t="s">
        <v>652</v>
      </c>
      <c r="AU225" s="22" t="s">
        <v>113</v>
      </c>
      <c r="AY225" s="22" t="s">
        <v>157</v>
      </c>
      <c r="BE225" s="109">
        <f>IF(U225="základná",N225,0)</f>
        <v>0</v>
      </c>
      <c r="BF225" s="109">
        <f>IF(U225="znížená",N225,0)</f>
        <v>0</v>
      </c>
      <c r="BG225" s="109">
        <f>IF(U225="zákl. prenesená",N225,0)</f>
        <v>0</v>
      </c>
      <c r="BH225" s="109">
        <f>IF(U225="zníž. prenesená",N225,0)</f>
        <v>0</v>
      </c>
      <c r="BI225" s="109">
        <f>IF(U225="nulová",N225,0)</f>
        <v>0</v>
      </c>
      <c r="BJ225" s="22" t="s">
        <v>113</v>
      </c>
      <c r="BK225" s="109">
        <f>ROUND(L225*K225,2)</f>
        <v>0</v>
      </c>
      <c r="BL225" s="22" t="s">
        <v>1023</v>
      </c>
      <c r="BM225" s="22" t="s">
        <v>1169</v>
      </c>
    </row>
    <row r="226" spans="2:65" s="1" customFormat="1" ht="49.9" customHeight="1">
      <c r="B226" s="38"/>
      <c r="C226" s="39"/>
      <c r="D226" s="156" t="s">
        <v>471</v>
      </c>
      <c r="E226" s="39"/>
      <c r="F226" s="39"/>
      <c r="G226" s="39"/>
      <c r="H226" s="39"/>
      <c r="I226" s="39"/>
      <c r="J226" s="39"/>
      <c r="K226" s="39"/>
      <c r="L226" s="39"/>
      <c r="M226" s="39"/>
      <c r="N226" s="274">
        <f>BK226</f>
        <v>0</v>
      </c>
      <c r="O226" s="275"/>
      <c r="P226" s="275"/>
      <c r="Q226" s="275"/>
      <c r="R226" s="40"/>
      <c r="T226" s="203"/>
      <c r="U226" s="59"/>
      <c r="V226" s="59"/>
      <c r="W226" s="59"/>
      <c r="X226" s="59"/>
      <c r="Y226" s="59"/>
      <c r="Z226" s="59"/>
      <c r="AA226" s="61"/>
      <c r="AT226" s="22" t="s">
        <v>75</v>
      </c>
      <c r="AU226" s="22" t="s">
        <v>76</v>
      </c>
      <c r="AY226" s="22" t="s">
        <v>472</v>
      </c>
      <c r="BK226" s="109">
        <v>0</v>
      </c>
    </row>
    <row r="227" spans="2:65" s="1" customFormat="1" ht="6.95" customHeight="1">
      <c r="B227" s="62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4"/>
    </row>
  </sheetData>
  <mergeCells count="334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5:I195"/>
    <mergeCell ref="L195:M195"/>
    <mergeCell ref="N195:Q195"/>
    <mergeCell ref="F197:I197"/>
    <mergeCell ref="L197:M197"/>
    <mergeCell ref="N197:Q197"/>
    <mergeCell ref="F199:I199"/>
    <mergeCell ref="L199:M199"/>
    <mergeCell ref="N199:Q199"/>
    <mergeCell ref="F201:I201"/>
    <mergeCell ref="L201:M201"/>
    <mergeCell ref="N201:Q20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N223:Q223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N226:Q226"/>
    <mergeCell ref="H1:K1"/>
    <mergeCell ref="S2:AC2"/>
    <mergeCell ref="F224:I224"/>
    <mergeCell ref="L224:M224"/>
    <mergeCell ref="N224:Q224"/>
    <mergeCell ref="F225:I225"/>
    <mergeCell ref="L225:M225"/>
    <mergeCell ref="N225:Q225"/>
    <mergeCell ref="N130:Q130"/>
    <mergeCell ref="N131:Q131"/>
    <mergeCell ref="N132:Q132"/>
    <mergeCell ref="N145:Q145"/>
    <mergeCell ref="N152:Q152"/>
    <mergeCell ref="N159:Q159"/>
    <mergeCell ref="N166:Q166"/>
    <mergeCell ref="N173:Q173"/>
    <mergeCell ref="N180:Q180"/>
    <mergeCell ref="N187:Q187"/>
    <mergeCell ref="N194:Q194"/>
    <mergeCell ref="N196:Q196"/>
    <mergeCell ref="N198:Q198"/>
    <mergeCell ref="N200:Q200"/>
    <mergeCell ref="N202:Q202"/>
  </mergeCells>
  <hyperlinks>
    <hyperlink ref="F1:G1" location="C2" display="1) Krycí list rozpočtu"/>
    <hyperlink ref="H1:K1" location="C86" display="2) Rekapitulácia rozpočtu"/>
    <hyperlink ref="L1" location="C12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SO01.1 - SO01.1  Rekonštr...</vt:lpstr>
      <vt:lpstr>SO01.2 - SO01.2 Nové konš...</vt:lpstr>
      <vt:lpstr>SO021 - SO02 Zdravotechni...</vt:lpstr>
      <vt:lpstr>SO03 - SO03 Elektroinštal...</vt:lpstr>
      <vt:lpstr>'Rekapitulácia stavby'!Názvy_tlače</vt:lpstr>
      <vt:lpstr>'SO01.1 - SO01.1  Rekonštr...'!Názvy_tlače</vt:lpstr>
      <vt:lpstr>'SO01.2 - SO01.2 Nové konš...'!Názvy_tlače</vt:lpstr>
      <vt:lpstr>'SO021 - SO02 Zdravotechni...'!Názvy_tlače</vt:lpstr>
      <vt:lpstr>'SO03 - SO03 Elektroinštal...'!Názvy_tlače</vt:lpstr>
      <vt:lpstr>'Rekapitulácia stavby'!Oblasť_tlače</vt:lpstr>
      <vt:lpstr>'SO01.1 - SO01.1  Rekonštr...'!Oblasť_tlače</vt:lpstr>
      <vt:lpstr>'SO01.2 - SO01.2 Nové konš...'!Oblasť_tlače</vt:lpstr>
      <vt:lpstr>'SO021 - SO02 Zdravotechni...'!Oblasť_tlače</vt:lpstr>
      <vt:lpstr>'SO03 - SO03 Elektroinštal...'!Oblasť_tlače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Debnárová Monika</cp:lastModifiedBy>
  <dcterms:created xsi:type="dcterms:W3CDTF">2018-05-02T08:39:07Z</dcterms:created>
  <dcterms:modified xsi:type="dcterms:W3CDTF">2018-07-03T07:45:11Z</dcterms:modified>
</cp:coreProperties>
</file>