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4a5d628c725553/Počítač/Robota/Živé namestie/kamenné nám/Tender-03-2026/"/>
    </mc:Choice>
  </mc:AlternateContent>
  <xr:revisionPtr revIDLastSave="244" documentId="11_0CBC822D5578B7ECAB9E887F10EDAF217CCC2A4F" xr6:coauthVersionLast="47" xr6:coauthVersionMax="47" xr10:uidLastSave="{62B48DB0-58F4-43ED-AE42-DECCE0673128}"/>
  <bookViews>
    <workbookView xWindow="7335" yWindow="405" windowWidth="14520" windowHeight="14655" firstSheet="2" activeTab="2" xr2:uid="{00000000-000D-0000-FFFF-FFFF00000000}"/>
  </bookViews>
  <sheets>
    <sheet name="Rekapitulácia stavby" sheetId="1" r:id="rId1"/>
    <sheet name="POV-1.etapa - Dočasné zás..." sheetId="2" r:id="rId2"/>
    <sheet name="SO1 - Koľajový triangel 1..." sheetId="3" r:id="rId3"/>
    <sheet name="SO2-1 - Električková zast..." sheetId="4" r:id="rId4"/>
    <sheet name="SO3 - Multikanál 1.etapa" sheetId="5" r:id="rId5"/>
  </sheets>
  <definedNames>
    <definedName name="_xlnm._FilterDatabase" localSheetId="1" hidden="1">'POV-1.etapa - Dočasné zás...'!$C$121:$K$158</definedName>
    <definedName name="_xlnm._FilterDatabase" localSheetId="2" hidden="1">'SO1 - Koľajový triangel 1...'!$C$126:$K$256</definedName>
    <definedName name="_xlnm._FilterDatabase" localSheetId="3" hidden="1">'SO2-1 - Električková zast...'!$C$125:$K$210</definedName>
    <definedName name="_xlnm._FilterDatabase" localSheetId="4" hidden="1">'SO3 - Multikanál 1.etapa'!$C$121:$K$145</definedName>
    <definedName name="_xlnm.Print_Titles" localSheetId="1">'POV-1.etapa - Dočasné zás...'!$121:$121</definedName>
    <definedName name="_xlnm.Print_Titles" localSheetId="0">'Rekapitulácia stavby'!$92:$92</definedName>
    <definedName name="_xlnm.Print_Titles" localSheetId="2">'SO1 - Koľajový triangel 1...'!$126:$126</definedName>
    <definedName name="_xlnm.Print_Titles" localSheetId="3">'SO2-1 - Električková zast...'!$125:$125</definedName>
    <definedName name="_xlnm.Print_Titles" localSheetId="4">'SO3 - Multikanál 1.etapa'!$121:$121</definedName>
    <definedName name="_xlnm.Print_Area" localSheetId="1">'POV-1.etapa - Dočasné zás...'!$C$4:$J$76,'POV-1.etapa - Dočasné zás...'!$C$82:$J$103,'POV-1.etapa - Dočasné zás...'!$C$109:$J$158</definedName>
    <definedName name="_xlnm.Print_Area" localSheetId="0">'Rekapitulácia stavby'!$D$4:$AO$76,'Rekapitulácia stavby'!$C$82:$AQ$99</definedName>
    <definedName name="_xlnm.Print_Area" localSheetId="2">'SO1 - Koľajový triangel 1...'!$C$4:$J$76,'SO1 - Koľajový triangel 1...'!$C$82:$J$108,'SO1 - Koľajový triangel 1...'!$C$114:$J$256</definedName>
    <definedName name="_xlnm.Print_Area" localSheetId="3">'SO2-1 - Električková zast...'!$C$4:$J$76,'SO2-1 - Električková zast...'!$C$82:$J$107,'SO2-1 - Električková zast...'!$C$113:$J$210</definedName>
    <definedName name="_xlnm.Print_Area" localSheetId="4">'SO3 - Multikanál 1.etapa'!$C$4:$J$76,'SO3 - Multikanál 1.etapa'!$C$82:$J$103,'SO3 - Multikanál 1.etapa'!$C$109:$J$145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3" i="5" l="1"/>
  <c r="J37" i="5"/>
  <c r="J36" i="5"/>
  <c r="AY98" i="1"/>
  <c r="J35" i="5"/>
  <c r="AX98" i="1"/>
  <c r="BI145" i="5"/>
  <c r="BH145" i="5"/>
  <c r="BG145" i="5"/>
  <c r="BE145" i="5"/>
  <c r="T145" i="5"/>
  <c r="T144" i="5" s="1"/>
  <c r="R145" i="5"/>
  <c r="R144" i="5"/>
  <c r="P145" i="5"/>
  <c r="P144" i="5"/>
  <c r="J101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F116" i="5"/>
  <c r="E114" i="5"/>
  <c r="F89" i="5"/>
  <c r="E87" i="5"/>
  <c r="J24" i="5"/>
  <c r="E24" i="5"/>
  <c r="J92" i="5"/>
  <c r="J23" i="5"/>
  <c r="J21" i="5"/>
  <c r="E21" i="5"/>
  <c r="J118" i="5" s="1"/>
  <c r="J20" i="5"/>
  <c r="J18" i="5"/>
  <c r="E18" i="5"/>
  <c r="F119" i="5" s="1"/>
  <c r="J17" i="5"/>
  <c r="J15" i="5"/>
  <c r="E15" i="5"/>
  <c r="F118" i="5"/>
  <c r="J14" i="5"/>
  <c r="J12" i="5"/>
  <c r="J89" i="5" s="1"/>
  <c r="E7" i="5"/>
  <c r="E112" i="5"/>
  <c r="J37" i="4"/>
  <c r="J36" i="4"/>
  <c r="AY97" i="1" s="1"/>
  <c r="J35" i="4"/>
  <c r="AX97" i="1" s="1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7" i="4"/>
  <c r="BH197" i="4"/>
  <c r="BG197" i="4"/>
  <c r="BE197" i="4"/>
  <c r="T197" i="4"/>
  <c r="T196" i="4"/>
  <c r="R197" i="4"/>
  <c r="R196" i="4" s="1"/>
  <c r="P197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F120" i="4"/>
  <c r="E118" i="4"/>
  <c r="F89" i="4"/>
  <c r="E87" i="4"/>
  <c r="J24" i="4"/>
  <c r="E24" i="4"/>
  <c r="J123" i="4" s="1"/>
  <c r="J23" i="4"/>
  <c r="J21" i="4"/>
  <c r="E21" i="4"/>
  <c r="J91" i="4"/>
  <c r="J20" i="4"/>
  <c r="J18" i="4"/>
  <c r="E18" i="4"/>
  <c r="F92" i="4"/>
  <c r="J17" i="4"/>
  <c r="J15" i="4"/>
  <c r="E15" i="4"/>
  <c r="F91" i="4" s="1"/>
  <c r="J14" i="4"/>
  <c r="J12" i="4"/>
  <c r="J89" i="4" s="1"/>
  <c r="E7" i="4"/>
  <c r="E116" i="4" s="1"/>
  <c r="J37" i="3"/>
  <c r="J36" i="3"/>
  <c r="AY96" i="1"/>
  <c r="J35" i="3"/>
  <c r="AX96" i="1" s="1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4" i="3"/>
  <c r="BH244" i="3"/>
  <c r="BG244" i="3"/>
  <c r="BE244" i="3"/>
  <c r="T244" i="3"/>
  <c r="T243" i="3"/>
  <c r="R244" i="3"/>
  <c r="R243" i="3" s="1"/>
  <c r="P244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0" i="3"/>
  <c r="BH160" i="3"/>
  <c r="BG160" i="3"/>
  <c r="BE160" i="3"/>
  <c r="T160" i="3"/>
  <c r="T159" i="3" s="1"/>
  <c r="R160" i="3"/>
  <c r="R159" i="3"/>
  <c r="P160" i="3"/>
  <c r="P159" i="3" s="1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F121" i="3"/>
  <c r="E119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92" i="3" s="1"/>
  <c r="J17" i="3"/>
  <c r="J15" i="3"/>
  <c r="E15" i="3"/>
  <c r="F123" i="3" s="1"/>
  <c r="J14" i="3"/>
  <c r="J12" i="3"/>
  <c r="J89" i="3" s="1"/>
  <c r="E7" i="3"/>
  <c r="E85" i="3"/>
  <c r="J37" i="2"/>
  <c r="J36" i="2"/>
  <c r="AY95" i="1" s="1"/>
  <c r="J35" i="2"/>
  <c r="AX95" i="1"/>
  <c r="BI158" i="2"/>
  <c r="BH158" i="2"/>
  <c r="BG158" i="2"/>
  <c r="BE158" i="2"/>
  <c r="T158" i="2"/>
  <c r="T157" i="2" s="1"/>
  <c r="R158" i="2"/>
  <c r="R157" i="2" s="1"/>
  <c r="P158" i="2"/>
  <c r="P157" i="2" s="1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6" i="2"/>
  <c r="E114" i="2"/>
  <c r="F89" i="2"/>
  <c r="E87" i="2"/>
  <c r="J24" i="2"/>
  <c r="E24" i="2"/>
  <c r="J119" i="2"/>
  <c r="J23" i="2"/>
  <c r="J21" i="2"/>
  <c r="E21" i="2"/>
  <c r="J91" i="2" s="1"/>
  <c r="J20" i="2"/>
  <c r="J18" i="2"/>
  <c r="E18" i="2"/>
  <c r="F119" i="2"/>
  <c r="J17" i="2"/>
  <c r="J15" i="2"/>
  <c r="E15" i="2"/>
  <c r="F91" i="2"/>
  <c r="J14" i="2"/>
  <c r="J12" i="2"/>
  <c r="J89" i="2"/>
  <c r="E7" i="2"/>
  <c r="E112" i="2"/>
  <c r="L90" i="1"/>
  <c r="AM90" i="1"/>
  <c r="AM89" i="1"/>
  <c r="L89" i="1"/>
  <c r="AM87" i="1"/>
  <c r="L87" i="1"/>
  <c r="L85" i="1"/>
  <c r="L84" i="1"/>
  <c r="BK154" i="2"/>
  <c r="BK141" i="2"/>
  <c r="J139" i="2"/>
  <c r="J135" i="2"/>
  <c r="BK130" i="2"/>
  <c r="J126" i="2"/>
  <c r="J154" i="2"/>
  <c r="BK148" i="2"/>
  <c r="J145" i="2"/>
  <c r="BK224" i="3"/>
  <c r="BK215" i="3"/>
  <c r="J186" i="3"/>
  <c r="J229" i="3"/>
  <c r="J147" i="3"/>
  <c r="BK135" i="3"/>
  <c r="BK162" i="3"/>
  <c r="BK212" i="3"/>
  <c r="BK164" i="3"/>
  <c r="J249" i="3"/>
  <c r="BK143" i="3"/>
  <c r="BK230" i="3"/>
  <c r="J173" i="3"/>
  <c r="BK234" i="3"/>
  <c r="J206" i="3"/>
  <c r="J154" i="3"/>
  <c r="BK238" i="3"/>
  <c r="BK189" i="3"/>
  <c r="BK136" i="3"/>
  <c r="BK173" i="3"/>
  <c r="BK237" i="3"/>
  <c r="BK166" i="3"/>
  <c r="J221" i="3"/>
  <c r="BK181" i="3"/>
  <c r="BK210" i="3"/>
  <c r="BK200" i="4"/>
  <c r="J190" i="4"/>
  <c r="BK185" i="4"/>
  <c r="J160" i="4"/>
  <c r="BK170" i="4"/>
  <c r="BK175" i="4"/>
  <c r="BK153" i="4"/>
  <c r="BK205" i="4"/>
  <c r="BK162" i="4"/>
  <c r="BK210" i="4"/>
  <c r="BK147" i="4"/>
  <c r="J135" i="4"/>
  <c r="J145" i="5"/>
  <c r="BK131" i="5"/>
  <c r="J138" i="5"/>
  <c r="BK128" i="5"/>
  <c r="J156" i="2"/>
  <c r="BK142" i="2"/>
  <c r="BK137" i="2"/>
  <c r="BK133" i="2"/>
  <c r="J130" i="2"/>
  <c r="J125" i="2"/>
  <c r="J231" i="3"/>
  <c r="BK213" i="3"/>
  <c r="BK207" i="3"/>
  <c r="BK156" i="3"/>
  <c r="J247" i="3"/>
  <c r="BK205" i="3"/>
  <c r="BK185" i="3"/>
  <c r="BK254" i="3"/>
  <c r="BK170" i="3"/>
  <c r="BK247" i="3"/>
  <c r="BK206" i="3"/>
  <c r="BK176" i="3"/>
  <c r="BK253" i="3"/>
  <c r="BK148" i="3"/>
  <c r="BK138" i="3"/>
  <c r="BK193" i="3"/>
  <c r="J156" i="3"/>
  <c r="J239" i="3"/>
  <c r="J208" i="3"/>
  <c r="J153" i="3"/>
  <c r="J244" i="3"/>
  <c r="BK147" i="3"/>
  <c r="BK236" i="3"/>
  <c r="BK158" i="3"/>
  <c r="BK211" i="3"/>
  <c r="J224" i="3"/>
  <c r="J185" i="3"/>
  <c r="J144" i="3"/>
  <c r="J190" i="3"/>
  <c r="J167" i="4"/>
  <c r="BK171" i="4"/>
  <c r="J137" i="4"/>
  <c r="J181" i="4"/>
  <c r="BK154" i="4"/>
  <c r="J192" i="4"/>
  <c r="J138" i="4"/>
  <c r="J171" i="4"/>
  <c r="BK138" i="4"/>
  <c r="BK153" i="2"/>
  <c r="J143" i="2"/>
  <c r="BK139" i="2"/>
  <c r="BK135" i="2"/>
  <c r="J131" i="2"/>
  <c r="J129" i="2"/>
  <c r="J152" i="2"/>
  <c r="BK150" i="2"/>
  <c r="J147" i="2"/>
  <c r="BK233" i="3"/>
  <c r="BK192" i="3"/>
  <c r="BK132" i="3"/>
  <c r="BK219" i="3"/>
  <c r="J192" i="3"/>
  <c r="J179" i="3"/>
  <c r="BK229" i="3"/>
  <c r="BK195" i="3"/>
  <c r="BK171" i="3"/>
  <c r="J254" i="3"/>
  <c r="BK168" i="3"/>
  <c r="J139" i="3"/>
  <c r="J199" i="3"/>
  <c r="J177" i="3"/>
  <c r="J134" i="3"/>
  <c r="BK223" i="3"/>
  <c r="J187" i="3"/>
  <c r="BK131" i="3"/>
  <c r="BK218" i="3"/>
  <c r="J130" i="3"/>
  <c r="J202" i="3"/>
  <c r="J252" i="3"/>
  <c r="BK196" i="3"/>
  <c r="BK217" i="3"/>
  <c r="BK178" i="3"/>
  <c r="BK134" i="3"/>
  <c r="J135" i="3"/>
  <c r="BK146" i="4"/>
  <c r="BK178" i="4"/>
  <c r="J140" i="4"/>
  <c r="BK182" i="4"/>
  <c r="J202" i="4"/>
  <c r="J197" i="4"/>
  <c r="J186" i="4"/>
  <c r="J183" i="4"/>
  <c r="BK163" i="4"/>
  <c r="J178" i="4"/>
  <c r="J184" i="4"/>
  <c r="BK140" i="4"/>
  <c r="J162" i="4"/>
  <c r="BK206" i="4"/>
  <c r="J176" i="4"/>
  <c r="BK137" i="4"/>
  <c r="J142" i="4"/>
  <c r="BK190" i="4"/>
  <c r="BK145" i="5"/>
  <c r="BK135" i="5"/>
  <c r="J153" i="2"/>
  <c r="BK143" i="2"/>
  <c r="J141" i="2"/>
  <c r="J136" i="2"/>
  <c r="BK131" i="2"/>
  <c r="J127" i="2"/>
  <c r="J146" i="2"/>
  <c r="J150" i="2"/>
  <c r="BK158" i="2"/>
  <c r="J230" i="3"/>
  <c r="J212" i="3"/>
  <c r="BK163" i="3"/>
  <c r="BK244" i="3"/>
  <c r="J203" i="3"/>
  <c r="J148" i="3"/>
  <c r="BK177" i="3"/>
  <c r="BK225" i="3"/>
  <c r="BK187" i="3"/>
  <c r="BK145" i="3"/>
  <c r="BK226" i="3"/>
  <c r="BK144" i="3"/>
  <c r="J132" i="3"/>
  <c r="J225" i="3"/>
  <c r="BK154" i="3"/>
  <c r="J235" i="3"/>
  <c r="BK188" i="3"/>
  <c r="BK133" i="3"/>
  <c r="J233" i="3"/>
  <c r="J184" i="3"/>
  <c r="BK175" i="3"/>
  <c r="BK241" i="3"/>
  <c r="J170" i="3"/>
  <c r="J215" i="3"/>
  <c r="J150" i="3"/>
  <c r="BK172" i="3"/>
  <c r="BK152" i="4"/>
  <c r="J177" i="4"/>
  <c r="BK157" i="4"/>
  <c r="BK193" i="4"/>
  <c r="J172" i="4"/>
  <c r="J156" i="4"/>
  <c r="BK136" i="5"/>
  <c r="BK232" i="3"/>
  <c r="J151" i="3"/>
  <c r="J178" i="3"/>
  <c r="BK255" i="3"/>
  <c r="BK200" i="3"/>
  <c r="BK199" i="3"/>
  <c r="J157" i="3"/>
  <c r="J204" i="3"/>
  <c r="BK182" i="3"/>
  <c r="J166" i="3"/>
  <c r="BK197" i="3"/>
  <c r="J165" i="3"/>
  <c r="BK156" i="4"/>
  <c r="J187" i="4"/>
  <c r="J158" i="4"/>
  <c r="J129" i="4"/>
  <c r="BK183" i="4"/>
  <c r="BK207" i="4"/>
  <c r="J130" i="4"/>
  <c r="J166" i="4"/>
  <c r="BK188" i="4"/>
  <c r="J152" i="4"/>
  <c r="BK202" i="4"/>
  <c r="BK150" i="4"/>
  <c r="J205" i="4"/>
  <c r="J149" i="4"/>
  <c r="BK186" i="4"/>
  <c r="BK130" i="4"/>
  <c r="BK138" i="5"/>
  <c r="BK130" i="5"/>
  <c r="J126" i="5"/>
  <c r="J141" i="5"/>
  <c r="BK125" i="2"/>
  <c r="J158" i="2"/>
  <c r="J149" i="2"/>
  <c r="BK145" i="2"/>
  <c r="BK252" i="3"/>
  <c r="J222" i="3"/>
  <c r="BK190" i="3"/>
  <c r="J248" i="3"/>
  <c r="J217" i="3"/>
  <c r="J183" i="3"/>
  <c r="J137" i="3"/>
  <c r="J232" i="3"/>
  <c r="J213" i="3"/>
  <c r="BK146" i="3"/>
  <c r="J238" i="3"/>
  <c r="J171" i="3"/>
  <c r="BK240" i="3"/>
  <c r="J188" i="3"/>
  <c r="BK137" i="3"/>
  <c r="BK228" i="3"/>
  <c r="BK203" i="3"/>
  <c r="J138" i="3"/>
  <c r="BK227" i="3"/>
  <c r="BK165" i="3"/>
  <c r="J253" i="3"/>
  <c r="J162" i="3"/>
  <c r="J158" i="3"/>
  <c r="BK208" i="3"/>
  <c r="J168" i="3"/>
  <c r="BK180" i="3"/>
  <c r="J194" i="4"/>
  <c r="J188" i="4"/>
  <c r="J157" i="4"/>
  <c r="J174" i="4"/>
  <c r="BK148" i="4"/>
  <c r="J200" i="4"/>
  <c r="BK187" i="4"/>
  <c r="BK203" i="4"/>
  <c r="J173" i="4"/>
  <c r="J193" i="4"/>
  <c r="J143" i="4"/>
  <c r="J137" i="5"/>
  <c r="BK134" i="5"/>
  <c r="J128" i="5"/>
  <c r="J134" i="5"/>
  <c r="BK156" i="2"/>
  <c r="BK151" i="2"/>
  <c r="BK140" i="2"/>
  <c r="J137" i="2"/>
  <c r="J134" i="2"/>
  <c r="BK129" i="2"/>
  <c r="BK126" i="2"/>
  <c r="J205" i="3"/>
  <c r="J251" i="3"/>
  <c r="BK222" i="3"/>
  <c r="BK191" i="3"/>
  <c r="BK139" i="3"/>
  <c r="BK169" i="3"/>
  <c r="BK214" i="3"/>
  <c r="J182" i="3"/>
  <c r="J163" i="3"/>
  <c r="BK248" i="3"/>
  <c r="J169" i="3"/>
  <c r="BK256" i="3"/>
  <c r="J195" i="3"/>
  <c r="J155" i="3"/>
  <c r="J131" i="3"/>
  <c r="BK221" i="3"/>
  <c r="BK155" i="3"/>
  <c r="BK135" i="4"/>
  <c r="J209" i="4"/>
  <c r="BK129" i="4"/>
  <c r="BK143" i="4"/>
  <c r="BK149" i="4"/>
  <c r="BK169" i="4"/>
  <c r="BK173" i="4"/>
  <c r="BK208" i="4"/>
  <c r="BK195" i="4"/>
  <c r="J141" i="4"/>
  <c r="BK181" i="4"/>
  <c r="J146" i="4"/>
  <c r="BK168" i="4"/>
  <c r="J140" i="5"/>
  <c r="J131" i="5"/>
  <c r="J133" i="5"/>
  <c r="BK129" i="5"/>
  <c r="J155" i="2"/>
  <c r="BK155" i="2"/>
  <c r="J142" i="2"/>
  <c r="J140" i="2"/>
  <c r="BK136" i="2"/>
  <c r="BK134" i="2"/>
  <c r="J133" i="2"/>
  <c r="BK127" i="2"/>
  <c r="AS94" i="1"/>
  <c r="BK149" i="2"/>
  <c r="BK146" i="2"/>
  <c r="BK249" i="3"/>
  <c r="J210" i="3"/>
  <c r="J142" i="3"/>
  <c r="J180" i="3"/>
  <c r="J143" i="3"/>
  <c r="J223" i="3"/>
  <c r="BK198" i="3"/>
  <c r="BK179" i="3"/>
  <c r="BK130" i="3"/>
  <c r="J242" i="3"/>
  <c r="J197" i="3"/>
  <c r="J181" i="3"/>
  <c r="BK157" i="3"/>
  <c r="J133" i="3"/>
  <c r="J227" i="3"/>
  <c r="BK204" i="3"/>
  <c r="J152" i="3"/>
  <c r="J145" i="3"/>
  <c r="J234" i="3"/>
  <c r="J214" i="3"/>
  <c r="BK183" i="3"/>
  <c r="BK141" i="3"/>
  <c r="J240" i="3"/>
  <c r="J172" i="3"/>
  <c r="BK242" i="3"/>
  <c r="J164" i="3"/>
  <c r="BK220" i="3"/>
  <c r="BK186" i="3"/>
  <c r="BK160" i="3"/>
  <c r="J191" i="3"/>
  <c r="J168" i="4"/>
  <c r="BK158" i="4"/>
  <c r="BK189" i="4"/>
  <c r="J185" i="4"/>
  <c r="BK159" i="4"/>
  <c r="J133" i="4"/>
  <c r="BK191" i="4"/>
  <c r="BK179" i="4"/>
  <c r="J164" i="4"/>
  <c r="BK180" i="4"/>
  <c r="BK145" i="4"/>
  <c r="J150" i="4"/>
  <c r="J163" i="4"/>
  <c r="BK192" i="4"/>
  <c r="J154" i="4"/>
  <c r="J203" i="4"/>
  <c r="BK174" i="4"/>
  <c r="J148" i="4"/>
  <c r="BK209" i="4"/>
  <c r="J175" i="4"/>
  <c r="BK139" i="4"/>
  <c r="J191" i="4"/>
  <c r="J145" i="4"/>
  <c r="BK131" i="4"/>
  <c r="BK140" i="5"/>
  <c r="J136" i="5"/>
  <c r="BK125" i="5"/>
  <c r="J130" i="5"/>
  <c r="BK133" i="5"/>
  <c r="BK152" i="2"/>
  <c r="J151" i="2"/>
  <c r="BK147" i="2"/>
  <c r="BK144" i="2"/>
  <c r="J228" i="3"/>
  <c r="J200" i="3"/>
  <c r="J255" i="3"/>
  <c r="BK202" i="3"/>
  <c r="BK140" i="3"/>
  <c r="BK167" i="3"/>
  <c r="J218" i="3"/>
  <c r="J196" i="3"/>
  <c r="BK142" i="3"/>
  <c r="J237" i="3"/>
  <c r="J146" i="3"/>
  <c r="J198" i="3"/>
  <c r="BK150" i="3"/>
  <c r="BK231" i="3"/>
  <c r="J189" i="3"/>
  <c r="BK151" i="3"/>
  <c r="J220" i="3"/>
  <c r="J167" i="3"/>
  <c r="BK239" i="3"/>
  <c r="J160" i="3"/>
  <c r="BK153" i="3"/>
  <c r="J175" i="3"/>
  <c r="J207" i="3"/>
  <c r="BK174" i="3"/>
  <c r="BK151" i="4"/>
  <c r="BK184" i="4"/>
  <c r="BK141" i="4"/>
  <c r="BK197" i="4"/>
  <c r="J189" i="4"/>
  <c r="J134" i="4"/>
  <c r="J153" i="4"/>
  <c r="BK167" i="4"/>
  <c r="BK132" i="4"/>
  <c r="J208" i="4"/>
  <c r="J151" i="4"/>
  <c r="BK133" i="4"/>
  <c r="BK201" i="4"/>
  <c r="BK164" i="4"/>
  <c r="J201" i="4"/>
  <c r="BK176" i="4"/>
  <c r="J127" i="5"/>
  <c r="BK141" i="5"/>
  <c r="J135" i="5"/>
  <c r="BK127" i="5"/>
  <c r="J129" i="5"/>
  <c r="J148" i="2"/>
  <c r="J144" i="2"/>
  <c r="J226" i="3"/>
  <c r="J219" i="3"/>
  <c r="BK209" i="3"/>
  <c r="J194" i="3"/>
  <c r="J256" i="3"/>
  <c r="BK235" i="3"/>
  <c r="BK194" i="3"/>
  <c r="J141" i="3"/>
  <c r="BK251" i="3"/>
  <c r="BK152" i="3"/>
  <c r="J209" i="3"/>
  <c r="J193" i="3"/>
  <c r="J174" i="3"/>
  <c r="J136" i="3"/>
  <c r="J236" i="3"/>
  <c r="J140" i="3"/>
  <c r="J241" i="3"/>
  <c r="J176" i="3"/>
  <c r="J211" i="3"/>
  <c r="BK184" i="3"/>
  <c r="J159" i="4"/>
  <c r="BK142" i="4"/>
  <c r="J180" i="4"/>
  <c r="J170" i="4"/>
  <c r="J139" i="4"/>
  <c r="J207" i="4"/>
  <c r="J195" i="4"/>
  <c r="BK165" i="4"/>
  <c r="J206" i="4"/>
  <c r="BK166" i="4"/>
  <c r="J147" i="4"/>
  <c r="BK160" i="4"/>
  <c r="J179" i="4"/>
  <c r="J210" i="4"/>
  <c r="BK172" i="4"/>
  <c r="BK134" i="4"/>
  <c r="BK194" i="4"/>
  <c r="J169" i="4"/>
  <c r="BK177" i="4"/>
  <c r="J165" i="4"/>
  <c r="J131" i="4"/>
  <c r="J182" i="4"/>
  <c r="J132" i="4"/>
  <c r="J125" i="5"/>
  <c r="BK137" i="5"/>
  <c r="BK126" i="5"/>
  <c r="J142" i="5"/>
  <c r="BK142" i="5"/>
  <c r="F37" i="2" l="1"/>
  <c r="F35" i="2"/>
  <c r="BB95" i="1" s="1"/>
  <c r="F36" i="2"/>
  <c r="BC95" i="1" s="1"/>
  <c r="J33" i="2"/>
  <c r="F33" i="2"/>
  <c r="AZ95" i="1" s="1"/>
  <c r="BK124" i="2"/>
  <c r="J124" i="2"/>
  <c r="J98" i="2" s="1"/>
  <c r="P138" i="2"/>
  <c r="BK149" i="3"/>
  <c r="J149" i="3" s="1"/>
  <c r="J99" i="3" s="1"/>
  <c r="T216" i="3"/>
  <c r="R250" i="3"/>
  <c r="BK161" i="4"/>
  <c r="J161" i="4" s="1"/>
  <c r="J102" i="4" s="1"/>
  <c r="R128" i="2"/>
  <c r="R132" i="2"/>
  <c r="T129" i="3"/>
  <c r="P136" i="4"/>
  <c r="P127" i="4" s="1"/>
  <c r="P126" i="4" s="1"/>
  <c r="AU97" i="1" s="1"/>
  <c r="R144" i="4"/>
  <c r="T161" i="4"/>
  <c r="T199" i="4"/>
  <c r="T198" i="4"/>
  <c r="P204" i="4"/>
  <c r="T124" i="2"/>
  <c r="BK138" i="2"/>
  <c r="J138" i="2" s="1"/>
  <c r="J101" i="2" s="1"/>
  <c r="P161" i="3"/>
  <c r="P201" i="3"/>
  <c r="R246" i="3"/>
  <c r="R245" i="3"/>
  <c r="BK128" i="2"/>
  <c r="J128" i="2" s="1"/>
  <c r="J99" i="2" s="1"/>
  <c r="T161" i="3"/>
  <c r="T201" i="3"/>
  <c r="BK246" i="3"/>
  <c r="BK245" i="3" s="1"/>
  <c r="J245" i="3" s="1"/>
  <c r="J105" i="3" s="1"/>
  <c r="R128" i="4"/>
  <c r="T136" i="4"/>
  <c r="BK155" i="4"/>
  <c r="R161" i="4"/>
  <c r="BK199" i="4"/>
  <c r="BK198" i="4" s="1"/>
  <c r="J198" i="4" s="1"/>
  <c r="J104" i="4" s="1"/>
  <c r="J199" i="4"/>
  <c r="J105" i="4" s="1"/>
  <c r="P199" i="4"/>
  <c r="P198" i="4"/>
  <c r="BK204" i="4"/>
  <c r="J204" i="4" s="1"/>
  <c r="J106" i="4" s="1"/>
  <c r="T204" i="4"/>
  <c r="R124" i="5"/>
  <c r="T128" i="2"/>
  <c r="BK129" i="3"/>
  <c r="J129" i="3" s="1"/>
  <c r="J98" i="3" s="1"/>
  <c r="P149" i="3"/>
  <c r="R216" i="3"/>
  <c r="P246" i="3"/>
  <c r="P245" i="3"/>
  <c r="BK144" i="4"/>
  <c r="J144" i="4" s="1"/>
  <c r="J100" i="4" s="1"/>
  <c r="R155" i="4"/>
  <c r="P132" i="5"/>
  <c r="T138" i="2"/>
  <c r="R129" i="3"/>
  <c r="T149" i="3"/>
  <c r="P216" i="3"/>
  <c r="T250" i="3"/>
  <c r="BK128" i="4"/>
  <c r="J128" i="4" s="1"/>
  <c r="J98" i="4" s="1"/>
  <c r="P144" i="4"/>
  <c r="T155" i="4"/>
  <c r="T132" i="5"/>
  <c r="P128" i="2"/>
  <c r="T132" i="2"/>
  <c r="BK161" i="3"/>
  <c r="J161" i="3" s="1"/>
  <c r="J101" i="3" s="1"/>
  <c r="BK201" i="3"/>
  <c r="J201" i="3" s="1"/>
  <c r="J102" i="3" s="1"/>
  <c r="BK250" i="3"/>
  <c r="J250" i="3" s="1"/>
  <c r="J107" i="3" s="1"/>
  <c r="T128" i="4"/>
  <c r="T144" i="4"/>
  <c r="P161" i="4"/>
  <c r="R199" i="4"/>
  <c r="R198" i="4"/>
  <c r="R204" i="4"/>
  <c r="R132" i="5"/>
  <c r="BK136" i="4"/>
  <c r="J136" i="4"/>
  <c r="J99" i="4" s="1"/>
  <c r="BK124" i="5"/>
  <c r="P139" i="5"/>
  <c r="P124" i="2"/>
  <c r="BK132" i="2"/>
  <c r="J132" i="2" s="1"/>
  <c r="J100" i="2" s="1"/>
  <c r="P129" i="3"/>
  <c r="R149" i="3"/>
  <c r="BK216" i="3"/>
  <c r="J216" i="3" s="1"/>
  <c r="J103" i="3" s="1"/>
  <c r="T246" i="3"/>
  <c r="T245" i="3" s="1"/>
  <c r="BK132" i="5"/>
  <c r="J132" i="5" s="1"/>
  <c r="J99" i="5" s="1"/>
  <c r="R139" i="5"/>
  <c r="R138" i="2"/>
  <c r="R161" i="3"/>
  <c r="R201" i="3"/>
  <c r="P250" i="3"/>
  <c r="T124" i="5"/>
  <c r="BK139" i="5"/>
  <c r="J139" i="5" s="1"/>
  <c r="J100" i="5" s="1"/>
  <c r="R124" i="2"/>
  <c r="P132" i="2"/>
  <c r="P128" i="4"/>
  <c r="R136" i="4"/>
  <c r="P155" i="4"/>
  <c r="P124" i="5"/>
  <c r="P123" i="5" s="1"/>
  <c r="P122" i="5" s="1"/>
  <c r="AU98" i="1" s="1"/>
  <c r="T139" i="5"/>
  <c r="BK157" i="2"/>
  <c r="J157" i="2" s="1"/>
  <c r="J102" i="2" s="1"/>
  <c r="BK159" i="3"/>
  <c r="J159" i="3" s="1"/>
  <c r="J100" i="3" s="1"/>
  <c r="BK243" i="3"/>
  <c r="J243" i="3" s="1"/>
  <c r="J104" i="3" s="1"/>
  <c r="BK196" i="4"/>
  <c r="J196" i="4" s="1"/>
  <c r="J103" i="4" s="1"/>
  <c r="BK144" i="5"/>
  <c r="J144" i="5" s="1"/>
  <c r="J102" i="5" s="1"/>
  <c r="J91" i="5"/>
  <c r="J119" i="5"/>
  <c r="BF130" i="5"/>
  <c r="BF131" i="5"/>
  <c r="F92" i="5"/>
  <c r="BF137" i="5"/>
  <c r="BF126" i="5"/>
  <c r="BF138" i="5"/>
  <c r="BF125" i="5"/>
  <c r="F91" i="5"/>
  <c r="BF145" i="5"/>
  <c r="E85" i="5"/>
  <c r="BF127" i="5"/>
  <c r="J116" i="5"/>
  <c r="BF128" i="5"/>
  <c r="BF134" i="5"/>
  <c r="BF141" i="5"/>
  <c r="BF129" i="5"/>
  <c r="BF135" i="5"/>
  <c r="BF136" i="5"/>
  <c r="BF142" i="5"/>
  <c r="BF133" i="5"/>
  <c r="BF140" i="5"/>
  <c r="J92" i="4"/>
  <c r="J122" i="4"/>
  <c r="BF165" i="4"/>
  <c r="BF172" i="4"/>
  <c r="BF184" i="4"/>
  <c r="BF187" i="4"/>
  <c r="BF206" i="4"/>
  <c r="J120" i="4"/>
  <c r="BF157" i="4"/>
  <c r="BF159" i="4"/>
  <c r="BF160" i="4"/>
  <c r="BF209" i="4"/>
  <c r="BF137" i="4"/>
  <c r="BF145" i="4"/>
  <c r="BF148" i="4"/>
  <c r="BF169" i="4"/>
  <c r="BF179" i="4"/>
  <c r="BF197" i="4"/>
  <c r="BF208" i="4"/>
  <c r="F122" i="4"/>
  <c r="BF131" i="4"/>
  <c r="BF133" i="4"/>
  <c r="BF134" i="4"/>
  <c r="BF135" i="4"/>
  <c r="BF138" i="4"/>
  <c r="BF146" i="4"/>
  <c r="BF164" i="4"/>
  <c r="BF166" i="4"/>
  <c r="BF178" i="4"/>
  <c r="BF182" i="4"/>
  <c r="BF191" i="4"/>
  <c r="BF129" i="4"/>
  <c r="BF140" i="4"/>
  <c r="BF143" i="4"/>
  <c r="BF158" i="4"/>
  <c r="BF176" i="4"/>
  <c r="BF186" i="4"/>
  <c r="BF190" i="4"/>
  <c r="BF210" i="4"/>
  <c r="BF141" i="4"/>
  <c r="BF142" i="4"/>
  <c r="BF167" i="4"/>
  <c r="BF171" i="4"/>
  <c r="BF175" i="4"/>
  <c r="BF177" i="4"/>
  <c r="BF180" i="4"/>
  <c r="BF188" i="4"/>
  <c r="BF200" i="4"/>
  <c r="F123" i="4"/>
  <c r="BF139" i="4"/>
  <c r="BF147" i="4"/>
  <c r="BF151" i="4"/>
  <c r="BF153" i="4"/>
  <c r="BF156" i="4"/>
  <c r="BF163" i="4"/>
  <c r="BF170" i="4"/>
  <c r="BF183" i="4"/>
  <c r="BF185" i="4"/>
  <c r="BF193" i="4"/>
  <c r="BF194" i="4"/>
  <c r="BF195" i="4"/>
  <c r="E85" i="4"/>
  <c r="BF154" i="4"/>
  <c r="BF181" i="4"/>
  <c r="BF203" i="4"/>
  <c r="BF130" i="4"/>
  <c r="BF132" i="4"/>
  <c r="BF168" i="4"/>
  <c r="BF201" i="4"/>
  <c r="BF149" i="4"/>
  <c r="BF152" i="4"/>
  <c r="BF189" i="4"/>
  <c r="BF202" i="4"/>
  <c r="BF150" i="4"/>
  <c r="BF162" i="4"/>
  <c r="BF173" i="4"/>
  <c r="BF174" i="4"/>
  <c r="BF192" i="4"/>
  <c r="BF205" i="4"/>
  <c r="BF207" i="4"/>
  <c r="BF155" i="3"/>
  <c r="BF166" i="3"/>
  <c r="BF167" i="3"/>
  <c r="BF171" i="3"/>
  <c r="BF175" i="3"/>
  <c r="BF181" i="3"/>
  <c r="BF182" i="3"/>
  <c r="BF194" i="3"/>
  <c r="BF195" i="3"/>
  <c r="BF204" i="3"/>
  <c r="BF212" i="3"/>
  <c r="F91" i="3"/>
  <c r="J123" i="3"/>
  <c r="J124" i="3"/>
  <c r="BF130" i="3"/>
  <c r="BF142" i="3"/>
  <c r="BF147" i="3"/>
  <c r="BF153" i="3"/>
  <c r="BF162" i="3"/>
  <c r="BF164" i="3"/>
  <c r="BF169" i="3"/>
  <c r="BF170" i="3"/>
  <c r="BF173" i="3"/>
  <c r="BF174" i="3"/>
  <c r="BF176" i="3"/>
  <c r="BF179" i="3"/>
  <c r="BF213" i="3"/>
  <c r="BF218" i="3"/>
  <c r="BF141" i="3"/>
  <c r="BF144" i="3"/>
  <c r="BF145" i="3"/>
  <c r="BF148" i="3"/>
  <c r="BF154" i="3"/>
  <c r="BF198" i="3"/>
  <c r="BF199" i="3"/>
  <c r="BF206" i="3"/>
  <c r="BF207" i="3"/>
  <c r="BF209" i="3"/>
  <c r="BF238" i="3"/>
  <c r="BF247" i="3"/>
  <c r="BF134" i="3"/>
  <c r="BF168" i="3"/>
  <c r="BF186" i="3"/>
  <c r="BF191" i="3"/>
  <c r="BF192" i="3"/>
  <c r="BF197" i="3"/>
  <c r="BF229" i="3"/>
  <c r="BF244" i="3"/>
  <c r="BF249" i="3"/>
  <c r="BF158" i="3"/>
  <c r="BF184" i="3"/>
  <c r="BF188" i="3"/>
  <c r="BF221" i="3"/>
  <c r="BF222" i="3"/>
  <c r="BF240" i="3"/>
  <c r="E117" i="3"/>
  <c r="F124" i="3"/>
  <c r="BF160" i="3"/>
  <c r="BF165" i="3"/>
  <c r="BF196" i="3"/>
  <c r="BF200" i="3"/>
  <c r="BF219" i="3"/>
  <c r="BF236" i="3"/>
  <c r="BF140" i="3"/>
  <c r="BF152" i="3"/>
  <c r="BF178" i="3"/>
  <c r="BF183" i="3"/>
  <c r="BF190" i="3"/>
  <c r="BF193" i="3"/>
  <c r="BF237" i="3"/>
  <c r="BF251" i="3"/>
  <c r="BF252" i="3"/>
  <c r="BF253" i="3"/>
  <c r="BF254" i="3"/>
  <c r="BF133" i="3"/>
  <c r="BF135" i="3"/>
  <c r="BF150" i="3"/>
  <c r="BF156" i="3"/>
  <c r="BF227" i="3"/>
  <c r="BF228" i="3"/>
  <c r="BF230" i="3"/>
  <c r="BF231" i="3"/>
  <c r="BF232" i="3"/>
  <c r="BF234" i="3"/>
  <c r="BF256" i="3"/>
  <c r="J121" i="3"/>
  <c r="BF131" i="3"/>
  <c r="BF132" i="3"/>
  <c r="BF138" i="3"/>
  <c r="BF151" i="3"/>
  <c r="BF177" i="3"/>
  <c r="BF180" i="3"/>
  <c r="BF185" i="3"/>
  <c r="BF189" i="3"/>
  <c r="BF211" i="3"/>
  <c r="BF215" i="3"/>
  <c r="BF220" i="3"/>
  <c r="BF226" i="3"/>
  <c r="BF137" i="3"/>
  <c r="BF146" i="3"/>
  <c r="BF172" i="3"/>
  <c r="BF225" i="3"/>
  <c r="BF239" i="3"/>
  <c r="BF241" i="3"/>
  <c r="BF255" i="3"/>
  <c r="BF143" i="3"/>
  <c r="BF157" i="3"/>
  <c r="BF163" i="3"/>
  <c r="BF187" i="3"/>
  <c r="BF208" i="3"/>
  <c r="BF223" i="3"/>
  <c r="BF224" i="3"/>
  <c r="BF233" i="3"/>
  <c r="BF136" i="3"/>
  <c r="BF139" i="3"/>
  <c r="BF202" i="3"/>
  <c r="BF203" i="3"/>
  <c r="BF205" i="3"/>
  <c r="BF210" i="3"/>
  <c r="BF214" i="3"/>
  <c r="BF217" i="3"/>
  <c r="BF235" i="3"/>
  <c r="BF242" i="3"/>
  <c r="BF248" i="3"/>
  <c r="BF143" i="2"/>
  <c r="BF144" i="2"/>
  <c r="E85" i="2"/>
  <c r="F92" i="2"/>
  <c r="BF146" i="2"/>
  <c r="BF147" i="2"/>
  <c r="BF148" i="2"/>
  <c r="BF149" i="2"/>
  <c r="BF150" i="2"/>
  <c r="BF154" i="2"/>
  <c r="AV95" i="1"/>
  <c r="BF145" i="2"/>
  <c r="BF151" i="2"/>
  <c r="BF155" i="2"/>
  <c r="BF158" i="2"/>
  <c r="J92" i="2"/>
  <c r="J116" i="2"/>
  <c r="F118" i="2"/>
  <c r="J118" i="2"/>
  <c r="BF125" i="2"/>
  <c r="BF126" i="2"/>
  <c r="BF127" i="2"/>
  <c r="BF129" i="2"/>
  <c r="BF130" i="2"/>
  <c r="BF131" i="2"/>
  <c r="BF133" i="2"/>
  <c r="BF134" i="2"/>
  <c r="BF135" i="2"/>
  <c r="BF136" i="2"/>
  <c r="BF137" i="2"/>
  <c r="BF139" i="2"/>
  <c r="BF140" i="2"/>
  <c r="BF141" i="2"/>
  <c r="BF142" i="2"/>
  <c r="BF152" i="2"/>
  <c r="BF153" i="2"/>
  <c r="BF156" i="2"/>
  <c r="BD95" i="1"/>
  <c r="F36" i="4"/>
  <c r="BC97" i="1" s="1"/>
  <c r="F33" i="5"/>
  <c r="AZ98" i="1" s="1"/>
  <c r="F33" i="4"/>
  <c r="AZ97" i="1" s="1"/>
  <c r="F36" i="5"/>
  <c r="BC98" i="1" s="1"/>
  <c r="F33" i="3"/>
  <c r="AZ96" i="1" s="1"/>
  <c r="F37" i="5"/>
  <c r="BD98" i="1" s="1"/>
  <c r="F37" i="3"/>
  <c r="BD96" i="1" s="1"/>
  <c r="F35" i="4"/>
  <c r="BB97" i="1" s="1"/>
  <c r="F35" i="5"/>
  <c r="BB98" i="1" s="1"/>
  <c r="F36" i="3"/>
  <c r="BC96" i="1" s="1"/>
  <c r="J33" i="4"/>
  <c r="AV97" i="1" s="1"/>
  <c r="J33" i="5"/>
  <c r="AV98" i="1" s="1"/>
  <c r="F37" i="4"/>
  <c r="BD97" i="1" s="1"/>
  <c r="J33" i="3"/>
  <c r="AV96" i="1" s="1"/>
  <c r="F35" i="3"/>
  <c r="BB96" i="1" s="1"/>
  <c r="P128" i="3" l="1"/>
  <c r="P127" i="3" s="1"/>
  <c r="AU96" i="1" s="1"/>
  <c r="R123" i="2"/>
  <c r="R122" i="2" s="1"/>
  <c r="BK127" i="4"/>
  <c r="J127" i="4" s="1"/>
  <c r="J97" i="4" s="1"/>
  <c r="BK128" i="3"/>
  <c r="J128" i="3" s="1"/>
  <c r="J97" i="3" s="1"/>
  <c r="J155" i="4"/>
  <c r="J101" i="4" s="1"/>
  <c r="J246" i="3"/>
  <c r="J106" i="3" s="1"/>
  <c r="BK123" i="5"/>
  <c r="J123" i="5" s="1"/>
  <c r="J97" i="5" s="1"/>
  <c r="T123" i="5"/>
  <c r="T122" i="5" s="1"/>
  <c r="P123" i="2"/>
  <c r="P122" i="2" s="1"/>
  <c r="AU95" i="1" s="1"/>
  <c r="T127" i="4"/>
  <c r="T126" i="4" s="1"/>
  <c r="T128" i="3"/>
  <c r="T127" i="3" s="1"/>
  <c r="R128" i="3"/>
  <c r="R127" i="3" s="1"/>
  <c r="T123" i="2"/>
  <c r="T122" i="2" s="1"/>
  <c r="R123" i="5"/>
  <c r="R122" i="5"/>
  <c r="R127" i="4"/>
  <c r="R126" i="4"/>
  <c r="BK123" i="2"/>
  <c r="J123" i="2" s="1"/>
  <c r="J97" i="2" s="1"/>
  <c r="J124" i="5"/>
  <c r="J98" i="5"/>
  <c r="J34" i="2"/>
  <c r="AW95" i="1" s="1"/>
  <c r="AT95" i="1" s="1"/>
  <c r="J34" i="5"/>
  <c r="AW98" i="1" s="1"/>
  <c r="AT98" i="1" s="1"/>
  <c r="F34" i="2"/>
  <c r="BA95" i="1" s="1"/>
  <c r="AZ94" i="1"/>
  <c r="AV94" i="1" s="1"/>
  <c r="AK29" i="1" s="1"/>
  <c r="BD94" i="1"/>
  <c r="W33" i="1" s="1"/>
  <c r="F34" i="3"/>
  <c r="BA96" i="1" s="1"/>
  <c r="J34" i="4"/>
  <c r="AW97" i="1" s="1"/>
  <c r="AT97" i="1" s="1"/>
  <c r="J34" i="3"/>
  <c r="AW96" i="1" s="1"/>
  <c r="AT96" i="1" s="1"/>
  <c r="F34" i="4"/>
  <c r="BA97" i="1" s="1"/>
  <c r="F34" i="5"/>
  <c r="BA98" i="1" s="1"/>
  <c r="BB94" i="1"/>
  <c r="W31" i="1" s="1"/>
  <c r="BC94" i="1"/>
  <c r="W32" i="1" s="1"/>
  <c r="AU94" i="1" l="1"/>
  <c r="BK126" i="4"/>
  <c r="J126" i="4" s="1"/>
  <c r="J30" i="4" s="1"/>
  <c r="AG97" i="1" s="1"/>
  <c r="AN97" i="1" s="1"/>
  <c r="BK127" i="3"/>
  <c r="J127" i="3" s="1"/>
  <c r="J30" i="3" s="1"/>
  <c r="AG96" i="1" s="1"/>
  <c r="AN96" i="1" s="1"/>
  <c r="BK122" i="5"/>
  <c r="J122" i="5" s="1"/>
  <c r="J96" i="5" s="1"/>
  <c r="BK122" i="2"/>
  <c r="J122" i="2" s="1"/>
  <c r="J96" i="2" s="1"/>
  <c r="AY94" i="1"/>
  <c r="AX94" i="1"/>
  <c r="BA94" i="1"/>
  <c r="W30" i="1" s="1"/>
  <c r="W29" i="1"/>
  <c r="J39" i="4" l="1"/>
  <c r="J96" i="4"/>
  <c r="J39" i="3"/>
  <c r="J96" i="3"/>
  <c r="J30" i="2"/>
  <c r="AG95" i="1" s="1"/>
  <c r="AN95" i="1" s="1"/>
  <c r="J30" i="5"/>
  <c r="AG98" i="1" s="1"/>
  <c r="AW94" i="1"/>
  <c r="AK30" i="1" s="1"/>
  <c r="J39" i="2" l="1"/>
  <c r="J39" i="5"/>
  <c r="AN98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<sst xmlns="http://schemas.openxmlformats.org/spreadsheetml/2006/main" count="4168" uniqueCount="893">
  <si>
    <t>Export Komplet</t>
  </si>
  <si>
    <t/>
  </si>
  <si>
    <t>2.0</t>
  </si>
  <si>
    <t>False</t>
  </si>
  <si>
    <t>{2258eafc-a2f2-4a15-8899-684093182112}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</si>
  <si>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</si>
  <si>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</si>
  <si>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</si>
  <si>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</si>
  <si>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</si>
  <si>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</si>
  <si>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</si>
  <si>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084</t>
  </si>
  <si>
    <t>Stavba:</t>
  </si>
  <si>
    <t>Oprava koľají električkovej trate na Námestí SNP-juh 1.etapa</t>
  </si>
  <si>
    <t>JKSO:</t>
  </si>
  <si>
    <t>ČS:</t>
  </si>
  <si>
    <t>Miesto:</t>
  </si>
  <si>
    <t>Bratislava</t>
  </si>
  <si>
    <t>Dátum:</t>
  </si>
  <si>
    <t>25. 3. 2026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</si>
  <si>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</si>
  <si>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</si>
  <si>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</si>
  <si>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</si>
  <si>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</si>
  <si>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</si>
  <si>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</si>
  <si>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</si>
  <si>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</si>
  <si>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</si>
  <si>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</si>
  <si>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</si>
  <si>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</si>
  <si>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</si>
  <si>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</si>
  <si>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</si>
  <si>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</si>
  <si>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</si>
  <si>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</si>
  <si>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</si>
  <si>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</si>
  <si>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</si>
  <si>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</si>
  <si>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</si>
  <si>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</si>
  <si>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</si>
  <si>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</si>
  <si>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</si>
  <si>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</si>
  <si>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</si>
  <si>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</si>
  <si>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</si>
  <si>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</si>
  <si>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</si>
  <si>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</si>
  <si>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</si>
  <si>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</si>
  <si>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</si>
  <si>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</si>
  <si>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</si>
  <si>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</si>
  <si>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</si>
  <si>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</si>
  <si>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</si>
  <si>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</si>
  <si>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</si>
  <si>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</si>
  <si>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</si>
  <si>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</si>
  <si>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</si>
  <si>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</si>
  <si>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</si>
  <si>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</si>
  <si>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</si>
  <si>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POV-1.etapa</t>
  </si>
  <si>
    <t>Dočasné zástavky</t>
  </si>
  <si>
    <t>STA</t>
  </si>
  <si>
    <t>1</t>
  </si>
  <si>
    <t>{a7ac697a-7674-422c-91bb-a9ea80133729}</t>
  </si>
  <si>
    <t>SO1</t>
  </si>
  <si>
    <t>Koľajový triangel 1.etapa</t>
  </si>
  <si>
    <t>{cf31de3f-9b71-41dd-89aa-c6f226cd3435}</t>
  </si>
  <si>
    <t>SO2-1</t>
  </si>
  <si>
    <t>Električková zastávka Centrum na Špitálskej ul.</t>
  </si>
  <si>
    <t>{1be48c0d-9867-4858-a105-1bbb7dd0a546}</t>
  </si>
  <si>
    <t>SO3</t>
  </si>
  <si>
    <t>Multikanál 1.etapa</t>
  </si>
  <si>
    <t>{8e922f7d-39cf-4037-9e8f-afba353fa7e4}</t>
  </si>
  <si>
    <t>KRYCÍ LIST ROZPOČTU</t>
  </si>
  <si>
    <t>Objekt:</t>
  </si>
  <si>
    <t>POV-1.etapa - Dočasné zástavky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</si>
  <si>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</si>
  <si>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</si>
  <si>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</si>
  <si>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</si>
  <si>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</si>
  <si>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</si>
  <si>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</si>
  <si>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</si>
  <si>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</si>
  <si>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</si>
  <si>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</si>
  <si>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</si>
  <si>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</si>
  <si>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</si>
  <si>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</si>
  <si>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</si>
  <si>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</si>
  <si>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</si>
  <si>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</si>
  <si>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</si>
  <si>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</si>
  <si>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</si>
  <si>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</si>
  <si>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</si>
  <si>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</si>
  <si>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</si>
  <si>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</si>
  <si>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</si>
  <si>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113107132.S</t>
  </si>
  <si>
    <t>Odstránenie krytu v ploche do 200 m2 z betónu prostého, hr. vrstvy 150 do 300 mm,  -0,50000t</t>
  </si>
  <si>
    <t>m2</t>
  </si>
  <si>
    <t>4</t>
  </si>
  <si>
    <t>2</t>
  </si>
  <si>
    <t>1289763044</t>
  </si>
  <si>
    <t>113117145.S</t>
  </si>
  <si>
    <t>Odstránenie podkladu alebo krytu asfaltového ručne, hr. vrstvy nad 200 do 250 mm,  -0,55000t- rampy</t>
  </si>
  <si>
    <t>107606483</t>
  </si>
  <si>
    <t>3</t>
  </si>
  <si>
    <t>113205121.S</t>
  </si>
  <si>
    <t>Odsránenie obrúb betónových, cestných ležatých,  -0,08500t</t>
  </si>
  <si>
    <t>m</t>
  </si>
  <si>
    <t>-1727905581</t>
  </si>
  <si>
    <t>Zakladanie</t>
  </si>
  <si>
    <t>273313611.S</t>
  </si>
  <si>
    <t>Betón základových dosiek, prostý tr. C 16/20-medzi panelmi</t>
  </si>
  <si>
    <t>m3</t>
  </si>
  <si>
    <t>781186283</t>
  </si>
  <si>
    <t>5</t>
  </si>
  <si>
    <t>289971211.S</t>
  </si>
  <si>
    <t>Zhotovenie vrstvy z geotextílie na upravenom povrchu sklon do 1 : 5 , šírky od 0 do 3 m</t>
  </si>
  <si>
    <t>1291300171</t>
  </si>
  <si>
    <t>6</t>
  </si>
  <si>
    <t>M</t>
  </si>
  <si>
    <t>693110004500.S</t>
  </si>
  <si>
    <t>Geotextília polypropylénová netkaná 300 g/m2</t>
  </si>
  <si>
    <t>8</t>
  </si>
  <si>
    <t>-27459951</t>
  </si>
  <si>
    <t>Komunikácie</t>
  </si>
  <si>
    <t>7</t>
  </si>
  <si>
    <t>512121114.S</t>
  </si>
  <si>
    <t>Odstránenie  koľajového panela železobetónového  DZP+naloženie</t>
  </si>
  <si>
    <t>ks</t>
  </si>
  <si>
    <t>693310188</t>
  </si>
  <si>
    <t>572751212.R</t>
  </si>
  <si>
    <t xml:space="preserve">Rampy na nástupište asfaltovým betónom AC </t>
  </si>
  <si>
    <t>732892662</t>
  </si>
  <si>
    <t>9</t>
  </si>
  <si>
    <t>584921111.S</t>
  </si>
  <si>
    <t xml:space="preserve">Osadenie panelov DZP  so zhotovením podkladu z kam. ťaženého do hr. 50 mm do hm. 6 t/ks </t>
  </si>
  <si>
    <t>1138801053</t>
  </si>
  <si>
    <t>10</t>
  </si>
  <si>
    <t>593810000600.S</t>
  </si>
  <si>
    <t>Cestný panel DZP (dodávka DBP)</t>
  </si>
  <si>
    <t>-1722931991</t>
  </si>
  <si>
    <t>11</t>
  </si>
  <si>
    <t>599441111.R</t>
  </si>
  <si>
    <t>Vyplnenie škár medzi cestnými panelmi akejkoľvek hrúbky kamenivom ťaženým</t>
  </si>
  <si>
    <t>-2046965100</t>
  </si>
  <si>
    <t>Ostatné konštrukcie a práce-búranie</t>
  </si>
  <si>
    <t>12</t>
  </si>
  <si>
    <t>911131111.S</t>
  </si>
  <si>
    <t xml:space="preserve">Osadenie a montáž dočasného zábradlia </t>
  </si>
  <si>
    <t>-848781490</t>
  </si>
  <si>
    <t>13</t>
  </si>
  <si>
    <t>553560007000</t>
  </si>
  <si>
    <t>Dočasné zábradlie-prenájom 107 m x 60 dní</t>
  </si>
  <si>
    <t>eur</t>
  </si>
  <si>
    <t>-52906194</t>
  </si>
  <si>
    <t>14</t>
  </si>
  <si>
    <t>914812111.S</t>
  </si>
  <si>
    <t>Montáž dočasnej dopravnej značky samostatnej základnej</t>
  </si>
  <si>
    <t>-574814518</t>
  </si>
  <si>
    <t>15</t>
  </si>
  <si>
    <t>404410211400.S</t>
  </si>
  <si>
    <t>Kompletná dopravná značka základného rozmeru 900 mm vrátane podstavca a stĺpa (10ksx60dní)</t>
  </si>
  <si>
    <t>-1378001102</t>
  </si>
  <si>
    <t>16</t>
  </si>
  <si>
    <t>915714112.S</t>
  </si>
  <si>
    <t>Dočasné vodorovné značenie krytu lepením pásky plochej deliacich čiar šírky 120 mm</t>
  </si>
  <si>
    <t>916847220</t>
  </si>
  <si>
    <t>17</t>
  </si>
  <si>
    <t>917712111.S</t>
  </si>
  <si>
    <t>Osadenie chodník. obrubníka betónového ležatého bez bočnej opory</t>
  </si>
  <si>
    <t>-1590960229</t>
  </si>
  <si>
    <t>18</t>
  </si>
  <si>
    <t>592170000900.S</t>
  </si>
  <si>
    <t>Obrubník cestný bez skosenia rovný, lxšxv 1000x150x300 mm</t>
  </si>
  <si>
    <t>-1825670105</t>
  </si>
  <si>
    <t>19</t>
  </si>
  <si>
    <t>928901011.S</t>
  </si>
  <si>
    <t>Osadenie staničnej tabule na stĺpiku jednoduchom</t>
  </si>
  <si>
    <t>-282605411</t>
  </si>
  <si>
    <t>20</t>
  </si>
  <si>
    <t>928901121</t>
  </si>
  <si>
    <t>Osadenie koncového majáčika, akéhokoľvek tvaru</t>
  </si>
  <si>
    <t>-1320716288</t>
  </si>
  <si>
    <t>21</t>
  </si>
  <si>
    <t>966005951.S</t>
  </si>
  <si>
    <t>Demontáž plastového ochranného zábradlia dĺ. 2 m</t>
  </si>
  <si>
    <t>1846241539</t>
  </si>
  <si>
    <t>22</t>
  </si>
  <si>
    <t>966812111.S</t>
  </si>
  <si>
    <t>Demontáž dočasnej dopravnej značky samostatnej základnej</t>
  </si>
  <si>
    <t>-937367812</t>
  </si>
  <si>
    <t>979082213</t>
  </si>
  <si>
    <t xml:space="preserve">Vodorovná doprava sutiny so zložením a hrubým urovnaním na vzdialenosť do 1 km </t>
  </si>
  <si>
    <t>t</t>
  </si>
  <si>
    <t>882196843</t>
  </si>
  <si>
    <t>24</t>
  </si>
  <si>
    <t>979082219</t>
  </si>
  <si>
    <t>Príplatok k cene za každý ďalší aj začatý 1 km nad 1 km  (23,25x19)</t>
  </si>
  <si>
    <t>460451914</t>
  </si>
  <si>
    <t>25</t>
  </si>
  <si>
    <t>979084216.S</t>
  </si>
  <si>
    <t>Vodorovná doprava vybúraných hmôt po suchu bez naloženia, ale so zložením na vzdialenosť do 5 km-panely DZP (122,3x2)</t>
  </si>
  <si>
    <t>2104657814</t>
  </si>
  <si>
    <t>26</t>
  </si>
  <si>
    <t>979084219.S</t>
  </si>
  <si>
    <t>Príplatok k cene za každých ďalších aj začatých 5 km nad 5 km (244,6x3)</t>
  </si>
  <si>
    <t>-191022802</t>
  </si>
  <si>
    <t>27</t>
  </si>
  <si>
    <t>979087212.S</t>
  </si>
  <si>
    <t>Nakladanie na dopravné prostriedky pre vodorovnú dopravu sutiny</t>
  </si>
  <si>
    <t>1447467984</t>
  </si>
  <si>
    <t>28</t>
  </si>
  <si>
    <t>979089012.S</t>
  </si>
  <si>
    <t xml:space="preserve">Poplatok za skládku - betón,  (17 01) ostatné </t>
  </si>
  <si>
    <t>1279864031</t>
  </si>
  <si>
    <t>29</t>
  </si>
  <si>
    <t>979089212.S</t>
  </si>
  <si>
    <t>Poplatok za skládku - bitúmenové zmesi (17 03 ), ostatné</t>
  </si>
  <si>
    <t>-315705027</t>
  </si>
  <si>
    <t>99</t>
  </si>
  <si>
    <t>Presun hmôt HSV</t>
  </si>
  <si>
    <t>30</t>
  </si>
  <si>
    <t>998226011.S</t>
  </si>
  <si>
    <t>Presun hmôt pre komunikácie a letiská s krytom montovaným z cest. panelov zo železového betónu</t>
  </si>
  <si>
    <t>2069888392</t>
  </si>
  <si>
    <t>SO1 - Koľajový triangel 1.etapa</t>
  </si>
  <si>
    <t xml:space="preserve">    4 - Vodorovné konštrukcie</t>
  </si>
  <si>
    <t xml:space="preserve">    8 - Rúrové vedenie</t>
  </si>
  <si>
    <t>PSV - Práce a dodávky PSV</t>
  </si>
  <si>
    <t xml:space="preserve">    767 - Konštrukcie doplnkové kovové</t>
  </si>
  <si>
    <t>VRN - Investičné náklady neobsiahnuté v cenách</t>
  </si>
  <si>
    <t>113106612.S</t>
  </si>
  <si>
    <t>Rozoberanie zámkovej dlažby všetkých druhov v ploche nad 20 m2,  -0,26000t</t>
  </si>
  <si>
    <t>1278017136</t>
  </si>
  <si>
    <t>113107244.S</t>
  </si>
  <si>
    <t>Odstránenie krytu asfaltového, v ploche nad 200 m2,hr. nad 150 do 200 mm,  -0,50000t</t>
  </si>
  <si>
    <t>698258780</t>
  </si>
  <si>
    <t>113152120.S</t>
  </si>
  <si>
    <t>Frézovanie asf. podkladu alebo krytu bez prek., plochy do 500 m2, pruh š. do 0,5 m, hr. 40 mm  0,100 t</t>
  </si>
  <si>
    <t>-2142685070</t>
  </si>
  <si>
    <t>113206111.S</t>
  </si>
  <si>
    <t>Vytrhanie obrúb betónových, z krajníkov alebo obrubníkov stojatých,  -0,06500t</t>
  </si>
  <si>
    <t>-1998784626</t>
  </si>
  <si>
    <t>113209021.S</t>
  </si>
  <si>
    <t>Vybúranie lôžka obrúb, obrubníkov a žľabov, hr. do 100 mm, šírky do 150 mm z betónu prostého,  -0,03450t</t>
  </si>
  <si>
    <t>1167279458</t>
  </si>
  <si>
    <t>113307113.S</t>
  </si>
  <si>
    <t>Odstránenie podkladu v ploche  z kameniva ťaženého, hr.vrstvy 200 do 300 mm,  -0,50000t 182 DZP+196 bet. doska</t>
  </si>
  <si>
    <t>1579805257</t>
  </si>
  <si>
    <t>113307211.S</t>
  </si>
  <si>
    <t>Odstránenie podkladu v ploche nad 200 m2 z kameniva ťaženého, hr. vrstvy do 100 mm,  -0,16000t-dlažba</t>
  </si>
  <si>
    <t>505882199</t>
  </si>
  <si>
    <t>113307232.S</t>
  </si>
  <si>
    <t>Odstránenie podkladu v ploche nad 200 m2 z betónu prostého, hr. vrstvy nad 150 do 300 mm,  -0,50000t</t>
  </si>
  <si>
    <t>-807702961</t>
  </si>
  <si>
    <t>130201001.S</t>
  </si>
  <si>
    <t xml:space="preserve">Výkop jamy a ryhy v obmedzenom priestore horn. tr.3 ručne -  drenaž+prípojky </t>
  </si>
  <si>
    <t>859536607</t>
  </si>
  <si>
    <t>132201109.S</t>
  </si>
  <si>
    <t>Príplatok k cene za lepivosť pri hĺbení rýh šírky do 600 mm zapažených i nezapažených s urovnaním dna v hornine 3</t>
  </si>
  <si>
    <t>-1683470259</t>
  </si>
  <si>
    <t>133201101.S</t>
  </si>
  <si>
    <t xml:space="preserve">Výkop šachty zapaženej, hornina 3 do 100 m3  </t>
  </si>
  <si>
    <t>1473780591</t>
  </si>
  <si>
    <t>133301109.S</t>
  </si>
  <si>
    <t>Príplatok k cenám za lepivosť pri hĺbení šachiet zapažených i nezapažených v hornine 4</t>
  </si>
  <si>
    <t>-890729196</t>
  </si>
  <si>
    <t>162503122.S</t>
  </si>
  <si>
    <t xml:space="preserve">Vodorovné premiestnenie výkopku pre cesty po spevnenej ceste z horniny tr.1-4 nad 1000 do 10000 m3 na vzdialenosť do 3000 m </t>
  </si>
  <si>
    <t>56156861</t>
  </si>
  <si>
    <t>162503123.S</t>
  </si>
  <si>
    <t>Vodorovné premiestnenie výkopku pre cesty po spevnenej ceste z horniny tr.1-4 nad 1000 do 10000 m3, príplatok k cene za každých ďalšich a začatých 1000 m 7x17</t>
  </si>
  <si>
    <t>2054673958</t>
  </si>
  <si>
    <t>171201203.S</t>
  </si>
  <si>
    <t>Uloženie sypaniny na skládky nad 1000 do 10000 m3</t>
  </si>
  <si>
    <t>-1458154143</t>
  </si>
  <si>
    <t>171209002.S</t>
  </si>
  <si>
    <t>Poplatok za skladovanie - zemina a kamenivo (17 05 04)  (7,0zemina+172kamenivo)</t>
  </si>
  <si>
    <t>1437640920</t>
  </si>
  <si>
    <t>174101001.S</t>
  </si>
  <si>
    <t xml:space="preserve">Zásyp sypaninou so zhutnením jám, šachiet, rýh, zárezov alebo okolo objektov </t>
  </si>
  <si>
    <t>-1844197093</t>
  </si>
  <si>
    <t>583410004300.S</t>
  </si>
  <si>
    <t>Štrkodrva frakcia 0-32 mm -materiál z položky č.17</t>
  </si>
  <si>
    <t>363054541</t>
  </si>
  <si>
    <t>181102302.S</t>
  </si>
  <si>
    <t>Úprava pláne na stavbách  so zhutnením</t>
  </si>
  <si>
    <t>1619998466</t>
  </si>
  <si>
    <t>273313811.S</t>
  </si>
  <si>
    <t xml:space="preserve">Betón základových dosiek, prostý tr. C 30/37 </t>
  </si>
  <si>
    <t>1632161410</t>
  </si>
  <si>
    <t>274351215.S</t>
  </si>
  <si>
    <t>Debnenie stien základových pásov, zhotovenie-dielce</t>
  </si>
  <si>
    <t>-1746979252</t>
  </si>
  <si>
    <t>274351216.S</t>
  </si>
  <si>
    <t>Debnenie stien základových pásov, odstránenie-dielce</t>
  </si>
  <si>
    <t>1784456848</t>
  </si>
  <si>
    <t>283810004000.1</t>
  </si>
  <si>
    <t>Vlákno polypropylenové na zredukovanie tvorby trhlín</t>
  </si>
  <si>
    <t>kg</t>
  </si>
  <si>
    <t>-1949603326</t>
  </si>
  <si>
    <t>279313711.S</t>
  </si>
  <si>
    <t xml:space="preserve">Betón základových múrov, prostý tr. C 25/30-obetónovanie prestavníkov, odvodňovača, panelov DZP, ocel. podvalov </t>
  </si>
  <si>
    <t>-1960340383</t>
  </si>
  <si>
    <t>Zhotovenie vrstvy z geotextílie na upravenom povrchu sklon do 1 : 5 , šírky od 0 do 3 m - geodoska 590+DZP 520</t>
  </si>
  <si>
    <t>-996661925</t>
  </si>
  <si>
    <t>693110001200</t>
  </si>
  <si>
    <t>Geotextília polypropylénová Tatratex GTX N PP 300, šírka 1,75-3,5 m, dĺžka 90 m, hrúbka 2,7 mm, netkaná, MIVA</t>
  </si>
  <si>
    <t>1165743811</t>
  </si>
  <si>
    <t>289971314</t>
  </si>
  <si>
    <t>Zhotovenie  vrstvy z geomreže  na upravenom povrchu-geodoska</t>
  </si>
  <si>
    <t>-379227516</t>
  </si>
  <si>
    <t>693210000100.S</t>
  </si>
  <si>
    <t>Geomreža polypropylenová, šxl 4x75 m, hr. uzla 3,0 mm, monolitická trojosá</t>
  </si>
  <si>
    <t>1966468636</t>
  </si>
  <si>
    <t>Vodorovné konštrukcie</t>
  </si>
  <si>
    <t>451572111</t>
  </si>
  <si>
    <t>Lôžko pod trativod, v otvorenom výkope z kameniva drobného ťaženého 0-4 mm</t>
  </si>
  <si>
    <t>808820811</t>
  </si>
  <si>
    <t>437790002701.S</t>
  </si>
  <si>
    <t>-668096215</t>
  </si>
  <si>
    <t>31</t>
  </si>
  <si>
    <t>437R1</t>
  </si>
  <si>
    <t xml:space="preserve">Žliabková výhybka jednoduchá </t>
  </si>
  <si>
    <t>-1052225204</t>
  </si>
  <si>
    <t>32</t>
  </si>
  <si>
    <t>437R2</t>
  </si>
  <si>
    <t>Prestavník TSM 123 LC+zemná skriňa</t>
  </si>
  <si>
    <t>-220010050</t>
  </si>
  <si>
    <t>33</t>
  </si>
  <si>
    <t>437R5</t>
  </si>
  <si>
    <t>Zariadenie dilatačné pre žliabkovú koľajnicu (1 pár=2ks)</t>
  </si>
  <si>
    <t>-1942669433</t>
  </si>
  <si>
    <t>34</t>
  </si>
  <si>
    <t>437R8</t>
  </si>
  <si>
    <t>Prestavník VS20+zemná skriňa</t>
  </si>
  <si>
    <t>2122473115</t>
  </si>
  <si>
    <t>35</t>
  </si>
  <si>
    <t>437R3</t>
  </si>
  <si>
    <t xml:space="preserve">Koľajová križovatka </t>
  </si>
  <si>
    <t>819834704</t>
  </si>
  <si>
    <t>36</t>
  </si>
  <si>
    <t>134910000600R</t>
  </si>
  <si>
    <t>Koľajnica  NT1</t>
  </si>
  <si>
    <t>1949365902</t>
  </si>
  <si>
    <t>37</t>
  </si>
  <si>
    <t>437730000901R</t>
  </si>
  <si>
    <t xml:space="preserve">Obojstranné upevnenie žliabkových koľajníc na paneloch DZP </t>
  </si>
  <si>
    <t>1623511596</t>
  </si>
  <si>
    <t>38</t>
  </si>
  <si>
    <t>511131011.S</t>
  </si>
  <si>
    <t>Kladenie koľajového panela železobetónového  DZP</t>
  </si>
  <si>
    <t>1966725807</t>
  </si>
  <si>
    <t>39</t>
  </si>
  <si>
    <t>523862011.R</t>
  </si>
  <si>
    <t>Zhotovenie koľaje zo žliabkových koľajníc na paneloch DZP</t>
  </si>
  <si>
    <t>-1409822531</t>
  </si>
  <si>
    <t>40</t>
  </si>
  <si>
    <t>Demontáž koľajového panela železobetónového  DZP+očistenie</t>
  </si>
  <si>
    <t>1201958541</t>
  </si>
  <si>
    <t>41</t>
  </si>
  <si>
    <t>523862011.S</t>
  </si>
  <si>
    <t xml:space="preserve">Zhotovenie koľaje zo žliabkových koľajníc na betón. doske </t>
  </si>
  <si>
    <t>1883667663</t>
  </si>
  <si>
    <t>42</t>
  </si>
  <si>
    <t>523895011.S</t>
  </si>
  <si>
    <t>Príplatok k cene za zhotovenie koľaje zo žliabkových koľajníc v oblúku s polomerom do 50 m</t>
  </si>
  <si>
    <t>-1434875447</t>
  </si>
  <si>
    <t>43</t>
  </si>
  <si>
    <t>523991113R</t>
  </si>
  <si>
    <t>Upevnenie koľajníc na bet. doske (napr. Rheinfender)</t>
  </si>
  <si>
    <t>902658790</t>
  </si>
  <si>
    <t>44</t>
  </si>
  <si>
    <t>523997034.R</t>
  </si>
  <si>
    <t>Upevnenie výhybky na betónovej doske-2výhybky  (napr. Rheinfender)</t>
  </si>
  <si>
    <t>sada</t>
  </si>
  <si>
    <t>858652284</t>
  </si>
  <si>
    <t>45</t>
  </si>
  <si>
    <t>523997035.R</t>
  </si>
  <si>
    <t>Upevnenie koľajovej križovatky na betónovej doske - 2 koľajové križovatky  (napr. Rheinfender)</t>
  </si>
  <si>
    <t>-581383173</t>
  </si>
  <si>
    <t>46</t>
  </si>
  <si>
    <t>526001012.R</t>
  </si>
  <si>
    <t>Rozobratie koľaje zo žliabkových koľajníc  s výplňou bokov koľajníc,  -0,20400t</t>
  </si>
  <si>
    <t>10020449</t>
  </si>
  <si>
    <t>47</t>
  </si>
  <si>
    <t>526992112.S</t>
  </si>
  <si>
    <t>Odstránenie  pása po rozobratí koľajnice súvislého pása pod pätou koľajnice,  -0,00016t</t>
  </si>
  <si>
    <t>206889108</t>
  </si>
  <si>
    <t>48</t>
  </si>
  <si>
    <t>526992113.R</t>
  </si>
  <si>
    <t>Odstránenie bokovnice + očistenie  koľajnice,  -0,016t (obojstranne) 505,51x2</t>
  </si>
  <si>
    <t>-514746952</t>
  </si>
  <si>
    <t>49</t>
  </si>
  <si>
    <t>526996211.S</t>
  </si>
  <si>
    <t>Odstránenie rozchodnice z koľaje zo žliabkových koľajníc, rozchod 1000 mm,  -0,00680t</t>
  </si>
  <si>
    <t>460407086</t>
  </si>
  <si>
    <t>50</t>
  </si>
  <si>
    <t>533801011.R</t>
  </si>
  <si>
    <t>Montáž koľajového rozvetvenia  výhybka jednod., obojstr. alebo oblúková</t>
  </si>
  <si>
    <t>-368332722</t>
  </si>
  <si>
    <t>51</t>
  </si>
  <si>
    <t>533803013.R</t>
  </si>
  <si>
    <t xml:space="preserve">Montáž koľajového rozvetvenia,  križovatka priama alebo oblúková </t>
  </si>
  <si>
    <t>1352677788</t>
  </si>
  <si>
    <t>52</t>
  </si>
  <si>
    <t>536801121.R</t>
  </si>
  <si>
    <t>Rozobratie rozvetvenia  s výplňou bokov koľajníc,  -0,26000t</t>
  </si>
  <si>
    <t>2035555069</t>
  </si>
  <si>
    <t>53</t>
  </si>
  <si>
    <t>545236013.S</t>
  </si>
  <si>
    <t>Výmena srdcovky, jazyka alebo výmeny koľajových konštrukcií,  -2,19000t</t>
  </si>
  <si>
    <t>1963430431</t>
  </si>
  <si>
    <t>54</t>
  </si>
  <si>
    <t>548111112.S</t>
  </si>
  <si>
    <t>Zvar žliabkových koľajníc elektrický s príložkou ( 24kolaj+14 vyh+kk)</t>
  </si>
  <si>
    <t>-460493970</t>
  </si>
  <si>
    <t>55</t>
  </si>
  <si>
    <t>548132111.S</t>
  </si>
  <si>
    <t>Rezanie a vŕtanie vyvŕtanie otvoru v stojine koľajnice, priemer od 20 do 40 mm</t>
  </si>
  <si>
    <t>1790586056</t>
  </si>
  <si>
    <t>56</t>
  </si>
  <si>
    <t>548133111.S</t>
  </si>
  <si>
    <t>Rezanie a vŕtanie rez priečny žliabkovej koľajnice pílou</t>
  </si>
  <si>
    <t>-660476168</t>
  </si>
  <si>
    <t>57</t>
  </si>
  <si>
    <t>548133121.S</t>
  </si>
  <si>
    <t>Rez priečny žliabkovej koľajnice plameňom</t>
  </si>
  <si>
    <t>1669995707</t>
  </si>
  <si>
    <t>58</t>
  </si>
  <si>
    <t>548965011.S</t>
  </si>
  <si>
    <t>Obrúsenie okysličeného povrchu temena hlavy nových žliabkových koľajníc pri súvislej úprave koľaje 276x2 x 3</t>
  </si>
  <si>
    <t>781825302</t>
  </si>
  <si>
    <t>59</t>
  </si>
  <si>
    <t>564730211.S</t>
  </si>
  <si>
    <t>Podklad alebo kryt z kameniva hrubého drveného veľ. 16-32 mm s rozprestretím a zhutnením hr. 100 mm-dlažba</t>
  </si>
  <si>
    <t>-1434431653</t>
  </si>
  <si>
    <t>60</t>
  </si>
  <si>
    <t>564772111.S</t>
  </si>
  <si>
    <t>Podklad alebo kryt z kameniva hrubého drveného veľ. 0-63 mm  po zhut.hr. 250 mm bet. doska</t>
  </si>
  <si>
    <t>1885641075</t>
  </si>
  <si>
    <t>61</t>
  </si>
  <si>
    <t>564782111.S</t>
  </si>
  <si>
    <t>Podklad alebo kryt z kameniva hrubého drveného veľ. 0-63 mm  po zhut.hr. 300 mm</t>
  </si>
  <si>
    <t>-1460304301</t>
  </si>
  <si>
    <t>62</t>
  </si>
  <si>
    <t>565171211.S</t>
  </si>
  <si>
    <t>Podklad z asfaltového betónu AC 22 P s rozprestretím a zhutnením v pruhu š. do 3 m, po zhutnení hr. 100 mm</t>
  </si>
  <si>
    <t>-766436477</t>
  </si>
  <si>
    <t>63</t>
  </si>
  <si>
    <t>567941111.S</t>
  </si>
  <si>
    <t>Podklad z medzerov. betónu MCB pre TDZ I-III s rozprestretím, vlhčením, zhutnením, ošetrením vodou, po zhut. hr. 250 mm</t>
  </si>
  <si>
    <t>1087840491</t>
  </si>
  <si>
    <t>64</t>
  </si>
  <si>
    <t>573111112.S</t>
  </si>
  <si>
    <t>Postrek asfaltový infiltračný s posypom kamenivom z asfaltu cestného v množstve 1,00 kg/m2</t>
  </si>
  <si>
    <t>-1514362528</t>
  </si>
  <si>
    <t>65</t>
  </si>
  <si>
    <t>573231107.S</t>
  </si>
  <si>
    <t>Postrek asfaltový spojovací bez posypu kamenivom z cestnej emulzie v množstve 0,50 kg/m2 843x2</t>
  </si>
  <si>
    <t>-480132558</t>
  </si>
  <si>
    <t>66</t>
  </si>
  <si>
    <t>577134251.S</t>
  </si>
  <si>
    <t>Asfaltový betón vrstva obrusná AC 11 O v pruhu š. do 3 m z modifik. asfaltu tr. I, po zhutnení hr. 40 mm (2745+124)</t>
  </si>
  <si>
    <t>-1289576574</t>
  </si>
  <si>
    <t>67</t>
  </si>
  <si>
    <t>577154351.S</t>
  </si>
  <si>
    <t xml:space="preserve">Asfaltový betón vrstva obrusná alebo ložná AC 16 v pruhu š. do 3 m z modifik. asfaltu tr. I, po zhutnení hr. 60 mm </t>
  </si>
  <si>
    <t>784053503</t>
  </si>
  <si>
    <t>68</t>
  </si>
  <si>
    <t>596811313.S</t>
  </si>
  <si>
    <t>Kladenie betónovej dlažby s vyplnením škár do lôžka z kameniva, veľ. do 0,09 m2 plochy nad 300 m2</t>
  </si>
  <si>
    <t>-1563108484</t>
  </si>
  <si>
    <t>Rúrové vedenie</t>
  </si>
  <si>
    <t>69</t>
  </si>
  <si>
    <t>871238111</t>
  </si>
  <si>
    <t>Ukladanie drenážneho potrubia do pripravenej ryhy z tvrdého PVC priemeru nad 150 do 200 mm</t>
  </si>
  <si>
    <t>1046241259</t>
  </si>
  <si>
    <t>70</t>
  </si>
  <si>
    <t>286120012200</t>
  </si>
  <si>
    <t>Rúra plnostenná drenážna, RAUDRIL RAIL PVC DN 160,  REHAU</t>
  </si>
  <si>
    <t>46983946</t>
  </si>
  <si>
    <t>71</t>
  </si>
  <si>
    <t>871356006.S</t>
  </si>
  <si>
    <t xml:space="preserve">Montáž kanalizačného PVC-U potrubia hladkého viacvrstvového DN 200-prípojky od odvodňovačov a výhybiek </t>
  </si>
  <si>
    <t>1143327390</t>
  </si>
  <si>
    <t>72</t>
  </si>
  <si>
    <t>286110012000.S</t>
  </si>
  <si>
    <t>Rúra kanalizačná PVC-U hrdlová D 160x3,2 mm, dĺ. 1 m</t>
  </si>
  <si>
    <t>548133958</t>
  </si>
  <si>
    <t>73</t>
  </si>
  <si>
    <t>286510004400.S</t>
  </si>
  <si>
    <t>Koleno PVC-U, DN 160x15°, 30°, 45° pre hladký, kanalizačný, gravitačný systém</t>
  </si>
  <si>
    <t>366537986</t>
  </si>
  <si>
    <t>74</t>
  </si>
  <si>
    <t>286510007420.S</t>
  </si>
  <si>
    <t>T-kus PVC-U pre flexibilné drenážne rúry DN 160</t>
  </si>
  <si>
    <t>-1431777006</t>
  </si>
  <si>
    <t>75</t>
  </si>
  <si>
    <t>894211121.S</t>
  </si>
  <si>
    <t>Šachta kanalizačná s obložením dna betónom tr. C 25/30 na potrubie DN 250-300</t>
  </si>
  <si>
    <t>-268458210</t>
  </si>
  <si>
    <t>76</t>
  </si>
  <si>
    <t>894439205.R</t>
  </si>
  <si>
    <t xml:space="preserve">Demontáž šachty kanalizačnej </t>
  </si>
  <si>
    <t>201106538</t>
  </si>
  <si>
    <t>77</t>
  </si>
  <si>
    <t>894439206.R</t>
  </si>
  <si>
    <t>Úprava komínu šachty</t>
  </si>
  <si>
    <t>1445467444</t>
  </si>
  <si>
    <t>78</t>
  </si>
  <si>
    <t>899102111.S</t>
  </si>
  <si>
    <t>Osadenie poklopu liatinového a oceľového vrátane rámu hmotn. nad 50 do 100 kg</t>
  </si>
  <si>
    <t>54662792</t>
  </si>
  <si>
    <t>79</t>
  </si>
  <si>
    <t>552410002300.S</t>
  </si>
  <si>
    <t>Poklop liatinový D400 priemer 600 mm</t>
  </si>
  <si>
    <t>-1727319727</t>
  </si>
  <si>
    <t>80</t>
  </si>
  <si>
    <t>552410002800.S</t>
  </si>
  <si>
    <t>Rám kanálový liatinový 610x610 mm</t>
  </si>
  <si>
    <t>-47020136</t>
  </si>
  <si>
    <t>81</t>
  </si>
  <si>
    <t>592240002300.S</t>
  </si>
  <si>
    <t>Skruž betónová so stúpadlom pre kanalizačnú šachtu DN 1000, Dxvxhr 1000x250x100 mm</t>
  </si>
  <si>
    <t>-644369403</t>
  </si>
  <si>
    <t>82</t>
  </si>
  <si>
    <t>592240012900.S</t>
  </si>
  <si>
    <t>Betónový kónus TBS 1-57, DN 1000/600, výška 576 mm, hr. steny 90 mm</t>
  </si>
  <si>
    <t>-1214816069</t>
  </si>
  <si>
    <t>83</t>
  </si>
  <si>
    <t>-564002653</t>
  </si>
  <si>
    <t>84</t>
  </si>
  <si>
    <t>Kompletná dopravná značka základného rozmeru 900 mm vrátane podstavca a stĺpa (15ksx50dní)</t>
  </si>
  <si>
    <t>-2037653917</t>
  </si>
  <si>
    <t>85</t>
  </si>
  <si>
    <t>915716224.S</t>
  </si>
  <si>
    <t>Vodorovné dopravné značenie dvojzložkovým studeným plastom čiar hrubých súvislých, farba biela retroreflexná šírky 250 mm</t>
  </si>
  <si>
    <t>-1327126659</t>
  </si>
  <si>
    <t>86</t>
  </si>
  <si>
    <t>915716244.S</t>
  </si>
  <si>
    <t>Vodorovné dopravné značenie dvojzložkovým studeným plastom čiar hrubých prerušovaných, farba biela retroreflexná šírky 250 mm</t>
  </si>
  <si>
    <t>-143096546</t>
  </si>
  <si>
    <t>87</t>
  </si>
  <si>
    <t>915721312.S</t>
  </si>
  <si>
    <t>Vodorovné dopravné značenie dvojzložkovým studeným plastom prechodov pre chodcov, šípky, symboly a pod., biela retroreflexná</t>
  </si>
  <si>
    <t>-594129470</t>
  </si>
  <si>
    <t>88</t>
  </si>
  <si>
    <t>917461112.S</t>
  </si>
  <si>
    <t>Osadenie chodník. obrubníka kamenného stojatého do lôžka z betónu prostého C 16/20 s bočnou oporou</t>
  </si>
  <si>
    <t>214415929</t>
  </si>
  <si>
    <t>89</t>
  </si>
  <si>
    <t>583810001400.S</t>
  </si>
  <si>
    <t xml:space="preserve">Obrubník kamenný </t>
  </si>
  <si>
    <t>-386505304</t>
  </si>
  <si>
    <t>90</t>
  </si>
  <si>
    <t>918101112.S</t>
  </si>
  <si>
    <t>Lôžko pod obrubníky, krajníky alebo obruby z dlažobných kociek z betónu prostého tr. C 16/20</t>
  </si>
  <si>
    <t>1276703567</t>
  </si>
  <si>
    <t>91</t>
  </si>
  <si>
    <t>919721212.S</t>
  </si>
  <si>
    <t>Dilatačné škáry vkladané v cementobet. kryte</t>
  </si>
  <si>
    <t>-379291899</t>
  </si>
  <si>
    <t>92</t>
  </si>
  <si>
    <t>919726732.S</t>
  </si>
  <si>
    <t>Tesnenie dilatačných škár pozdĺž hlavy koľajnice (280x4)</t>
  </si>
  <si>
    <t>2027948136</t>
  </si>
  <si>
    <t>93</t>
  </si>
  <si>
    <t>919735114.S</t>
  </si>
  <si>
    <t>Rezanie existujúceho asfaltového krytu alebo podkladu hĺbky nad 150 do 200 mm</t>
  </si>
  <si>
    <t>1501766482</t>
  </si>
  <si>
    <t>94</t>
  </si>
  <si>
    <t>928125113</t>
  </si>
  <si>
    <t>Izolácia koľajníc obojstranne -bokovnice  2x224 vrátane montáže</t>
  </si>
  <si>
    <t>1887599111</t>
  </si>
  <si>
    <t>95</t>
  </si>
  <si>
    <t>928125114.R</t>
  </si>
  <si>
    <t>Protivibračné obalenie koľajových konštrukcií - výhybka vrátane prestavníka</t>
  </si>
  <si>
    <t>-1146230861</t>
  </si>
  <si>
    <t>96</t>
  </si>
  <si>
    <t>928125115.R</t>
  </si>
  <si>
    <t>Protivibračné obalenie koľajových konštrukcií - koľajová križovatka</t>
  </si>
  <si>
    <t>-1019760508</t>
  </si>
  <si>
    <t>97</t>
  </si>
  <si>
    <t>Vodorovná doprava sutiny so zložením a hrubým urovnaním na vzdialenosť do 1 km (147,2asfalt+19,8guma+172kamen)</t>
  </si>
  <si>
    <t>1510714577</t>
  </si>
  <si>
    <t>98</t>
  </si>
  <si>
    <t>Príplatok k cene za každý ďalší aj začatý 1 km nad 1 km  (x19)</t>
  </si>
  <si>
    <t>-186016218</t>
  </si>
  <si>
    <t>Vodorovná doprava vybúraných hmôt po suchu bez naloženia, ale so zložením na vzdialenosť do 5 km-panely DZP</t>
  </si>
  <si>
    <t>33784232</t>
  </si>
  <si>
    <t>100</t>
  </si>
  <si>
    <t>Príplatok k cene za každých ďalších aj začatých 5 km nad 5 km 90,6x3</t>
  </si>
  <si>
    <t>-1386800168</t>
  </si>
  <si>
    <t>101</t>
  </si>
  <si>
    <t>979085211.S</t>
  </si>
  <si>
    <t>Vodorovná doprava koľajových konštrukcií na do 5 km</t>
  </si>
  <si>
    <t>171685206</t>
  </si>
  <si>
    <t>102</t>
  </si>
  <si>
    <t>979085291.S</t>
  </si>
  <si>
    <t>Príplatok k cene za každý ďalší aj začatý km vodorovnej dopravy častí rozobratých konštrukcií drobného koľajiva 60,9x15</t>
  </si>
  <si>
    <t>1461634052</t>
  </si>
  <si>
    <t>103</t>
  </si>
  <si>
    <t>1596349670</t>
  </si>
  <si>
    <t>104</t>
  </si>
  <si>
    <t>979087213.S</t>
  </si>
  <si>
    <t>Nakladanie na dopravné prostriedky pre vodorovnú dopravu vybúraných hmôt panely DZP</t>
  </si>
  <si>
    <t>-766866538</t>
  </si>
  <si>
    <t>105</t>
  </si>
  <si>
    <t>Poplatok za skládku - betón, dlažba (17 01)202,74x0,3</t>
  </si>
  <si>
    <t>-2021380832</t>
  </si>
  <si>
    <t>106</t>
  </si>
  <si>
    <t>-899131151</t>
  </si>
  <si>
    <t>107</t>
  </si>
  <si>
    <t>979089411.R</t>
  </si>
  <si>
    <t>Poplatok za skládku - bokovnice(19012 04 ), nebezpečné</t>
  </si>
  <si>
    <t>-2456386</t>
  </si>
  <si>
    <t>108</t>
  </si>
  <si>
    <t>979089721.R</t>
  </si>
  <si>
    <t xml:space="preserve">Poplatok za likvidáciu  stavebného odpadu  a materiálu                        ( zhromažďovanie, separácia, príprava, triedenie,recyklácia, odvoz do 20 km  na recyklačné stredisko) - betón (17 01 01) </t>
  </si>
  <si>
    <t>-161090053</t>
  </si>
  <si>
    <t>109</t>
  </si>
  <si>
    <t>998243011.S</t>
  </si>
  <si>
    <t>Presun hmôt pre zvršok koľají alebo koľajísk pre električku s výnimkou metra akéhokoľvek rozsahu</t>
  </si>
  <si>
    <t>18752556</t>
  </si>
  <si>
    <t>PSV</t>
  </si>
  <si>
    <t>Práce a dodávky PSV</t>
  </si>
  <si>
    <t>767</t>
  </si>
  <si>
    <t>Konštrukcie doplnkové kovové</t>
  </si>
  <si>
    <t>110</t>
  </si>
  <si>
    <t>767914130.S</t>
  </si>
  <si>
    <t xml:space="preserve">Montáž prenosného oplotenia rámového, na oceľové stĺpiky, vo výške nad 1,5 do 2,0 m </t>
  </si>
  <si>
    <t>818070911</t>
  </si>
  <si>
    <t>111</t>
  </si>
  <si>
    <t>767914830.S</t>
  </si>
  <si>
    <t>Demontáž prenosného oplotenia rámového na oceľové stĺpiky, výšky nad 1 do 2 m,  -0,00900t</t>
  </si>
  <si>
    <t>-467654684</t>
  </si>
  <si>
    <t>112</t>
  </si>
  <si>
    <t>553510040050.S</t>
  </si>
  <si>
    <t>Plot mobilný , oceľový pozinkovaný systémový panel drôtený</t>
  </si>
  <si>
    <t>-722146575</t>
  </si>
  <si>
    <t>VRN</t>
  </si>
  <si>
    <t>Investičné náklady neobsiahnuté v cenách</t>
  </si>
  <si>
    <t>113</t>
  </si>
  <si>
    <t>000400021.S</t>
  </si>
  <si>
    <t>Projektové práce -  náklady na vypracovanie realizačnej dokumentácie</t>
  </si>
  <si>
    <t>1024</t>
  </si>
  <si>
    <t>-1472732452</t>
  </si>
  <si>
    <t>114</t>
  </si>
  <si>
    <t>000400022.S</t>
  </si>
  <si>
    <t>Projektové práce - stavebná časť (stavebné objekty vrátane ich technického vybavenia). náklady na dokumentáciu skutočného zhotovenia stavby</t>
  </si>
  <si>
    <t>-298678375</t>
  </si>
  <si>
    <t>115</t>
  </si>
  <si>
    <t>000800011.S</t>
  </si>
  <si>
    <t>Vplyv pracovného prostredia - prevádzka investora a vplyv prostredia rušenie dopravy</t>
  </si>
  <si>
    <t>535316858</t>
  </si>
  <si>
    <t>116</t>
  </si>
  <si>
    <t>001000011.S</t>
  </si>
  <si>
    <t>Autorský dozor projektanta</t>
  </si>
  <si>
    <t>-1551925459</t>
  </si>
  <si>
    <t>117</t>
  </si>
  <si>
    <t>001000015</t>
  </si>
  <si>
    <t>POD</t>
  </si>
  <si>
    <t>-2066333759</t>
  </si>
  <si>
    <t>118</t>
  </si>
  <si>
    <t>001000025.S</t>
  </si>
  <si>
    <t xml:space="preserve">Inžinierska činnosť </t>
  </si>
  <si>
    <t>693672345</t>
  </si>
  <si>
    <t>SO2-1 - Električková zastávka Centrum na Špitálskej ul.</t>
  </si>
  <si>
    <t>113106021.S</t>
  </si>
  <si>
    <t>Rozoberanie dlažby, z betónových  dlaždíc, dosiek alebo tvaroviek ručne,  -0,13800t</t>
  </si>
  <si>
    <t>1673035230</t>
  </si>
  <si>
    <t>113107122.S</t>
  </si>
  <si>
    <t>Odstránenie krytu v ploche do 200 m2 z kameniva hrubého drveného, hr.100 do 200 mm,  -0,23500t</t>
  </si>
  <si>
    <t>-1341352229</t>
  </si>
  <si>
    <t>90901966</t>
  </si>
  <si>
    <t>113107144.S</t>
  </si>
  <si>
    <t>Odstránenie krytu asfaltového v ploche do 200 m2, hr. nad 150 do 200 mm,  -0,50000t</t>
  </si>
  <si>
    <t>-1386441575</t>
  </si>
  <si>
    <t>-858103118</t>
  </si>
  <si>
    <t>113209011.S</t>
  </si>
  <si>
    <t>Vybúranie lôžka obrúb a obrubníkov, hr. do 100 mm, šírky do 150 mm z kameniva ťaženého,  -0,03000t</t>
  </si>
  <si>
    <t>-1850796287</t>
  </si>
  <si>
    <t xml:space="preserve">Poplatok za skládku - kamenivo  ( 17 05 06), </t>
  </si>
  <si>
    <t>819735341</t>
  </si>
  <si>
    <t>274313711.S</t>
  </si>
  <si>
    <t>Betón základových pásov, prostý tr. C 25/30 (označník, koncový majáčik,podklad pod ELKO55-100)</t>
  </si>
  <si>
    <t>-71858958</t>
  </si>
  <si>
    <t>274313811.S</t>
  </si>
  <si>
    <t>Betón základových pásov, prostý tr. C 30/37-zábradlie+dobetónovanie pri obrubníkoch</t>
  </si>
  <si>
    <t>1720834933</t>
  </si>
  <si>
    <t>274321312.S</t>
  </si>
  <si>
    <t>Betón základových pásov, železový (bez výstuže), tr. C 20/25 (prístrešok)</t>
  </si>
  <si>
    <t>180123593</t>
  </si>
  <si>
    <t>940240046</t>
  </si>
  <si>
    <t>-925340776</t>
  </si>
  <si>
    <t>283810004000</t>
  </si>
  <si>
    <t>Vlákno polypropylenové na zredukovanie tvorby trhlín vyvolaných napätiami a zmršťovaním v procese vytvrdzovania cementových poterov, REHAU</t>
  </si>
  <si>
    <t>1294295692</t>
  </si>
  <si>
    <t>311362021.S</t>
  </si>
  <si>
    <t>Výstuž nadzákladových múrov, stien a priečok zo zváraných sietí KARI</t>
  </si>
  <si>
    <t>-9005873</t>
  </si>
  <si>
    <t>856362111</t>
  </si>
  <si>
    <t>526001012R.1</t>
  </si>
  <si>
    <t xml:space="preserve">Rozobratie koľaje zo žliabkových koľajníc  s výplňou bokov koľajníc,  -0,20400t </t>
  </si>
  <si>
    <t>1975143861</t>
  </si>
  <si>
    <t>526992111.S</t>
  </si>
  <si>
    <t>Odstránenie podložky alebo pása po rozobratí koľajnice podložky pod podkladnicu alebo pätu,  -0,004t</t>
  </si>
  <si>
    <t>1227885012</t>
  </si>
  <si>
    <t xml:space="preserve">Odstránenie bokovnice + očistenie  koľajnice,  -0,016t (obojstranne) </t>
  </si>
  <si>
    <t>-2095719193</t>
  </si>
  <si>
    <t>908364098</t>
  </si>
  <si>
    <t>564851111.S</t>
  </si>
  <si>
    <t>Podklad zo štrkodrviny s rozprestretím a zhutnením, po zhutnení hr. 150 mm</t>
  </si>
  <si>
    <t>1494825875</t>
  </si>
  <si>
    <t>567123114.S</t>
  </si>
  <si>
    <t>Podklad z kameniva stmeleného cementom, s rozprestrenm a zhutnením CBGM C 5/6, po zhutnení hr. 150 mm</t>
  </si>
  <si>
    <t>1946601535</t>
  </si>
  <si>
    <t>591111111.S</t>
  </si>
  <si>
    <t>Kladenie dlažby z kociek veľkých do lôžka z kameniva ťaženého</t>
  </si>
  <si>
    <t>2101586881</t>
  </si>
  <si>
    <t>583810001201.R</t>
  </si>
  <si>
    <t>Dlažobná kocka - žula, rozmer 225x300x60 mm</t>
  </si>
  <si>
    <t>1829391559</t>
  </si>
  <si>
    <t>583810001202.R</t>
  </si>
  <si>
    <t>Dlažobná kocka - žula, rozmer 225x300x60 mm pre nevidiacich</t>
  </si>
  <si>
    <t>-1277811897</t>
  </si>
  <si>
    <t>Úprava poklopu šachty</t>
  </si>
  <si>
    <t>1677899397</t>
  </si>
  <si>
    <t>1866665673</t>
  </si>
  <si>
    <t>1794577617</t>
  </si>
  <si>
    <t>-1432392059</t>
  </si>
  <si>
    <t>-123140776</t>
  </si>
  <si>
    <t>911131111</t>
  </si>
  <si>
    <t>Osadenie a montáž cestného zábradlia oceľového s oceľovými stĺpikmi</t>
  </si>
  <si>
    <t>558011591</t>
  </si>
  <si>
    <t>Zábradlie, oceľová konštrukcia  profilu 60 mm, výška nad dlažbou 1100 mm</t>
  </si>
  <si>
    <t>1195453533</t>
  </si>
  <si>
    <t>-1903629646</t>
  </si>
  <si>
    <t>Kompletná dopravná značka základného rozmeru 900 mm vrátane podstavca a stĺpa (30ksx30dní)</t>
  </si>
  <si>
    <t>1422334398</t>
  </si>
  <si>
    <t>915714112.R</t>
  </si>
  <si>
    <t>Dočasné vodorovné značenie krytu lepením pásky plochej deliacich čiar šírky 120 mm - prerušovaná čiara</t>
  </si>
  <si>
    <t>383710670</t>
  </si>
  <si>
    <t>915722114.R</t>
  </si>
  <si>
    <t xml:space="preserve">Dočasné vodorovné značenie krytu lepením pásky - priechod pre chodcov </t>
  </si>
  <si>
    <t>-432351207</t>
  </si>
  <si>
    <t>1896898967</t>
  </si>
  <si>
    <t>583810001300.S</t>
  </si>
  <si>
    <t xml:space="preserve">Obrubník kamenný rovný </t>
  </si>
  <si>
    <t>1259355851</t>
  </si>
  <si>
    <t>155142796</t>
  </si>
  <si>
    <t>1738024169</t>
  </si>
  <si>
    <t>-767598567</t>
  </si>
  <si>
    <t>918101112.S.1</t>
  </si>
  <si>
    <t>-1124191281</t>
  </si>
  <si>
    <t>Asfaltová zálievka</t>
  </si>
  <si>
    <t>224114544</t>
  </si>
  <si>
    <t>919721212.S.1</t>
  </si>
  <si>
    <t>-175606652</t>
  </si>
  <si>
    <t>-1894230396</t>
  </si>
  <si>
    <t>919735123.R</t>
  </si>
  <si>
    <t>Rezanie žulovej dlažby hrúbky100  mm</t>
  </si>
  <si>
    <t>-1807794725</t>
  </si>
  <si>
    <t>923921113.S</t>
  </si>
  <si>
    <t>Nástupištná konštrukcia z kamenného  obrubníka dosávka + montáž</t>
  </si>
  <si>
    <t>-2093061423</t>
  </si>
  <si>
    <t>Osadenie staničnej tabule na stĺpiku jednoduchom dodávka+montáž</t>
  </si>
  <si>
    <t>-93607608</t>
  </si>
  <si>
    <t>Osadenie koncového majáčika, akéhokoľvek tvaru dodávka + montáž</t>
  </si>
  <si>
    <t>1399833935</t>
  </si>
  <si>
    <t>553560018200.R</t>
  </si>
  <si>
    <t>Prístrešok zastávkový s plochou strechou dĺ. 8,0-8,50 m zadná a bočné steny sklo</t>
  </si>
  <si>
    <t>1150426662</t>
  </si>
  <si>
    <t>936941316.S</t>
  </si>
  <si>
    <t>Montáž zastávkového prístrešku so strechou a  s bočnými stenami</t>
  </si>
  <si>
    <t>162810365</t>
  </si>
  <si>
    <t>1090288131</t>
  </si>
  <si>
    <t>Vodorovná doprava sutiny so zložením a hrubým urovnaním na vzdialenosť do 1 km (95,0kamenivo+5,0asfalr+3,84guma)</t>
  </si>
  <si>
    <t>373310798</t>
  </si>
  <si>
    <t>979082219.1</t>
  </si>
  <si>
    <t>Príplatok k cene za každý ďalší aj začatý 1 km nad 1 km  (103,84x19)</t>
  </si>
  <si>
    <t>1647341882</t>
  </si>
  <si>
    <t>1206391373</t>
  </si>
  <si>
    <t>Príplatok k cene za každých ďalších aj začatých 5 km nad 5 km 31.72x3</t>
  </si>
  <si>
    <t>1407604957</t>
  </si>
  <si>
    <t>688998389</t>
  </si>
  <si>
    <t>979085291.S.1</t>
  </si>
  <si>
    <t>Príplatok k cene za každý ďalší aj začatý km vodorovnej dopravy častí rozobratých konštrukcií drobného koľajiva 19,58x15</t>
  </si>
  <si>
    <t>492428960</t>
  </si>
  <si>
    <t>979087212</t>
  </si>
  <si>
    <t>-1690511833</t>
  </si>
  <si>
    <t>-1877549485</t>
  </si>
  <si>
    <t>979089012.S.1</t>
  </si>
  <si>
    <t>Poplatok za skládku - betón, tehly, dlaždice (17 01)148,44x0,3</t>
  </si>
  <si>
    <t>2049616937</t>
  </si>
  <si>
    <t>-1261767566</t>
  </si>
  <si>
    <t>-1690161716</t>
  </si>
  <si>
    <t>-1348690988</t>
  </si>
  <si>
    <t>998223011.S</t>
  </si>
  <si>
    <t>Presun hmôt pre pozemné komunikácie s krytom dláždeným (822 2.3, 822 5.3) akejkoľvek dĺžky objektu</t>
  </si>
  <si>
    <t>1982479977</t>
  </si>
  <si>
    <t>767164111.S</t>
  </si>
  <si>
    <t>Dodávka a  montáž ochranného kompozitného pásu 100x50 mm</t>
  </si>
  <si>
    <t>1442883263</t>
  </si>
  <si>
    <t>1334654340</t>
  </si>
  <si>
    <t>1909425479</t>
  </si>
  <si>
    <t>968697765</t>
  </si>
  <si>
    <t>298931401</t>
  </si>
  <si>
    <t>1736926552</t>
  </si>
  <si>
    <t>000800011.S.1</t>
  </si>
  <si>
    <t>-1378793111</t>
  </si>
  <si>
    <t>-1612582355</t>
  </si>
  <si>
    <t>1887260695</t>
  </si>
  <si>
    <t>-1911254682</t>
  </si>
  <si>
    <t>SO3 - Multikanál 1.etapa</t>
  </si>
  <si>
    <t xml:space="preserve">    3 - Zvislé a kompletné konštrukcie</t>
  </si>
  <si>
    <t>Výkop jamy a ryhy v obmedzenom priestore horn. tr.3 ručne(26m3 kabelovod+8m3 šachty)</t>
  </si>
  <si>
    <t>1568155285</t>
  </si>
  <si>
    <t>141701102.S</t>
  </si>
  <si>
    <t>Pretláčanie rúry v hornina tr. 1-4 v hĺbky do 6 m dĺžky do 35 m vonkajšieho priemeru nad 200 do 500 mm odávka+motáž</t>
  </si>
  <si>
    <t>2090002427</t>
  </si>
  <si>
    <t>162304102.S</t>
  </si>
  <si>
    <t>Vodorovné premiestnenie výkopku po spevnenej ceste z horniny tr.1-4 do 1000 m3 na vzdialenosť do 1000 m</t>
  </si>
  <si>
    <t>-83772691</t>
  </si>
  <si>
    <t>162504103.S</t>
  </si>
  <si>
    <t>Vodorovné premiestnenie výkopku  po spevnenej ceste z horniny tr.1-4 do 1000 m3, príplatok k cene za každých ďalšich a začatých 1000 m (34x19)</t>
  </si>
  <si>
    <t>2052639620</t>
  </si>
  <si>
    <t>167101100.S</t>
  </si>
  <si>
    <t>Nakladanie výkopku tr.1-4 ručne</t>
  </si>
  <si>
    <t>1810612732</t>
  </si>
  <si>
    <t>171203111.S</t>
  </si>
  <si>
    <t>Uloženie a hrubé rozhrnutie výkopku bez zhutnenia v rovine alebo na svahu do 1:5</t>
  </si>
  <si>
    <t>-887435679</t>
  </si>
  <si>
    <t xml:space="preserve">Poplatok za skladovanie - zemina </t>
  </si>
  <si>
    <t>1429210854</t>
  </si>
  <si>
    <t>Zvislé a kompletné konštrukcie</t>
  </si>
  <si>
    <t>388317777.S</t>
  </si>
  <si>
    <t>Teleso rúrkového kábelovodu z prostého betónu tr. C 12/15 v otvorenom výkope</t>
  </si>
  <si>
    <t>1779350357</t>
  </si>
  <si>
    <t>283810001552</t>
  </si>
  <si>
    <t>Kábelová komora s poklopom bez dna  rozmer 720x550x610 mm</t>
  </si>
  <si>
    <t>-269747637</t>
  </si>
  <si>
    <t>283810001553</t>
  </si>
  <si>
    <t>Kábelová komora s poklopom bez dna  rozmer 720x550x920 mm</t>
  </si>
  <si>
    <t>119286425</t>
  </si>
  <si>
    <t>388357777.S</t>
  </si>
  <si>
    <t>Debnenie stien kábelovodu v otvorenom výkope</t>
  </si>
  <si>
    <t>-728063781</t>
  </si>
  <si>
    <t>388796014</t>
  </si>
  <si>
    <t>Držiak rúr kabelovodu</t>
  </si>
  <si>
    <t>1177991264</t>
  </si>
  <si>
    <t>388994111.S</t>
  </si>
  <si>
    <t>Rúrky telesa rúrkoveho kábelovodu z tvrdého PVC D 110mm v otvorenom výkope 130x4</t>
  </si>
  <si>
    <t>328410364</t>
  </si>
  <si>
    <t>898170002.S</t>
  </si>
  <si>
    <t>Osadenie káblovej komory</t>
  </si>
  <si>
    <t>442146756</t>
  </si>
  <si>
    <t>552410002400.S</t>
  </si>
  <si>
    <t>Poklop liatinový, tr. zaťaženia D400</t>
  </si>
  <si>
    <t>-707370117</t>
  </si>
  <si>
    <t>552410002401.S</t>
  </si>
  <si>
    <t>Zadlážďovací poklop, tr. zaťaženia D400</t>
  </si>
  <si>
    <t>-1692585780</t>
  </si>
  <si>
    <t>998289011.S</t>
  </si>
  <si>
    <t>Presun hmôt pre kábelovody (828 7, 828 8, 3) akéhokoľvek rozsahu</t>
  </si>
  <si>
    <t>-208948170</t>
  </si>
  <si>
    <t xml:space="preserve">Elastický antivibračný  pás pod žliabkovu koľajnicu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</si>
</sst>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116" workbookViewId="0">
      <selection activeCell="AG96" sqref="AG96:AM9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3" t="s">
        <v>5</v>
      </c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65" t="s">
        <v>12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R5" s="16"/>
      <c r="BS5" s="13" t="s">
        <v>6</v>
      </c>
    </row>
    <row r="6" spans="1:74" ht="36.950000000000003" customHeight="1">
      <c r="B6" s="16"/>
      <c r="D6" s="21" t="s">
        <v>13</v>
      </c>
      <c r="K6" s="188" t="s">
        <v>14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23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23</v>
      </c>
      <c r="AK17" s="22" t="s">
        <v>24</v>
      </c>
      <c r="AN17" s="20" t="s">
        <v>1</v>
      </c>
      <c r="AR17" s="16"/>
      <c r="BS17" s="13" t="s">
        <v>27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28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23</v>
      </c>
      <c r="AK20" s="22" t="s">
        <v>24</v>
      </c>
      <c r="AN20" s="20" t="s">
        <v>1</v>
      </c>
      <c r="AR20" s="16"/>
      <c r="BS20" s="13" t="s">
        <v>27</v>
      </c>
    </row>
    <row r="21" spans="2:71" ht="6.95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66" t="s">
        <v>1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9">
        <f>ROUND(AG94,2)</f>
        <v>0</v>
      </c>
      <c r="AL26" s="190"/>
      <c r="AM26" s="190"/>
      <c r="AN26" s="190"/>
      <c r="AO26" s="19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91" t="s">
        <v>31</v>
      </c>
      <c r="M28" s="191"/>
      <c r="N28" s="191"/>
      <c r="O28" s="191"/>
      <c r="P28" s="191"/>
      <c r="W28" s="191" t="s">
        <v>32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33</v>
      </c>
      <c r="AL28" s="191"/>
      <c r="AM28" s="191"/>
      <c r="AN28" s="191"/>
      <c r="AO28" s="191"/>
      <c r="AR28" s="25"/>
    </row>
    <row r="29" spans="2:71" s="2" customFormat="1" ht="14.45" customHeight="1">
      <c r="B29" s="29"/>
      <c r="D29" s="22" t="s">
        <v>34</v>
      </c>
      <c r="F29" s="30" t="s">
        <v>35</v>
      </c>
      <c r="L29" s="192">
        <v>0.23</v>
      </c>
      <c r="M29" s="193"/>
      <c r="N29" s="193"/>
      <c r="O29" s="193"/>
      <c r="P29" s="193"/>
      <c r="Q29" s="31"/>
      <c r="R29" s="31"/>
      <c r="S29" s="31"/>
      <c r="T29" s="31"/>
      <c r="U29" s="31"/>
      <c r="V29" s="31"/>
      <c r="W29" s="194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F29" s="31"/>
      <c r="AG29" s="31"/>
      <c r="AH29" s="31"/>
      <c r="AI29" s="31"/>
      <c r="AJ29" s="31"/>
      <c r="AK29" s="194">
        <f>ROUND(AV94, 2)</f>
        <v>0</v>
      </c>
      <c r="AL29" s="193"/>
      <c r="AM29" s="193"/>
      <c r="AN29" s="193"/>
      <c r="AO29" s="19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36</v>
      </c>
      <c r="L30" s="185">
        <v>0.23</v>
      </c>
      <c r="M30" s="186"/>
      <c r="N30" s="186"/>
      <c r="O30" s="186"/>
      <c r="P30" s="186"/>
      <c r="W30" s="187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7">
        <f>ROUND(AW94, 2)</f>
        <v>0</v>
      </c>
      <c r="AL30" s="186"/>
      <c r="AM30" s="186"/>
      <c r="AN30" s="186"/>
      <c r="AO30" s="186"/>
      <c r="AR30" s="29"/>
    </row>
    <row r="31" spans="2:71" s="2" customFormat="1" ht="14.45" hidden="1" customHeight="1">
      <c r="B31" s="29"/>
      <c r="F31" s="22" t="s">
        <v>37</v>
      </c>
      <c r="L31" s="185">
        <v>0.23</v>
      </c>
      <c r="M31" s="186"/>
      <c r="N31" s="186"/>
      <c r="O31" s="186"/>
      <c r="P31" s="186"/>
      <c r="W31" s="187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7">
        <v>0</v>
      </c>
      <c r="AL31" s="186"/>
      <c r="AM31" s="186"/>
      <c r="AN31" s="186"/>
      <c r="AO31" s="186"/>
      <c r="AR31" s="29"/>
    </row>
    <row r="32" spans="2:71" s="2" customFormat="1" ht="14.45" hidden="1" customHeight="1">
      <c r="B32" s="29"/>
      <c r="F32" s="22" t="s">
        <v>38</v>
      </c>
      <c r="L32" s="185">
        <v>0.23</v>
      </c>
      <c r="M32" s="186"/>
      <c r="N32" s="186"/>
      <c r="O32" s="186"/>
      <c r="P32" s="186"/>
      <c r="W32" s="187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7">
        <v>0</v>
      </c>
      <c r="AL32" s="186"/>
      <c r="AM32" s="186"/>
      <c r="AN32" s="186"/>
      <c r="AO32" s="186"/>
      <c r="AR32" s="29"/>
    </row>
    <row r="33" spans="2:52" s="2" customFormat="1" ht="14.45" hidden="1" customHeight="1">
      <c r="B33" s="29"/>
      <c r="F33" s="30" t="s">
        <v>39</v>
      </c>
      <c r="L33" s="192">
        <v>0</v>
      </c>
      <c r="M33" s="193"/>
      <c r="N33" s="193"/>
      <c r="O33" s="193"/>
      <c r="P33" s="193"/>
      <c r="Q33" s="31"/>
      <c r="R33" s="31"/>
      <c r="S33" s="31"/>
      <c r="T33" s="31"/>
      <c r="U33" s="31"/>
      <c r="V33" s="31"/>
      <c r="W33" s="194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F33" s="31"/>
      <c r="AG33" s="31"/>
      <c r="AH33" s="31"/>
      <c r="AI33" s="31"/>
      <c r="AJ33" s="31"/>
      <c r="AK33" s="194">
        <v>0</v>
      </c>
      <c r="AL33" s="193"/>
      <c r="AM33" s="193"/>
      <c r="AN33" s="193"/>
      <c r="AO33" s="19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198" t="s">
        <v>42</v>
      </c>
      <c r="Y35" s="196"/>
      <c r="Z35" s="196"/>
      <c r="AA35" s="196"/>
      <c r="AB35" s="196"/>
      <c r="AC35" s="35"/>
      <c r="AD35" s="35"/>
      <c r="AE35" s="35"/>
      <c r="AF35" s="35"/>
      <c r="AG35" s="35"/>
      <c r="AH35" s="35"/>
      <c r="AI35" s="35"/>
      <c r="AJ35" s="35"/>
      <c r="AK35" s="195">
        <f>SUM(AK26:AK33)</f>
        <v>0</v>
      </c>
      <c r="AL35" s="196"/>
      <c r="AM35" s="196"/>
      <c r="AN35" s="196"/>
      <c r="AO35" s="197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45</v>
      </c>
      <c r="AI60" s="27"/>
      <c r="AJ60" s="27"/>
      <c r="AK60" s="27"/>
      <c r="AL60" s="27"/>
      <c r="AM60" s="39" t="s">
        <v>46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45</v>
      </c>
      <c r="AI75" s="27"/>
      <c r="AJ75" s="27"/>
      <c r="AK75" s="27"/>
      <c r="AL75" s="27"/>
      <c r="AM75" s="39" t="s">
        <v>46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49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084</v>
      </c>
      <c r="AR84" s="44"/>
    </row>
    <row r="85" spans="1:91" s="4" customFormat="1" ht="36.950000000000003" customHeight="1">
      <c r="B85" s="45"/>
      <c r="C85" s="46" t="s">
        <v>13</v>
      </c>
      <c r="L85" s="159" t="str">
        <f>K6</f>
        <v>Oprava koľají električkovej trate na Námestí SNP-juh 1.etapa</v>
      </c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Bratislava</v>
      </c>
      <c r="AI87" s="22" t="s">
        <v>19</v>
      </c>
      <c r="AM87" s="168" t="str">
        <f>IF(AN8= "","",AN8)</f>
        <v>25. 3. 2026</v>
      </c>
      <c r="AN87" s="168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21</v>
      </c>
      <c r="L89" s="3" t="str">
        <f>IF(E11= "","",E11)</f>
        <v xml:space="preserve"> </v>
      </c>
      <c r="AI89" s="22" t="s">
        <v>26</v>
      </c>
      <c r="AM89" s="169" t="str">
        <f>IF(E17="","",E17)</f>
        <v xml:space="preserve"> </v>
      </c>
      <c r="AN89" s="170"/>
      <c r="AO89" s="170"/>
      <c r="AP89" s="170"/>
      <c r="AR89" s="25"/>
      <c r="AS89" s="171" t="s">
        <v>50</v>
      </c>
      <c r="AT89" s="17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28</v>
      </c>
      <c r="AM90" s="169" t="str">
        <f>IF(E20="","",E20)</f>
        <v xml:space="preserve"> </v>
      </c>
      <c r="AN90" s="170"/>
      <c r="AO90" s="170"/>
      <c r="AP90" s="170"/>
      <c r="AR90" s="25"/>
      <c r="AS90" s="173"/>
      <c r="AT90" s="174"/>
      <c r="BD90" s="52"/>
    </row>
    <row r="91" spans="1:91" s="1" customFormat="1" ht="10.9" customHeight="1">
      <c r="B91" s="25"/>
      <c r="AR91" s="25"/>
      <c r="AS91" s="173"/>
      <c r="AT91" s="174"/>
      <c r="BD91" s="52"/>
    </row>
    <row r="92" spans="1:91" s="1" customFormat="1" ht="29.25" customHeight="1">
      <c r="B92" s="25"/>
      <c r="C92" s="175" t="s">
        <v>51</v>
      </c>
      <c r="D92" s="176"/>
      <c r="E92" s="176"/>
      <c r="F92" s="176"/>
      <c r="G92" s="176"/>
      <c r="H92" s="53"/>
      <c r="I92" s="177" t="s">
        <v>52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9" t="s">
        <v>53</v>
      </c>
      <c r="AH92" s="176"/>
      <c r="AI92" s="176"/>
      <c r="AJ92" s="176"/>
      <c r="AK92" s="176"/>
      <c r="AL92" s="176"/>
      <c r="AM92" s="176"/>
      <c r="AN92" s="177" t="s">
        <v>54</v>
      </c>
      <c r="AO92" s="176"/>
      <c r="AP92" s="178"/>
      <c r="AQ92" s="54" t="s">
        <v>55</v>
      </c>
      <c r="AR92" s="25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1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3">
        <f>ROUND(SUM(AG95:AG98),2)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63" t="s">
        <v>1</v>
      </c>
      <c r="AR94" s="59"/>
      <c r="AS94" s="64">
        <f>ROUND(SUM(AS95:AS98),2)</f>
        <v>0</v>
      </c>
      <c r="AT94" s="65">
        <f>ROUND(SUM(AV94:AW94),2)</f>
        <v>0</v>
      </c>
      <c r="AU94" s="66">
        <f>ROUND(SUM(AU95:AU98),5)</f>
        <v>7867.13537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ROUND(SUM(AZ95:AZ98),2)</f>
        <v>0</v>
      </c>
      <c r="BA94" s="65">
        <f>ROUND(SUM(BA95:BA98),2)</f>
        <v>0</v>
      </c>
      <c r="BB94" s="65">
        <f>ROUND(SUM(BB95:BB98),2)</f>
        <v>0</v>
      </c>
      <c r="BC94" s="65">
        <f>ROUND(SUM(BC95:BC98),2)</f>
        <v>0</v>
      </c>
      <c r="BD94" s="67">
        <f>ROUND(SUM(BD95:BD98),2)</f>
        <v>0</v>
      </c>
      <c r="BS94" s="68" t="s">
        <v>69</v>
      </c>
      <c r="BT94" s="68" t="s">
        <v>70</v>
      </c>
      <c r="BU94" s="69" t="s">
        <v>71</v>
      </c>
      <c r="BV94" s="68" t="s">
        <v>72</v>
      </c>
      <c r="BW94" s="68" t="s">
        <v>4</v>
      </c>
      <c r="BX94" s="68" t="s">
        <v>73</v>
      </c>
      <c r="CL94" s="68" t="s">
        <v>1</v>
      </c>
    </row>
    <row r="95" spans="1:91" s="6" customFormat="1" ht="24.75" customHeight="1">
      <c r="A95" s="70" t="s">
        <v>74</v>
      </c>
      <c r="B95" s="71"/>
      <c r="C95" s="72"/>
      <c r="D95" s="182" t="s">
        <v>75</v>
      </c>
      <c r="E95" s="182"/>
      <c r="F95" s="182"/>
      <c r="G95" s="182"/>
      <c r="H95" s="182"/>
      <c r="I95" s="73"/>
      <c r="J95" s="182" t="s">
        <v>76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0">
        <f>'POV-1.etapa - Dočasné zás...'!J30</f>
        <v>0</v>
      </c>
      <c r="AH95" s="181"/>
      <c r="AI95" s="181"/>
      <c r="AJ95" s="181"/>
      <c r="AK95" s="181"/>
      <c r="AL95" s="181"/>
      <c r="AM95" s="181"/>
      <c r="AN95" s="180">
        <f>SUM(AG95,AT95)</f>
        <v>0</v>
      </c>
      <c r="AO95" s="181"/>
      <c r="AP95" s="181"/>
      <c r="AQ95" s="74" t="s">
        <v>77</v>
      </c>
      <c r="AR95" s="71"/>
      <c r="AS95" s="75">
        <v>0</v>
      </c>
      <c r="AT95" s="76">
        <f>ROUND(SUM(AV95:AW95),2)</f>
        <v>0</v>
      </c>
      <c r="AU95" s="77">
        <f>'POV-1.etapa - Dočasné zás...'!P122</f>
        <v>532.81331499999999</v>
      </c>
      <c r="AV95" s="76">
        <f>'POV-1.etapa - Dočasné zás...'!J33</f>
        <v>0</v>
      </c>
      <c r="AW95" s="76">
        <f>'POV-1.etapa - Dočasné zás...'!J34</f>
        <v>0</v>
      </c>
      <c r="AX95" s="76">
        <f>'POV-1.etapa - Dočasné zás...'!J35</f>
        <v>0</v>
      </c>
      <c r="AY95" s="76">
        <f>'POV-1.etapa - Dočasné zás...'!J36</f>
        <v>0</v>
      </c>
      <c r="AZ95" s="76">
        <f>'POV-1.etapa - Dočasné zás...'!F33</f>
        <v>0</v>
      </c>
      <c r="BA95" s="76">
        <f>'POV-1.etapa - Dočasné zás...'!F34</f>
        <v>0</v>
      </c>
      <c r="BB95" s="76">
        <f>'POV-1.etapa - Dočasné zás...'!F35</f>
        <v>0</v>
      </c>
      <c r="BC95" s="76">
        <f>'POV-1.etapa - Dočasné zás...'!F36</f>
        <v>0</v>
      </c>
      <c r="BD95" s="78">
        <f>'POV-1.etapa - Dočasné zás...'!F37</f>
        <v>0</v>
      </c>
      <c r="BT95" s="79" t="s">
        <v>78</v>
      </c>
      <c r="BV95" s="79" t="s">
        <v>72</v>
      </c>
      <c r="BW95" s="79" t="s">
        <v>79</v>
      </c>
      <c r="BX95" s="79" t="s">
        <v>4</v>
      </c>
      <c r="CL95" s="79" t="s">
        <v>1</v>
      </c>
      <c r="CM95" s="79" t="s">
        <v>70</v>
      </c>
    </row>
    <row r="96" spans="1:91" s="6" customFormat="1" ht="16.5" customHeight="1">
      <c r="A96" s="70" t="s">
        <v>74</v>
      </c>
      <c r="B96" s="71"/>
      <c r="C96" s="72"/>
      <c r="D96" s="182" t="s">
        <v>80</v>
      </c>
      <c r="E96" s="182"/>
      <c r="F96" s="182"/>
      <c r="G96" s="182"/>
      <c r="H96" s="182"/>
      <c r="I96" s="73"/>
      <c r="J96" s="182" t="s">
        <v>81</v>
      </c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0">
        <f>'SO1 - Koľajový triangel 1...'!J30</f>
        <v>0</v>
      </c>
      <c r="AH96" s="181"/>
      <c r="AI96" s="181"/>
      <c r="AJ96" s="181"/>
      <c r="AK96" s="181"/>
      <c r="AL96" s="181"/>
      <c r="AM96" s="181"/>
      <c r="AN96" s="180">
        <f>SUM(AG96,AT96)</f>
        <v>0</v>
      </c>
      <c r="AO96" s="181"/>
      <c r="AP96" s="181"/>
      <c r="AQ96" s="74" t="s">
        <v>77</v>
      </c>
      <c r="AR96" s="71"/>
      <c r="AS96" s="75">
        <v>0</v>
      </c>
      <c r="AT96" s="76">
        <f>ROUND(SUM(AV96:AW96),2)</f>
        <v>0</v>
      </c>
      <c r="AU96" s="77">
        <f>'SO1 - Koľajový triangel 1...'!P127</f>
        <v>5707.3928735</v>
      </c>
      <c r="AV96" s="76">
        <f>'SO1 - Koľajový triangel 1...'!J33</f>
        <v>0</v>
      </c>
      <c r="AW96" s="76">
        <f>'SO1 - Koľajový triangel 1...'!J34</f>
        <v>0</v>
      </c>
      <c r="AX96" s="76">
        <f>'SO1 - Koľajový triangel 1...'!J35</f>
        <v>0</v>
      </c>
      <c r="AY96" s="76">
        <f>'SO1 - Koľajový triangel 1...'!J36</f>
        <v>0</v>
      </c>
      <c r="AZ96" s="76">
        <f>'SO1 - Koľajový triangel 1...'!F33</f>
        <v>0</v>
      </c>
      <c r="BA96" s="76">
        <f>'SO1 - Koľajový triangel 1...'!F34</f>
        <v>0</v>
      </c>
      <c r="BB96" s="76">
        <f>'SO1 - Koľajový triangel 1...'!F35</f>
        <v>0</v>
      </c>
      <c r="BC96" s="76">
        <f>'SO1 - Koľajový triangel 1...'!F36</f>
        <v>0</v>
      </c>
      <c r="BD96" s="78">
        <f>'SO1 - Koľajový triangel 1...'!F37</f>
        <v>0</v>
      </c>
      <c r="BT96" s="79" t="s">
        <v>78</v>
      </c>
      <c r="BV96" s="79" t="s">
        <v>72</v>
      </c>
      <c r="BW96" s="79" t="s">
        <v>82</v>
      </c>
      <c r="BX96" s="79" t="s">
        <v>4</v>
      </c>
      <c r="CL96" s="79" t="s">
        <v>1</v>
      </c>
      <c r="CM96" s="79" t="s">
        <v>70</v>
      </c>
    </row>
    <row r="97" spans="1:91" s="6" customFormat="1" ht="24.75" customHeight="1">
      <c r="A97" s="70" t="s">
        <v>74</v>
      </c>
      <c r="B97" s="71"/>
      <c r="C97" s="72"/>
      <c r="D97" s="182" t="s">
        <v>83</v>
      </c>
      <c r="E97" s="182"/>
      <c r="F97" s="182"/>
      <c r="G97" s="182"/>
      <c r="H97" s="182"/>
      <c r="I97" s="73"/>
      <c r="J97" s="182" t="s">
        <v>84</v>
      </c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0">
        <f>'SO2-1 - Električková zast...'!J30</f>
        <v>0</v>
      </c>
      <c r="AH97" s="181"/>
      <c r="AI97" s="181"/>
      <c r="AJ97" s="181"/>
      <c r="AK97" s="181"/>
      <c r="AL97" s="181"/>
      <c r="AM97" s="181"/>
      <c r="AN97" s="180">
        <f>SUM(AG97,AT97)</f>
        <v>0</v>
      </c>
      <c r="AO97" s="181"/>
      <c r="AP97" s="181"/>
      <c r="AQ97" s="74" t="s">
        <v>77</v>
      </c>
      <c r="AR97" s="71"/>
      <c r="AS97" s="75">
        <v>0</v>
      </c>
      <c r="AT97" s="76">
        <f>ROUND(SUM(AV97:AW97),2)</f>
        <v>0</v>
      </c>
      <c r="AU97" s="77">
        <f>'SO2-1 - Električková zast...'!P126</f>
        <v>1361.953182</v>
      </c>
      <c r="AV97" s="76">
        <f>'SO2-1 - Električková zast...'!J33</f>
        <v>0</v>
      </c>
      <c r="AW97" s="76">
        <f>'SO2-1 - Električková zast...'!J34</f>
        <v>0</v>
      </c>
      <c r="AX97" s="76">
        <f>'SO2-1 - Električková zast...'!J35</f>
        <v>0</v>
      </c>
      <c r="AY97" s="76">
        <f>'SO2-1 - Električková zast...'!J36</f>
        <v>0</v>
      </c>
      <c r="AZ97" s="76">
        <f>'SO2-1 - Električková zast...'!F33</f>
        <v>0</v>
      </c>
      <c r="BA97" s="76">
        <f>'SO2-1 - Električková zast...'!F34</f>
        <v>0</v>
      </c>
      <c r="BB97" s="76">
        <f>'SO2-1 - Električková zast...'!F35</f>
        <v>0</v>
      </c>
      <c r="BC97" s="76">
        <f>'SO2-1 - Električková zast...'!F36</f>
        <v>0</v>
      </c>
      <c r="BD97" s="78">
        <f>'SO2-1 - Električková zast...'!F37</f>
        <v>0</v>
      </c>
      <c r="BT97" s="79" t="s">
        <v>78</v>
      </c>
      <c r="BV97" s="79" t="s">
        <v>72</v>
      </c>
      <c r="BW97" s="79" t="s">
        <v>85</v>
      </c>
      <c r="BX97" s="79" t="s">
        <v>4</v>
      </c>
      <c r="CL97" s="79" t="s">
        <v>1</v>
      </c>
      <c r="CM97" s="79" t="s">
        <v>70</v>
      </c>
    </row>
    <row r="98" spans="1:91" s="6" customFormat="1" ht="16.5" customHeight="1">
      <c r="A98" s="70" t="s">
        <v>74</v>
      </c>
      <c r="B98" s="71"/>
      <c r="C98" s="72"/>
      <c r="D98" s="182" t="s">
        <v>86</v>
      </c>
      <c r="E98" s="182"/>
      <c r="F98" s="182"/>
      <c r="G98" s="182"/>
      <c r="H98" s="182"/>
      <c r="I98" s="73"/>
      <c r="J98" s="182" t="s">
        <v>87</v>
      </c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0">
        <f>'SO3 - Multikanál 1.etapa'!J30</f>
        <v>0</v>
      </c>
      <c r="AH98" s="181"/>
      <c r="AI98" s="181"/>
      <c r="AJ98" s="181"/>
      <c r="AK98" s="181"/>
      <c r="AL98" s="181"/>
      <c r="AM98" s="181"/>
      <c r="AN98" s="180">
        <f>SUM(AG98,AT98)</f>
        <v>0</v>
      </c>
      <c r="AO98" s="181"/>
      <c r="AP98" s="181"/>
      <c r="AQ98" s="74" t="s">
        <v>77</v>
      </c>
      <c r="AR98" s="71"/>
      <c r="AS98" s="80">
        <v>0</v>
      </c>
      <c r="AT98" s="81">
        <f>ROUND(SUM(AV98:AW98),2)</f>
        <v>0</v>
      </c>
      <c r="AU98" s="82">
        <f>'SO3 - Multikanál 1.etapa'!P122</f>
        <v>264.976</v>
      </c>
      <c r="AV98" s="81">
        <f>'SO3 - Multikanál 1.etapa'!J33</f>
        <v>0</v>
      </c>
      <c r="AW98" s="81">
        <f>'SO3 - Multikanál 1.etapa'!J34</f>
        <v>0</v>
      </c>
      <c r="AX98" s="81">
        <f>'SO3 - Multikanál 1.etapa'!J35</f>
        <v>0</v>
      </c>
      <c r="AY98" s="81">
        <f>'SO3 - Multikanál 1.etapa'!J36</f>
        <v>0</v>
      </c>
      <c r="AZ98" s="81">
        <f>'SO3 - Multikanál 1.etapa'!F33</f>
        <v>0</v>
      </c>
      <c r="BA98" s="81">
        <f>'SO3 - Multikanál 1.etapa'!F34</f>
        <v>0</v>
      </c>
      <c r="BB98" s="81">
        <f>'SO3 - Multikanál 1.etapa'!F35</f>
        <v>0</v>
      </c>
      <c r="BC98" s="81">
        <f>'SO3 - Multikanál 1.etapa'!F36</f>
        <v>0</v>
      </c>
      <c r="BD98" s="83">
        <f>'SO3 - Multikanál 1.etapa'!F37</f>
        <v>0</v>
      </c>
      <c r="BT98" s="79" t="s">
        <v>78</v>
      </c>
      <c r="BV98" s="79" t="s">
        <v>72</v>
      </c>
      <c r="BW98" s="79" t="s">
        <v>88</v>
      </c>
      <c r="BX98" s="79" t="s">
        <v>4</v>
      </c>
      <c r="CL98" s="79" t="s">
        <v>1</v>
      </c>
      <c r="CM98" s="79" t="s">
        <v>70</v>
      </c>
    </row>
    <row r="99" spans="1:91" s="1" customFormat="1" ht="30" customHeight="1">
      <c r="B99" s="25"/>
      <c r="AR99" s="25"/>
    </row>
    <row r="100" spans="1:91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5"/>
    </row>
  </sheetData>
  <mergeCells count="52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J5"/>
    <mergeCell ref="K6:AJ6"/>
    <mergeCell ref="E23:AN23"/>
    <mergeCell ref="AK26:AO26"/>
    <mergeCell ref="L28:P28"/>
    <mergeCell ref="W28:AE28"/>
    <mergeCell ref="AK28:AO28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L85:AJ85"/>
    <mergeCell ref="AM87:AN87"/>
    <mergeCell ref="AM89:AP89"/>
    <mergeCell ref="AS89:AT91"/>
    <mergeCell ref="AM90:AP90"/>
  </mergeCells>
  <hyperlinks>
    <hyperlink ref="A95" location="'POV-1.etapa - Dočasné zás...'!C2" display="/" xr:uid="{00000000-0004-0000-0000-000000000000}"/>
    <hyperlink ref="A96" location="'SO1 - Koľajový triangel 1...'!C2" display="/" xr:uid="{00000000-0004-0000-0000-000001000000}"/>
    <hyperlink ref="A97" location="'SO2-1 - Električková zast...'!C2" display="/" xr:uid="{00000000-0004-0000-0000-000002000000}"/>
    <hyperlink ref="A98" location="'SO3 - Multikanál 1.etapa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9"/>
  <sheetViews>
    <sheetView showGridLines="0" topLeftCell="A131" workbookViewId="0">
      <selection activeCell="H142" sqref="H14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3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3" t="s">
        <v>79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89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61" t="str">
        <f>'Rekapitulácia stavby'!K6</f>
        <v>Oprava koľají električkovej trate na Námestí SNP-juh 1.etapa</v>
      </c>
      <c r="F7" s="162"/>
      <c r="G7" s="162"/>
      <c r="H7" s="162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59" t="s">
        <v>91</v>
      </c>
      <c r="F9" s="160"/>
      <c r="G9" s="160"/>
      <c r="H9" s="16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25. 3. 2026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5" t="str">
        <f>'Rekapitulácia stavby'!E14</f>
        <v xml:space="preserve"> </v>
      </c>
      <c r="F18" s="165"/>
      <c r="G18" s="165"/>
      <c r="H18" s="165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66" t="s">
        <v>1</v>
      </c>
      <c r="F27" s="166"/>
      <c r="G27" s="166"/>
      <c r="H27" s="166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ROUND(J122,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51" t="s">
        <v>34</v>
      </c>
      <c r="E33" s="30" t="s">
        <v>35</v>
      </c>
      <c r="F33" s="87">
        <f>ROUND((SUM(BE122:BE158)),  2)</f>
        <v>0</v>
      </c>
      <c r="G33" s="88"/>
      <c r="H33" s="88"/>
      <c r="I33" s="89">
        <v>0.23</v>
      </c>
      <c r="J33" s="87">
        <f>ROUND(((SUM(BE122:BE158))*I33),  2)</f>
        <v>0</v>
      </c>
      <c r="L33" s="25"/>
    </row>
    <row r="34" spans="2:12" s="1" customFormat="1" ht="14.45" customHeight="1">
      <c r="B34" s="25"/>
      <c r="E34" s="30" t="s">
        <v>36</v>
      </c>
      <c r="F34" s="90">
        <f>ROUND((SUM(BF122:BF158)),  2)</f>
        <v>0</v>
      </c>
      <c r="I34" s="91">
        <v>0.23</v>
      </c>
      <c r="J34" s="90">
        <f>ROUND(((SUM(BF122:BF158))*I34),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90">
        <f>ROUND((SUM(BG122:BG158)),  2)</f>
        <v>0</v>
      </c>
      <c r="I35" s="91">
        <v>0.23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90">
        <f>ROUND((SUM(BH122:BH158)),  2)</f>
        <v>0</v>
      </c>
      <c r="I36" s="91">
        <v>0.23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87">
        <f>ROUND((SUM(BI122:BI158)),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92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61" t="str">
        <f>E7</f>
        <v>Oprava koľají električkovej trate na Námestí SNP-juh 1.etapa</v>
      </c>
      <c r="F85" s="162"/>
      <c r="G85" s="162"/>
      <c r="H85" s="162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59" t="str">
        <f>E9</f>
        <v>POV-1.etapa - Dočasné zástavky</v>
      </c>
      <c r="F87" s="160"/>
      <c r="G87" s="160"/>
      <c r="H87" s="16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Bratislava</v>
      </c>
      <c r="I89" s="22" t="s">
        <v>19</v>
      </c>
      <c r="J89" s="48" t="str">
        <f>IF(J12="","",J12)</f>
        <v>25. 3. 2026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95</v>
      </c>
      <c r="J96" s="62">
        <f>J122</f>
        <v>0</v>
      </c>
      <c r="L96" s="25"/>
      <c r="AU96" s="13" t="s">
        <v>96</v>
      </c>
    </row>
    <row r="97" spans="2:12" s="8" customFormat="1" ht="24.9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12" s="9" customFormat="1" ht="19.899999999999999" customHeight="1">
      <c r="B100" s="107"/>
      <c r="D100" s="108" t="s">
        <v>100</v>
      </c>
      <c r="E100" s="109"/>
      <c r="F100" s="109"/>
      <c r="G100" s="109"/>
      <c r="H100" s="109"/>
      <c r="I100" s="109"/>
      <c r="J100" s="110">
        <f>J132</f>
        <v>0</v>
      </c>
      <c r="L100" s="107"/>
    </row>
    <row r="101" spans="2:12" s="9" customFormat="1" ht="19.899999999999999" customHeight="1">
      <c r="B101" s="107"/>
      <c r="D101" s="108" t="s">
        <v>101</v>
      </c>
      <c r="E101" s="109"/>
      <c r="F101" s="109"/>
      <c r="G101" s="109"/>
      <c r="H101" s="109"/>
      <c r="I101" s="109"/>
      <c r="J101" s="110">
        <f>J138</f>
        <v>0</v>
      </c>
      <c r="L101" s="107"/>
    </row>
    <row r="102" spans="2:12" s="9" customFormat="1" ht="19.899999999999999" customHeight="1">
      <c r="B102" s="107"/>
      <c r="D102" s="108" t="s">
        <v>102</v>
      </c>
      <c r="E102" s="109"/>
      <c r="F102" s="109"/>
      <c r="G102" s="109"/>
      <c r="H102" s="109"/>
      <c r="I102" s="109"/>
      <c r="J102" s="110">
        <f>J157</f>
        <v>0</v>
      </c>
      <c r="L102" s="107"/>
    </row>
    <row r="103" spans="2:12" s="1" customFormat="1" ht="21.75" customHeight="1">
      <c r="B103" s="25"/>
      <c r="L103" s="25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>
      <c r="B109" s="25"/>
      <c r="C109" s="17" t="s">
        <v>103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13</v>
      </c>
      <c r="L111" s="25"/>
    </row>
    <row r="112" spans="2:12" s="1" customFormat="1" ht="16.5" customHeight="1">
      <c r="B112" s="25"/>
      <c r="E112" s="161" t="str">
        <f>E7</f>
        <v>Oprava koľají električkovej trate na Námestí SNP-juh 1.etapa</v>
      </c>
      <c r="F112" s="162"/>
      <c r="G112" s="162"/>
      <c r="H112" s="162"/>
      <c r="L112" s="25"/>
    </row>
    <row r="113" spans="2:65" s="1" customFormat="1" ht="12" customHeight="1">
      <c r="B113" s="25"/>
      <c r="C113" s="22" t="s">
        <v>90</v>
      </c>
      <c r="L113" s="25"/>
    </row>
    <row r="114" spans="2:65" s="1" customFormat="1" ht="16.5" customHeight="1">
      <c r="B114" s="25"/>
      <c r="E114" s="159" t="str">
        <f>E9</f>
        <v>POV-1.etapa - Dočasné zástavky</v>
      </c>
      <c r="F114" s="160"/>
      <c r="G114" s="160"/>
      <c r="H114" s="160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F12</f>
        <v>Bratislava</v>
      </c>
      <c r="I116" s="22" t="s">
        <v>19</v>
      </c>
      <c r="J116" s="48" t="str">
        <f>IF(J12="","",J12)</f>
        <v>25. 3. 2026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21</v>
      </c>
      <c r="F118" s="20" t="str">
        <f>E15</f>
        <v xml:space="preserve"> </v>
      </c>
      <c r="I118" s="22" t="s">
        <v>26</v>
      </c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25</v>
      </c>
      <c r="F119" s="20" t="str">
        <f>IF(E18="","",E18)</f>
        <v xml:space="preserve"> </v>
      </c>
      <c r="I119" s="22" t="s">
        <v>28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104</v>
      </c>
      <c r="D121" s="113" t="s">
        <v>55</v>
      </c>
      <c r="E121" s="113" t="s">
        <v>51</v>
      </c>
      <c r="F121" s="113" t="s">
        <v>52</v>
      </c>
      <c r="G121" s="113" t="s">
        <v>105</v>
      </c>
      <c r="H121" s="113" t="s">
        <v>106</v>
      </c>
      <c r="I121" s="113" t="s">
        <v>107</v>
      </c>
      <c r="J121" s="114" t="s">
        <v>94</v>
      </c>
      <c r="K121" s="115" t="s">
        <v>108</v>
      </c>
      <c r="L121" s="111"/>
      <c r="M121" s="55" t="s">
        <v>1</v>
      </c>
      <c r="N121" s="56" t="s">
        <v>34</v>
      </c>
      <c r="O121" s="56" t="s">
        <v>109</v>
      </c>
      <c r="P121" s="56" t="s">
        <v>110</v>
      </c>
      <c r="Q121" s="56" t="s">
        <v>111</v>
      </c>
      <c r="R121" s="56" t="s">
        <v>112</v>
      </c>
      <c r="S121" s="56" t="s">
        <v>113</v>
      </c>
      <c r="T121" s="57" t="s">
        <v>114</v>
      </c>
    </row>
    <row r="122" spans="2:65" s="1" customFormat="1" ht="22.9" customHeight="1">
      <c r="B122" s="25"/>
      <c r="C122" s="60" t="s">
        <v>95</v>
      </c>
      <c r="J122" s="116">
        <f>BK122</f>
        <v>0</v>
      </c>
      <c r="L122" s="25"/>
      <c r="M122" s="58"/>
      <c r="N122" s="49"/>
      <c r="O122" s="49"/>
      <c r="P122" s="117">
        <f>P123</f>
        <v>532.81331499999999</v>
      </c>
      <c r="Q122" s="49"/>
      <c r="R122" s="117">
        <f>R123</f>
        <v>56.180519659999995</v>
      </c>
      <c r="S122" s="49"/>
      <c r="T122" s="118">
        <f>T123</f>
        <v>136.535</v>
      </c>
      <c r="AT122" s="13" t="s">
        <v>69</v>
      </c>
      <c r="AU122" s="13" t="s">
        <v>96</v>
      </c>
      <c r="BK122" s="119">
        <f>BK123</f>
        <v>0</v>
      </c>
    </row>
    <row r="123" spans="2:65" s="11" customFormat="1" ht="25.9" customHeight="1">
      <c r="B123" s="120"/>
      <c r="D123" s="121" t="s">
        <v>69</v>
      </c>
      <c r="E123" s="122" t="s">
        <v>115</v>
      </c>
      <c r="F123" s="122" t="s">
        <v>116</v>
      </c>
      <c r="J123" s="123">
        <f>BK123</f>
        <v>0</v>
      </c>
      <c r="L123" s="120"/>
      <c r="M123" s="124"/>
      <c r="P123" s="125">
        <f>P124+P128+P132+P138+P157</f>
        <v>532.81331499999999</v>
      </c>
      <c r="R123" s="125">
        <f>R124+R128+R132+R138+R157</f>
        <v>56.180519659999995</v>
      </c>
      <c r="T123" s="126">
        <f>T124+T128+T132+T138+T157</f>
        <v>136.535</v>
      </c>
      <c r="AR123" s="121" t="s">
        <v>78</v>
      </c>
      <c r="AT123" s="127" t="s">
        <v>69</v>
      </c>
      <c r="AU123" s="127" t="s">
        <v>70</v>
      </c>
      <c r="AY123" s="121" t="s">
        <v>117</v>
      </c>
      <c r="BK123" s="128">
        <f>BK124+BK128+BK132+BK138+BK157</f>
        <v>0</v>
      </c>
    </row>
    <row r="124" spans="2:65" s="11" customFormat="1" ht="22.9" customHeight="1">
      <c r="B124" s="120"/>
      <c r="D124" s="121" t="s">
        <v>69</v>
      </c>
      <c r="E124" s="129" t="s">
        <v>78</v>
      </c>
      <c r="F124" s="129" t="s">
        <v>118</v>
      </c>
      <c r="J124" s="130">
        <f>BK124</f>
        <v>0</v>
      </c>
      <c r="L124" s="120"/>
      <c r="M124" s="124"/>
      <c r="P124" s="125">
        <f>SUM(P125:P127)</f>
        <v>38.919000000000004</v>
      </c>
      <c r="R124" s="125">
        <f>SUM(R125:R127)</f>
        <v>0</v>
      </c>
      <c r="T124" s="126">
        <f>SUM(T125:T127)</f>
        <v>14.225</v>
      </c>
      <c r="AR124" s="121" t="s">
        <v>78</v>
      </c>
      <c r="AT124" s="127" t="s">
        <v>69</v>
      </c>
      <c r="AU124" s="127" t="s">
        <v>78</v>
      </c>
      <c r="AY124" s="121" t="s">
        <v>117</v>
      </c>
      <c r="BK124" s="128">
        <f>SUM(BK125:BK127)</f>
        <v>0</v>
      </c>
    </row>
    <row r="125" spans="2:65" s="1" customFormat="1" ht="33" customHeight="1">
      <c r="B125" s="131"/>
      <c r="C125" s="132" t="s">
        <v>78</v>
      </c>
      <c r="D125" s="132" t="s">
        <v>119</v>
      </c>
      <c r="E125" s="133" t="s">
        <v>120</v>
      </c>
      <c r="F125" s="134" t="s">
        <v>121</v>
      </c>
      <c r="G125" s="135" t="s">
        <v>122</v>
      </c>
      <c r="H125" s="136">
        <v>6</v>
      </c>
      <c r="I125" s="137">
        <v>0</v>
      </c>
      <c r="J125" s="137">
        <f>ROUND(I125*H125,2)</f>
        <v>0</v>
      </c>
      <c r="K125" s="138"/>
      <c r="L125" s="25"/>
      <c r="M125" s="139" t="s">
        <v>1</v>
      </c>
      <c r="N125" s="140" t="s">
        <v>36</v>
      </c>
      <c r="O125" s="141">
        <v>1.97</v>
      </c>
      <c r="P125" s="141">
        <f>O125*H125</f>
        <v>11.82</v>
      </c>
      <c r="Q125" s="141">
        <v>0</v>
      </c>
      <c r="R125" s="141">
        <f>Q125*H125</f>
        <v>0</v>
      </c>
      <c r="S125" s="141">
        <v>0.5</v>
      </c>
      <c r="T125" s="142">
        <f>S125*H125</f>
        <v>3</v>
      </c>
      <c r="AR125" s="143" t="s">
        <v>123</v>
      </c>
      <c r="AT125" s="143" t="s">
        <v>119</v>
      </c>
      <c r="AU125" s="143" t="s">
        <v>124</v>
      </c>
      <c r="AY125" s="13" t="s">
        <v>117</v>
      </c>
      <c r="BE125" s="144">
        <f>IF(N125="základná",J125,0)</f>
        <v>0</v>
      </c>
      <c r="BF125" s="144">
        <f>IF(N125="znížená",J125,0)</f>
        <v>0</v>
      </c>
      <c r="BG125" s="144">
        <f>IF(N125="zákl. prenesená",J125,0)</f>
        <v>0</v>
      </c>
      <c r="BH125" s="144">
        <f>IF(N125="zníž. prenesená",J125,0)</f>
        <v>0</v>
      </c>
      <c r="BI125" s="144">
        <f>IF(N125="nulová",J125,0)</f>
        <v>0</v>
      </c>
      <c r="BJ125" s="13" t="s">
        <v>124</v>
      </c>
      <c r="BK125" s="144">
        <f>ROUND(I125*H125,2)</f>
        <v>0</v>
      </c>
      <c r="BL125" s="13" t="s">
        <v>123</v>
      </c>
      <c r="BM125" s="143" t="s">
        <v>125</v>
      </c>
    </row>
    <row r="126" spans="2:65" s="1" customFormat="1" ht="33" customHeight="1">
      <c r="B126" s="131"/>
      <c r="C126" s="132" t="s">
        <v>124</v>
      </c>
      <c r="D126" s="132" t="s">
        <v>119</v>
      </c>
      <c r="E126" s="133" t="s">
        <v>126</v>
      </c>
      <c r="F126" s="134" t="s">
        <v>127</v>
      </c>
      <c r="G126" s="135" t="s">
        <v>122</v>
      </c>
      <c r="H126" s="136">
        <v>15</v>
      </c>
      <c r="I126" s="137">
        <v>0</v>
      </c>
      <c r="J126" s="137">
        <f>ROUND(I126*H126,2)</f>
        <v>0</v>
      </c>
      <c r="K126" s="138"/>
      <c r="L126" s="25"/>
      <c r="M126" s="139" t="s">
        <v>1</v>
      </c>
      <c r="N126" s="140" t="s">
        <v>36</v>
      </c>
      <c r="O126" s="141">
        <v>1.2270000000000001</v>
      </c>
      <c r="P126" s="141">
        <f>O126*H126</f>
        <v>18.405000000000001</v>
      </c>
      <c r="Q126" s="141">
        <v>0</v>
      </c>
      <c r="R126" s="141">
        <f>Q126*H126</f>
        <v>0</v>
      </c>
      <c r="S126" s="141">
        <v>0.55000000000000004</v>
      </c>
      <c r="T126" s="142">
        <f>S126*H126</f>
        <v>8.25</v>
      </c>
      <c r="AR126" s="143" t="s">
        <v>123</v>
      </c>
      <c r="AT126" s="143" t="s">
        <v>119</v>
      </c>
      <c r="AU126" s="143" t="s">
        <v>124</v>
      </c>
      <c r="AY126" s="13" t="s">
        <v>117</v>
      </c>
      <c r="BE126" s="144">
        <f>IF(N126="základná",J126,0)</f>
        <v>0</v>
      </c>
      <c r="BF126" s="144">
        <f>IF(N126="znížená",J126,0)</f>
        <v>0</v>
      </c>
      <c r="BG126" s="144">
        <f>IF(N126="zákl. prenesená",J126,0)</f>
        <v>0</v>
      </c>
      <c r="BH126" s="144">
        <f>IF(N126="zníž. prenesená",J126,0)</f>
        <v>0</v>
      </c>
      <c r="BI126" s="144">
        <f>IF(N126="nulová",J126,0)</f>
        <v>0</v>
      </c>
      <c r="BJ126" s="13" t="s">
        <v>124</v>
      </c>
      <c r="BK126" s="144">
        <f>ROUND(I126*H126,2)</f>
        <v>0</v>
      </c>
      <c r="BL126" s="13" t="s">
        <v>123</v>
      </c>
      <c r="BM126" s="143" t="s">
        <v>128</v>
      </c>
    </row>
    <row r="127" spans="2:65" s="1" customFormat="1" ht="24.2" customHeight="1">
      <c r="B127" s="131"/>
      <c r="C127" s="132" t="s">
        <v>129</v>
      </c>
      <c r="D127" s="132" t="s">
        <v>119</v>
      </c>
      <c r="E127" s="133" t="s">
        <v>130</v>
      </c>
      <c r="F127" s="134" t="s">
        <v>131</v>
      </c>
      <c r="G127" s="135" t="s">
        <v>132</v>
      </c>
      <c r="H127" s="136">
        <v>35</v>
      </c>
      <c r="I127" s="137">
        <v>0</v>
      </c>
      <c r="J127" s="137">
        <f>ROUND(I127*H127,2)</f>
        <v>0</v>
      </c>
      <c r="K127" s="138"/>
      <c r="L127" s="25"/>
      <c r="M127" s="139" t="s">
        <v>1</v>
      </c>
      <c r="N127" s="140" t="s">
        <v>36</v>
      </c>
      <c r="O127" s="141">
        <v>0.24840000000000001</v>
      </c>
      <c r="P127" s="141">
        <f>O127*H127</f>
        <v>8.6940000000000008</v>
      </c>
      <c r="Q127" s="141">
        <v>0</v>
      </c>
      <c r="R127" s="141">
        <f>Q127*H127</f>
        <v>0</v>
      </c>
      <c r="S127" s="141">
        <v>8.5000000000000006E-2</v>
      </c>
      <c r="T127" s="142">
        <f>S127*H127</f>
        <v>2.9750000000000001</v>
      </c>
      <c r="AR127" s="143" t="s">
        <v>123</v>
      </c>
      <c r="AT127" s="143" t="s">
        <v>119</v>
      </c>
      <c r="AU127" s="143" t="s">
        <v>124</v>
      </c>
      <c r="AY127" s="13" t="s">
        <v>117</v>
      </c>
      <c r="BE127" s="144">
        <f>IF(N127="základná",J127,0)</f>
        <v>0</v>
      </c>
      <c r="BF127" s="144">
        <f>IF(N127="znížená",J127,0)</f>
        <v>0</v>
      </c>
      <c r="BG127" s="144">
        <f>IF(N127="zákl. prenesená",J127,0)</f>
        <v>0</v>
      </c>
      <c r="BH127" s="144">
        <f>IF(N127="zníž. prenesená",J127,0)</f>
        <v>0</v>
      </c>
      <c r="BI127" s="144">
        <f>IF(N127="nulová",J127,0)</f>
        <v>0</v>
      </c>
      <c r="BJ127" s="13" t="s">
        <v>124</v>
      </c>
      <c r="BK127" s="144">
        <f>ROUND(I127*H127,2)</f>
        <v>0</v>
      </c>
      <c r="BL127" s="13" t="s">
        <v>123</v>
      </c>
      <c r="BM127" s="143" t="s">
        <v>133</v>
      </c>
    </row>
    <row r="128" spans="2:65" s="11" customFormat="1" ht="22.9" customHeight="1">
      <c r="B128" s="120"/>
      <c r="D128" s="121" t="s">
        <v>69</v>
      </c>
      <c r="E128" s="129" t="s">
        <v>124</v>
      </c>
      <c r="F128" s="129" t="s">
        <v>134</v>
      </c>
      <c r="J128" s="130">
        <f>BK128</f>
        <v>0</v>
      </c>
      <c r="L128" s="120"/>
      <c r="M128" s="124"/>
      <c r="P128" s="125">
        <f>SUM(P129:P131)</f>
        <v>13.53542</v>
      </c>
      <c r="R128" s="125">
        <f>SUM(R129:R131)</f>
        <v>4.4898514</v>
      </c>
      <c r="T128" s="126">
        <f>SUM(T129:T131)</f>
        <v>0</v>
      </c>
      <c r="AR128" s="121" t="s">
        <v>78</v>
      </c>
      <c r="AT128" s="127" t="s">
        <v>69</v>
      </c>
      <c r="AU128" s="127" t="s">
        <v>78</v>
      </c>
      <c r="AY128" s="121" t="s">
        <v>117</v>
      </c>
      <c r="BK128" s="128">
        <f>SUM(BK129:BK131)</f>
        <v>0</v>
      </c>
    </row>
    <row r="129" spans="2:65" s="1" customFormat="1" ht="24.2" customHeight="1">
      <c r="B129" s="131"/>
      <c r="C129" s="132" t="s">
        <v>123</v>
      </c>
      <c r="D129" s="132" t="s">
        <v>119</v>
      </c>
      <c r="E129" s="133" t="s">
        <v>135</v>
      </c>
      <c r="F129" s="134" t="s">
        <v>136</v>
      </c>
      <c r="G129" s="135" t="s">
        <v>137</v>
      </c>
      <c r="H129" s="136">
        <v>2</v>
      </c>
      <c r="I129" s="137">
        <v>0</v>
      </c>
      <c r="J129" s="137">
        <f>ROUND(I129*H129,2)</f>
        <v>0</v>
      </c>
      <c r="K129" s="138"/>
      <c r="L129" s="25"/>
      <c r="M129" s="139" t="s">
        <v>1</v>
      </c>
      <c r="N129" s="140" t="s">
        <v>36</v>
      </c>
      <c r="O129" s="141">
        <v>0.61770999999999998</v>
      </c>
      <c r="P129" s="141">
        <f>O129*H129</f>
        <v>1.23542</v>
      </c>
      <c r="Q129" s="141">
        <v>2.1940757</v>
      </c>
      <c r="R129" s="141">
        <f>Q129*H129</f>
        <v>4.3881513999999999</v>
      </c>
      <c r="S129" s="141">
        <v>0</v>
      </c>
      <c r="T129" s="142">
        <f>S129*H129</f>
        <v>0</v>
      </c>
      <c r="AR129" s="143" t="s">
        <v>123</v>
      </c>
      <c r="AT129" s="143" t="s">
        <v>119</v>
      </c>
      <c r="AU129" s="143" t="s">
        <v>124</v>
      </c>
      <c r="AY129" s="13" t="s">
        <v>117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124</v>
      </c>
      <c r="BK129" s="144">
        <f>ROUND(I129*H129,2)</f>
        <v>0</v>
      </c>
      <c r="BL129" s="13" t="s">
        <v>123</v>
      </c>
      <c r="BM129" s="143" t="s">
        <v>138</v>
      </c>
    </row>
    <row r="130" spans="2:65" s="1" customFormat="1" ht="24.2" customHeight="1">
      <c r="B130" s="131"/>
      <c r="C130" s="132" t="s">
        <v>139</v>
      </c>
      <c r="D130" s="132" t="s">
        <v>119</v>
      </c>
      <c r="E130" s="133" t="s">
        <v>140</v>
      </c>
      <c r="F130" s="134" t="s">
        <v>141</v>
      </c>
      <c r="G130" s="135" t="s">
        <v>122</v>
      </c>
      <c r="H130" s="136">
        <v>300</v>
      </c>
      <c r="I130" s="137">
        <v>0</v>
      </c>
      <c r="J130" s="137">
        <f>ROUND(I130*H130,2)</f>
        <v>0</v>
      </c>
      <c r="K130" s="138"/>
      <c r="L130" s="25"/>
      <c r="M130" s="139" t="s">
        <v>1</v>
      </c>
      <c r="N130" s="140" t="s">
        <v>36</v>
      </c>
      <c r="O130" s="141">
        <v>4.1000000000000002E-2</v>
      </c>
      <c r="P130" s="141">
        <f>O130*H130</f>
        <v>12.3</v>
      </c>
      <c r="Q130" s="141">
        <v>3.3000000000000003E-5</v>
      </c>
      <c r="R130" s="141">
        <f>Q130*H130</f>
        <v>9.9000000000000008E-3</v>
      </c>
      <c r="S130" s="141">
        <v>0</v>
      </c>
      <c r="T130" s="142">
        <f>S130*H130</f>
        <v>0</v>
      </c>
      <c r="AR130" s="143" t="s">
        <v>123</v>
      </c>
      <c r="AT130" s="143" t="s">
        <v>119</v>
      </c>
      <c r="AU130" s="143" t="s">
        <v>124</v>
      </c>
      <c r="AY130" s="13" t="s">
        <v>117</v>
      </c>
      <c r="BE130" s="144">
        <f>IF(N130="základná",J130,0)</f>
        <v>0</v>
      </c>
      <c r="BF130" s="144">
        <f>IF(N130="znížená",J130,0)</f>
        <v>0</v>
      </c>
      <c r="BG130" s="144">
        <f>IF(N130="zákl. prenesená",J130,0)</f>
        <v>0</v>
      </c>
      <c r="BH130" s="144">
        <f>IF(N130="zníž. prenesená",J130,0)</f>
        <v>0</v>
      </c>
      <c r="BI130" s="144">
        <f>IF(N130="nulová",J130,0)</f>
        <v>0</v>
      </c>
      <c r="BJ130" s="13" t="s">
        <v>124</v>
      </c>
      <c r="BK130" s="144">
        <f>ROUND(I130*H130,2)</f>
        <v>0</v>
      </c>
      <c r="BL130" s="13" t="s">
        <v>123</v>
      </c>
      <c r="BM130" s="143" t="s">
        <v>142</v>
      </c>
    </row>
    <row r="131" spans="2:65" s="1" customFormat="1" ht="16.5" customHeight="1">
      <c r="B131" s="131"/>
      <c r="C131" s="145" t="s">
        <v>143</v>
      </c>
      <c r="D131" s="145" t="s">
        <v>144</v>
      </c>
      <c r="E131" s="146" t="s">
        <v>145</v>
      </c>
      <c r="F131" s="147" t="s">
        <v>146</v>
      </c>
      <c r="G131" s="148" t="s">
        <v>122</v>
      </c>
      <c r="H131" s="149">
        <v>306</v>
      </c>
      <c r="I131" s="150">
        <v>0</v>
      </c>
      <c r="J131" s="150">
        <f>ROUND(I131*H131,2)</f>
        <v>0</v>
      </c>
      <c r="K131" s="151"/>
      <c r="L131" s="152"/>
      <c r="M131" s="153" t="s">
        <v>1</v>
      </c>
      <c r="N131" s="154" t="s">
        <v>36</v>
      </c>
      <c r="O131" s="141">
        <v>0</v>
      </c>
      <c r="P131" s="141">
        <f>O131*H131</f>
        <v>0</v>
      </c>
      <c r="Q131" s="141">
        <v>2.9999999999999997E-4</v>
      </c>
      <c r="R131" s="141">
        <f>Q131*H131</f>
        <v>9.1799999999999993E-2</v>
      </c>
      <c r="S131" s="141">
        <v>0</v>
      </c>
      <c r="T131" s="142">
        <f>S131*H131</f>
        <v>0</v>
      </c>
      <c r="AR131" s="143" t="s">
        <v>147</v>
      </c>
      <c r="AT131" s="143" t="s">
        <v>144</v>
      </c>
      <c r="AU131" s="143" t="s">
        <v>124</v>
      </c>
      <c r="AY131" s="13" t="s">
        <v>117</v>
      </c>
      <c r="BE131" s="144">
        <f>IF(N131="základná",J131,0)</f>
        <v>0</v>
      </c>
      <c r="BF131" s="144">
        <f>IF(N131="znížená",J131,0)</f>
        <v>0</v>
      </c>
      <c r="BG131" s="144">
        <f>IF(N131="zákl. prenesená",J131,0)</f>
        <v>0</v>
      </c>
      <c r="BH131" s="144">
        <f>IF(N131="zníž. prenesená",J131,0)</f>
        <v>0</v>
      </c>
      <c r="BI131" s="144">
        <f>IF(N131="nulová",J131,0)</f>
        <v>0</v>
      </c>
      <c r="BJ131" s="13" t="s">
        <v>124</v>
      </c>
      <c r="BK131" s="144">
        <f>ROUND(I131*H131,2)</f>
        <v>0</v>
      </c>
      <c r="BL131" s="13" t="s">
        <v>123</v>
      </c>
      <c r="BM131" s="143" t="s">
        <v>148</v>
      </c>
    </row>
    <row r="132" spans="2:65" s="11" customFormat="1" ht="22.9" customHeight="1">
      <c r="B132" s="120"/>
      <c r="D132" s="121" t="s">
        <v>69</v>
      </c>
      <c r="E132" s="129" t="s">
        <v>139</v>
      </c>
      <c r="F132" s="129" t="s">
        <v>149</v>
      </c>
      <c r="J132" s="130">
        <f>BK132</f>
        <v>0</v>
      </c>
      <c r="L132" s="120"/>
      <c r="M132" s="124"/>
      <c r="P132" s="125">
        <f>SUM(P133:P137)</f>
        <v>124.473</v>
      </c>
      <c r="R132" s="125">
        <f>SUM(R133:R137)</f>
        <v>26.961785759999998</v>
      </c>
      <c r="T132" s="126">
        <f>SUM(T133:T137)</f>
        <v>122.31</v>
      </c>
      <c r="AR132" s="121" t="s">
        <v>78</v>
      </c>
      <c r="AT132" s="127" t="s">
        <v>69</v>
      </c>
      <c r="AU132" s="127" t="s">
        <v>78</v>
      </c>
      <c r="AY132" s="121" t="s">
        <v>117</v>
      </c>
      <c r="BK132" s="128">
        <f>SUM(BK133:BK137)</f>
        <v>0</v>
      </c>
    </row>
    <row r="133" spans="2:65" s="1" customFormat="1" ht="24.2" customHeight="1">
      <c r="B133" s="131"/>
      <c r="C133" s="132" t="s">
        <v>150</v>
      </c>
      <c r="D133" s="132" t="s">
        <v>119</v>
      </c>
      <c r="E133" s="133" t="s">
        <v>151</v>
      </c>
      <c r="F133" s="134" t="s">
        <v>152</v>
      </c>
      <c r="G133" s="135" t="s">
        <v>153</v>
      </c>
      <c r="H133" s="136">
        <v>27</v>
      </c>
      <c r="I133" s="137">
        <v>0</v>
      </c>
      <c r="J133" s="137">
        <f>ROUND(I133*H133,2)</f>
        <v>0</v>
      </c>
      <c r="K133" s="138"/>
      <c r="L133" s="25"/>
      <c r="M133" s="139" t="s">
        <v>1</v>
      </c>
      <c r="N133" s="140" t="s">
        <v>36</v>
      </c>
      <c r="O133" s="141">
        <v>2.5030000000000001</v>
      </c>
      <c r="P133" s="141">
        <f>O133*H133</f>
        <v>67.581000000000003</v>
      </c>
      <c r="Q133" s="141">
        <v>0</v>
      </c>
      <c r="R133" s="141">
        <f>Q133*H133</f>
        <v>0</v>
      </c>
      <c r="S133" s="141">
        <v>4.53</v>
      </c>
      <c r="T133" s="142">
        <f>S133*H133</f>
        <v>122.31</v>
      </c>
      <c r="AR133" s="143" t="s">
        <v>123</v>
      </c>
      <c r="AT133" s="143" t="s">
        <v>119</v>
      </c>
      <c r="AU133" s="143" t="s">
        <v>124</v>
      </c>
      <c r="AY133" s="13" t="s">
        <v>117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124</v>
      </c>
      <c r="BK133" s="144">
        <f>ROUND(I133*H133,2)</f>
        <v>0</v>
      </c>
      <c r="BL133" s="13" t="s">
        <v>123</v>
      </c>
      <c r="BM133" s="143" t="s">
        <v>154</v>
      </c>
    </row>
    <row r="134" spans="2:65" s="1" customFormat="1" ht="16.5" customHeight="1">
      <c r="B134" s="131"/>
      <c r="C134" s="132" t="s">
        <v>147</v>
      </c>
      <c r="D134" s="132" t="s">
        <v>119</v>
      </c>
      <c r="E134" s="133" t="s">
        <v>155</v>
      </c>
      <c r="F134" s="134" t="s">
        <v>156</v>
      </c>
      <c r="G134" s="135" t="s">
        <v>122</v>
      </c>
      <c r="H134" s="136">
        <v>20</v>
      </c>
      <c r="I134" s="137">
        <v>0</v>
      </c>
      <c r="J134" s="137">
        <f>ROUND(I134*H134,2)</f>
        <v>0</v>
      </c>
      <c r="K134" s="138"/>
      <c r="L134" s="25"/>
      <c r="M134" s="139" t="s">
        <v>1</v>
      </c>
      <c r="N134" s="140" t="s">
        <v>36</v>
      </c>
      <c r="O134" s="141">
        <v>0.63700000000000001</v>
      </c>
      <c r="P134" s="141">
        <f>O134*H134</f>
        <v>12.74</v>
      </c>
      <c r="Q134" s="141">
        <v>0.16794999999999999</v>
      </c>
      <c r="R134" s="141">
        <f>Q134*H134</f>
        <v>3.359</v>
      </c>
      <c r="S134" s="141">
        <v>0</v>
      </c>
      <c r="T134" s="142">
        <f>S134*H134</f>
        <v>0</v>
      </c>
      <c r="AR134" s="143" t="s">
        <v>123</v>
      </c>
      <c r="AT134" s="143" t="s">
        <v>119</v>
      </c>
      <c r="AU134" s="143" t="s">
        <v>124</v>
      </c>
      <c r="AY134" s="13" t="s">
        <v>117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3" t="s">
        <v>124</v>
      </c>
      <c r="BK134" s="144">
        <f>ROUND(I134*H134,2)</f>
        <v>0</v>
      </c>
      <c r="BL134" s="13" t="s">
        <v>123</v>
      </c>
      <c r="BM134" s="143" t="s">
        <v>157</v>
      </c>
    </row>
    <row r="135" spans="2:65" s="1" customFormat="1" ht="33" customHeight="1">
      <c r="B135" s="131"/>
      <c r="C135" s="132" t="s">
        <v>158</v>
      </c>
      <c r="D135" s="132" t="s">
        <v>119</v>
      </c>
      <c r="E135" s="133" t="s">
        <v>159</v>
      </c>
      <c r="F135" s="134" t="s">
        <v>160</v>
      </c>
      <c r="G135" s="135" t="s">
        <v>122</v>
      </c>
      <c r="H135" s="136">
        <v>236</v>
      </c>
      <c r="I135" s="137">
        <v>0</v>
      </c>
      <c r="J135" s="137">
        <f>ROUND(I135*H135,2)</f>
        <v>0</v>
      </c>
      <c r="K135" s="138"/>
      <c r="L135" s="25"/>
      <c r="M135" s="139" t="s">
        <v>1</v>
      </c>
      <c r="N135" s="140" t="s">
        <v>36</v>
      </c>
      <c r="O135" s="141">
        <v>0.187</v>
      </c>
      <c r="P135" s="141">
        <f>O135*H135</f>
        <v>44.131999999999998</v>
      </c>
      <c r="Q135" s="141">
        <v>9.9905659999999993E-2</v>
      </c>
      <c r="R135" s="141">
        <f>Q135*H135</f>
        <v>23.577735759999999</v>
      </c>
      <c r="S135" s="141">
        <v>0</v>
      </c>
      <c r="T135" s="142">
        <f>S135*H135</f>
        <v>0</v>
      </c>
      <c r="AR135" s="143" t="s">
        <v>123</v>
      </c>
      <c r="AT135" s="143" t="s">
        <v>119</v>
      </c>
      <c r="AU135" s="143" t="s">
        <v>124</v>
      </c>
      <c r="AY135" s="13" t="s">
        <v>117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124</v>
      </c>
      <c r="BK135" s="144">
        <f>ROUND(I135*H135,2)</f>
        <v>0</v>
      </c>
      <c r="BL135" s="13" t="s">
        <v>123</v>
      </c>
      <c r="BM135" s="143" t="s">
        <v>161</v>
      </c>
    </row>
    <row r="136" spans="2:65" s="1" customFormat="1" ht="16.5" customHeight="1">
      <c r="B136" s="131"/>
      <c r="C136" s="145" t="s">
        <v>162</v>
      </c>
      <c r="D136" s="145" t="s">
        <v>144</v>
      </c>
      <c r="E136" s="146" t="s">
        <v>163</v>
      </c>
      <c r="F136" s="147" t="s">
        <v>164</v>
      </c>
      <c r="G136" s="148" t="s">
        <v>153</v>
      </c>
      <c r="H136" s="149">
        <v>0</v>
      </c>
      <c r="I136" s="150">
        <v>0</v>
      </c>
      <c r="J136" s="150">
        <f>ROUND(I136*H136,2)</f>
        <v>0</v>
      </c>
      <c r="K136" s="151"/>
      <c r="L136" s="152"/>
      <c r="M136" s="153" t="s">
        <v>1</v>
      </c>
      <c r="N136" s="154" t="s">
        <v>36</v>
      </c>
      <c r="O136" s="141">
        <v>0</v>
      </c>
      <c r="P136" s="141">
        <f>O136*H136</f>
        <v>0</v>
      </c>
      <c r="Q136" s="141">
        <v>2.25</v>
      </c>
      <c r="R136" s="141">
        <f>Q136*H136</f>
        <v>0</v>
      </c>
      <c r="S136" s="141">
        <v>0</v>
      </c>
      <c r="T136" s="142">
        <f>S136*H136</f>
        <v>0</v>
      </c>
      <c r="AR136" s="143" t="s">
        <v>147</v>
      </c>
      <c r="AT136" s="143" t="s">
        <v>144</v>
      </c>
      <c r="AU136" s="143" t="s">
        <v>124</v>
      </c>
      <c r="AY136" s="13" t="s">
        <v>117</v>
      </c>
      <c r="BE136" s="144">
        <f>IF(N136="základná",J136,0)</f>
        <v>0</v>
      </c>
      <c r="BF136" s="144">
        <f>IF(N136="znížená",J136,0)</f>
        <v>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124</v>
      </c>
      <c r="BK136" s="144">
        <f>ROUND(I136*H136,2)</f>
        <v>0</v>
      </c>
      <c r="BL136" s="13" t="s">
        <v>123</v>
      </c>
      <c r="BM136" s="143" t="s">
        <v>165</v>
      </c>
    </row>
    <row r="137" spans="2:65" s="1" customFormat="1" ht="24.2" customHeight="1">
      <c r="B137" s="131"/>
      <c r="C137" s="132" t="s">
        <v>166</v>
      </c>
      <c r="D137" s="132" t="s">
        <v>119</v>
      </c>
      <c r="E137" s="133" t="s">
        <v>167</v>
      </c>
      <c r="F137" s="134" t="s">
        <v>168</v>
      </c>
      <c r="G137" s="135" t="s">
        <v>137</v>
      </c>
      <c r="H137" s="136">
        <v>5</v>
      </c>
      <c r="I137" s="137">
        <v>0</v>
      </c>
      <c r="J137" s="137">
        <f>ROUND(I137*H137,2)</f>
        <v>0</v>
      </c>
      <c r="K137" s="138"/>
      <c r="L137" s="25"/>
      <c r="M137" s="139" t="s">
        <v>1</v>
      </c>
      <c r="N137" s="140" t="s">
        <v>36</v>
      </c>
      <c r="O137" s="141">
        <v>4.0000000000000001E-3</v>
      </c>
      <c r="P137" s="141">
        <f>O137*H137</f>
        <v>0.02</v>
      </c>
      <c r="Q137" s="141">
        <v>5.0099999999999997E-3</v>
      </c>
      <c r="R137" s="141">
        <f>Q137*H137</f>
        <v>2.5049999999999999E-2</v>
      </c>
      <c r="S137" s="141">
        <v>0</v>
      </c>
      <c r="T137" s="142">
        <f>S137*H137</f>
        <v>0</v>
      </c>
      <c r="AR137" s="143" t="s">
        <v>123</v>
      </c>
      <c r="AT137" s="143" t="s">
        <v>119</v>
      </c>
      <c r="AU137" s="143" t="s">
        <v>124</v>
      </c>
      <c r="AY137" s="13" t="s">
        <v>117</v>
      </c>
      <c r="BE137" s="144">
        <f>IF(N137="základná",J137,0)</f>
        <v>0</v>
      </c>
      <c r="BF137" s="144">
        <f>IF(N137="znížená",J137,0)</f>
        <v>0</v>
      </c>
      <c r="BG137" s="144">
        <f>IF(N137="zákl. prenesená",J137,0)</f>
        <v>0</v>
      </c>
      <c r="BH137" s="144">
        <f>IF(N137="zníž. prenesená",J137,0)</f>
        <v>0</v>
      </c>
      <c r="BI137" s="144">
        <f>IF(N137="nulová",J137,0)</f>
        <v>0</v>
      </c>
      <c r="BJ137" s="13" t="s">
        <v>124</v>
      </c>
      <c r="BK137" s="144">
        <f>ROUND(I137*H137,2)</f>
        <v>0</v>
      </c>
      <c r="BL137" s="13" t="s">
        <v>123</v>
      </c>
      <c r="BM137" s="143" t="s">
        <v>169</v>
      </c>
    </row>
    <row r="138" spans="2:65" s="11" customFormat="1" ht="22.9" customHeight="1">
      <c r="B138" s="120"/>
      <c r="D138" s="121" t="s">
        <v>69</v>
      </c>
      <c r="E138" s="129" t="s">
        <v>158</v>
      </c>
      <c r="F138" s="129" t="s">
        <v>170</v>
      </c>
      <c r="J138" s="130">
        <f>BK138</f>
        <v>0</v>
      </c>
      <c r="L138" s="120"/>
      <c r="M138" s="124"/>
      <c r="P138" s="125">
        <f>SUM(P139:P156)</f>
        <v>321.39125000000001</v>
      </c>
      <c r="R138" s="125">
        <f>SUM(R139:R156)</f>
        <v>24.728882499999997</v>
      </c>
      <c r="T138" s="126">
        <f>SUM(T139:T156)</f>
        <v>0</v>
      </c>
      <c r="AR138" s="121" t="s">
        <v>78</v>
      </c>
      <c r="AT138" s="127" t="s">
        <v>69</v>
      </c>
      <c r="AU138" s="127" t="s">
        <v>78</v>
      </c>
      <c r="AY138" s="121" t="s">
        <v>117</v>
      </c>
      <c r="BK138" s="128">
        <f>SUM(BK139:BK156)</f>
        <v>0</v>
      </c>
    </row>
    <row r="139" spans="2:65" s="1" customFormat="1" ht="16.5" customHeight="1">
      <c r="B139" s="131"/>
      <c r="C139" s="132" t="s">
        <v>171</v>
      </c>
      <c r="D139" s="132" t="s">
        <v>119</v>
      </c>
      <c r="E139" s="133" t="s">
        <v>172</v>
      </c>
      <c r="F139" s="134" t="s">
        <v>173</v>
      </c>
      <c r="G139" s="135" t="s">
        <v>132</v>
      </c>
      <c r="H139" s="136">
        <v>107</v>
      </c>
      <c r="I139" s="137">
        <v>0</v>
      </c>
      <c r="J139" s="137">
        <f t="shared" ref="J139:J156" si="0">ROUND(I139*H139,2)</f>
        <v>0</v>
      </c>
      <c r="K139" s="138"/>
      <c r="L139" s="25"/>
      <c r="M139" s="139" t="s">
        <v>1</v>
      </c>
      <c r="N139" s="140" t="s">
        <v>36</v>
      </c>
      <c r="O139" s="141">
        <v>0.82799999999999996</v>
      </c>
      <c r="P139" s="141">
        <f t="shared" ref="P139:P156" si="1">O139*H139</f>
        <v>88.595999999999989</v>
      </c>
      <c r="Q139" s="141">
        <v>0.112543</v>
      </c>
      <c r="R139" s="141">
        <f t="shared" ref="R139:R156" si="2">Q139*H139</f>
        <v>12.042101000000001</v>
      </c>
      <c r="S139" s="141">
        <v>0</v>
      </c>
      <c r="T139" s="142">
        <f t="shared" ref="T139:T156" si="3">S139*H139</f>
        <v>0</v>
      </c>
      <c r="AR139" s="143" t="s">
        <v>123</v>
      </c>
      <c r="AT139" s="143" t="s">
        <v>119</v>
      </c>
      <c r="AU139" s="143" t="s">
        <v>124</v>
      </c>
      <c r="AY139" s="13" t="s">
        <v>117</v>
      </c>
      <c r="BE139" s="144">
        <f t="shared" ref="BE139:BE156" si="4">IF(N139="základná",J139,0)</f>
        <v>0</v>
      </c>
      <c r="BF139" s="144">
        <f t="shared" ref="BF139:BF156" si="5">IF(N139="znížená",J139,0)</f>
        <v>0</v>
      </c>
      <c r="BG139" s="144">
        <f t="shared" ref="BG139:BG156" si="6">IF(N139="zákl. prenesená",J139,0)</f>
        <v>0</v>
      </c>
      <c r="BH139" s="144">
        <f t="shared" ref="BH139:BH156" si="7">IF(N139="zníž. prenesená",J139,0)</f>
        <v>0</v>
      </c>
      <c r="BI139" s="144">
        <f t="shared" ref="BI139:BI156" si="8">IF(N139="nulová",J139,0)</f>
        <v>0</v>
      </c>
      <c r="BJ139" s="13" t="s">
        <v>124</v>
      </c>
      <c r="BK139" s="144">
        <f t="shared" ref="BK139:BK156" si="9">ROUND(I139*H139,2)</f>
        <v>0</v>
      </c>
      <c r="BL139" s="13" t="s">
        <v>123</v>
      </c>
      <c r="BM139" s="143" t="s">
        <v>174</v>
      </c>
    </row>
    <row r="140" spans="2:65" s="1" customFormat="1" ht="16.5" customHeight="1">
      <c r="B140" s="131"/>
      <c r="C140" s="145" t="s">
        <v>175</v>
      </c>
      <c r="D140" s="145" t="s">
        <v>144</v>
      </c>
      <c r="E140" s="146" t="s">
        <v>176</v>
      </c>
      <c r="F140" s="147" t="s">
        <v>177</v>
      </c>
      <c r="G140" s="148" t="s">
        <v>132</v>
      </c>
      <c r="H140" s="149">
        <v>107</v>
      </c>
      <c r="I140" s="150">
        <v>0</v>
      </c>
      <c r="J140" s="150">
        <f t="shared" si="0"/>
        <v>0</v>
      </c>
      <c r="K140" s="151"/>
      <c r="L140" s="152"/>
      <c r="M140" s="153" t="s">
        <v>1</v>
      </c>
      <c r="N140" s="154" t="s">
        <v>36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147</v>
      </c>
      <c r="AT140" s="143" t="s">
        <v>144</v>
      </c>
      <c r="AU140" s="143" t="s">
        <v>124</v>
      </c>
      <c r="AY140" s="13" t="s">
        <v>117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124</v>
      </c>
      <c r="BK140" s="144">
        <f t="shared" si="9"/>
        <v>0</v>
      </c>
      <c r="BL140" s="13" t="s">
        <v>123</v>
      </c>
      <c r="BM140" s="143" t="s">
        <v>179</v>
      </c>
    </row>
    <row r="141" spans="2:65" s="1" customFormat="1" ht="24.2" customHeight="1">
      <c r="B141" s="131"/>
      <c r="C141" s="132" t="s">
        <v>180</v>
      </c>
      <c r="D141" s="132" t="s">
        <v>119</v>
      </c>
      <c r="E141" s="133" t="s">
        <v>181</v>
      </c>
      <c r="F141" s="134" t="s">
        <v>182</v>
      </c>
      <c r="G141" s="135" t="s">
        <v>153</v>
      </c>
      <c r="H141" s="136">
        <v>10</v>
      </c>
      <c r="I141" s="137">
        <v>0</v>
      </c>
      <c r="J141" s="137">
        <f t="shared" si="0"/>
        <v>0</v>
      </c>
      <c r="K141" s="138"/>
      <c r="L141" s="25"/>
      <c r="M141" s="139" t="s">
        <v>1</v>
      </c>
      <c r="N141" s="140" t="s">
        <v>36</v>
      </c>
      <c r="O141" s="141">
        <v>0.06</v>
      </c>
      <c r="P141" s="141">
        <f t="shared" si="1"/>
        <v>0.6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123</v>
      </c>
      <c r="AT141" s="143" t="s">
        <v>119</v>
      </c>
      <c r="AU141" s="143" t="s">
        <v>124</v>
      </c>
      <c r="AY141" s="13" t="s">
        <v>117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124</v>
      </c>
      <c r="BK141" s="144">
        <f t="shared" si="9"/>
        <v>0</v>
      </c>
      <c r="BL141" s="13" t="s">
        <v>123</v>
      </c>
      <c r="BM141" s="143" t="s">
        <v>183</v>
      </c>
    </row>
    <row r="142" spans="2:65" s="1" customFormat="1" ht="24.2" customHeight="1">
      <c r="B142" s="131"/>
      <c r="C142" s="145" t="s">
        <v>184</v>
      </c>
      <c r="D142" s="145" t="s">
        <v>144</v>
      </c>
      <c r="E142" s="146" t="s">
        <v>185</v>
      </c>
      <c r="F142" s="147" t="s">
        <v>186</v>
      </c>
      <c r="G142" s="148" t="s">
        <v>153</v>
      </c>
      <c r="H142" s="149">
        <v>600</v>
      </c>
      <c r="I142" s="150">
        <v>0</v>
      </c>
      <c r="J142" s="150">
        <f t="shared" si="0"/>
        <v>0</v>
      </c>
      <c r="K142" s="151"/>
      <c r="L142" s="152"/>
      <c r="M142" s="153" t="s">
        <v>1</v>
      </c>
      <c r="N142" s="154" t="s">
        <v>36</v>
      </c>
      <c r="O142" s="141">
        <v>0</v>
      </c>
      <c r="P142" s="141">
        <f t="shared" si="1"/>
        <v>0</v>
      </c>
      <c r="Q142" s="141">
        <v>1.14E-2</v>
      </c>
      <c r="R142" s="141">
        <f t="shared" si="2"/>
        <v>6.84</v>
      </c>
      <c r="S142" s="141">
        <v>0</v>
      </c>
      <c r="T142" s="142">
        <f t="shared" si="3"/>
        <v>0</v>
      </c>
      <c r="AR142" s="143" t="s">
        <v>147</v>
      </c>
      <c r="AT142" s="143" t="s">
        <v>144</v>
      </c>
      <c r="AU142" s="143" t="s">
        <v>124</v>
      </c>
      <c r="AY142" s="13" t="s">
        <v>117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124</v>
      </c>
      <c r="BK142" s="144">
        <f t="shared" si="9"/>
        <v>0</v>
      </c>
      <c r="BL142" s="13" t="s">
        <v>123</v>
      </c>
      <c r="BM142" s="143" t="s">
        <v>187</v>
      </c>
    </row>
    <row r="143" spans="2:65" s="1" customFormat="1" ht="24.2" customHeight="1">
      <c r="B143" s="131"/>
      <c r="C143" s="132" t="s">
        <v>188</v>
      </c>
      <c r="D143" s="132" t="s">
        <v>119</v>
      </c>
      <c r="E143" s="133" t="s">
        <v>189</v>
      </c>
      <c r="F143" s="134" t="s">
        <v>190</v>
      </c>
      <c r="G143" s="135" t="s">
        <v>132</v>
      </c>
      <c r="H143" s="136">
        <v>100</v>
      </c>
      <c r="I143" s="137">
        <v>0</v>
      </c>
      <c r="J143" s="137">
        <f t="shared" si="0"/>
        <v>0</v>
      </c>
      <c r="K143" s="138"/>
      <c r="L143" s="25"/>
      <c r="M143" s="139" t="s">
        <v>1</v>
      </c>
      <c r="N143" s="140" t="s">
        <v>36</v>
      </c>
      <c r="O143" s="141">
        <v>5.7000000000000002E-2</v>
      </c>
      <c r="P143" s="141">
        <f t="shared" si="1"/>
        <v>5.7</v>
      </c>
      <c r="Q143" s="141">
        <v>2.8930999999999998E-4</v>
      </c>
      <c r="R143" s="141">
        <f t="shared" si="2"/>
        <v>2.8930999999999998E-2</v>
      </c>
      <c r="S143" s="141">
        <v>0</v>
      </c>
      <c r="T143" s="142">
        <f t="shared" si="3"/>
        <v>0</v>
      </c>
      <c r="AR143" s="143" t="s">
        <v>123</v>
      </c>
      <c r="AT143" s="143" t="s">
        <v>119</v>
      </c>
      <c r="AU143" s="143" t="s">
        <v>124</v>
      </c>
      <c r="AY143" s="13" t="s">
        <v>117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124</v>
      </c>
      <c r="BK143" s="144">
        <f t="shared" si="9"/>
        <v>0</v>
      </c>
      <c r="BL143" s="13" t="s">
        <v>123</v>
      </c>
      <c r="BM143" s="143" t="s">
        <v>191</v>
      </c>
    </row>
    <row r="144" spans="2:65" s="1" customFormat="1" ht="24.2" customHeight="1">
      <c r="B144" s="131"/>
      <c r="C144" s="132" t="s">
        <v>192</v>
      </c>
      <c r="D144" s="132" t="s">
        <v>119</v>
      </c>
      <c r="E144" s="133" t="s">
        <v>193</v>
      </c>
      <c r="F144" s="134" t="s">
        <v>194</v>
      </c>
      <c r="G144" s="135" t="s">
        <v>132</v>
      </c>
      <c r="H144" s="136">
        <v>35</v>
      </c>
      <c r="I144" s="137">
        <v>0</v>
      </c>
      <c r="J144" s="137">
        <f t="shared" si="0"/>
        <v>0</v>
      </c>
      <c r="K144" s="138"/>
      <c r="L144" s="25"/>
      <c r="M144" s="139" t="s">
        <v>1</v>
      </c>
      <c r="N144" s="140" t="s">
        <v>36</v>
      </c>
      <c r="O144" s="141">
        <v>0.26100000000000001</v>
      </c>
      <c r="P144" s="141">
        <f t="shared" si="1"/>
        <v>9.1349999999999998</v>
      </c>
      <c r="Q144" s="141">
        <v>7.6224299999999995E-2</v>
      </c>
      <c r="R144" s="141">
        <f t="shared" si="2"/>
        <v>2.6678504999999997</v>
      </c>
      <c r="S144" s="141">
        <v>0</v>
      </c>
      <c r="T144" s="142">
        <f t="shared" si="3"/>
        <v>0</v>
      </c>
      <c r="AR144" s="143" t="s">
        <v>123</v>
      </c>
      <c r="AT144" s="143" t="s">
        <v>119</v>
      </c>
      <c r="AU144" s="143" t="s">
        <v>124</v>
      </c>
      <c r="AY144" s="13" t="s">
        <v>117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124</v>
      </c>
      <c r="BK144" s="144">
        <f t="shared" si="9"/>
        <v>0</v>
      </c>
      <c r="BL144" s="13" t="s">
        <v>123</v>
      </c>
      <c r="BM144" s="143" t="s">
        <v>195</v>
      </c>
    </row>
    <row r="145" spans="2:65" s="1" customFormat="1" ht="24.2" customHeight="1">
      <c r="B145" s="131"/>
      <c r="C145" s="145" t="s">
        <v>196</v>
      </c>
      <c r="D145" s="145" t="s">
        <v>144</v>
      </c>
      <c r="E145" s="146" t="s">
        <v>197</v>
      </c>
      <c r="F145" s="147" t="s">
        <v>198</v>
      </c>
      <c r="G145" s="148" t="s">
        <v>153</v>
      </c>
      <c r="H145" s="149">
        <v>35</v>
      </c>
      <c r="I145" s="150">
        <v>0</v>
      </c>
      <c r="J145" s="150">
        <f t="shared" si="0"/>
        <v>0</v>
      </c>
      <c r="K145" s="151"/>
      <c r="L145" s="152"/>
      <c r="M145" s="153" t="s">
        <v>1</v>
      </c>
      <c r="N145" s="154" t="s">
        <v>36</v>
      </c>
      <c r="O145" s="141">
        <v>0</v>
      </c>
      <c r="P145" s="141">
        <f t="shared" si="1"/>
        <v>0</v>
      </c>
      <c r="Q145" s="141">
        <v>0.09</v>
      </c>
      <c r="R145" s="141">
        <f t="shared" si="2"/>
        <v>3.15</v>
      </c>
      <c r="S145" s="141">
        <v>0</v>
      </c>
      <c r="T145" s="142">
        <f t="shared" si="3"/>
        <v>0</v>
      </c>
      <c r="AR145" s="143" t="s">
        <v>147</v>
      </c>
      <c r="AT145" s="143" t="s">
        <v>144</v>
      </c>
      <c r="AU145" s="143" t="s">
        <v>124</v>
      </c>
      <c r="AY145" s="13" t="s">
        <v>117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124</v>
      </c>
      <c r="BK145" s="144">
        <f t="shared" si="9"/>
        <v>0</v>
      </c>
      <c r="BL145" s="13" t="s">
        <v>123</v>
      </c>
      <c r="BM145" s="143" t="s">
        <v>199</v>
      </c>
    </row>
    <row r="146" spans="2:65" s="1" customFormat="1" ht="21.75" customHeight="1">
      <c r="B146" s="131"/>
      <c r="C146" s="132" t="s">
        <v>200</v>
      </c>
      <c r="D146" s="132" t="s">
        <v>119</v>
      </c>
      <c r="E146" s="133" t="s">
        <v>201</v>
      </c>
      <c r="F146" s="134" t="s">
        <v>202</v>
      </c>
      <c r="G146" s="135" t="s">
        <v>153</v>
      </c>
      <c r="H146" s="136">
        <v>2</v>
      </c>
      <c r="I146" s="137">
        <v>0</v>
      </c>
      <c r="J146" s="137">
        <f t="shared" si="0"/>
        <v>0</v>
      </c>
      <c r="K146" s="138"/>
      <c r="L146" s="25"/>
      <c r="M146" s="139" t="s">
        <v>1</v>
      </c>
      <c r="N146" s="140" t="s">
        <v>36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123</v>
      </c>
      <c r="AT146" s="143" t="s">
        <v>119</v>
      </c>
      <c r="AU146" s="143" t="s">
        <v>124</v>
      </c>
      <c r="AY146" s="13" t="s">
        <v>117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124</v>
      </c>
      <c r="BK146" s="144">
        <f t="shared" si="9"/>
        <v>0</v>
      </c>
      <c r="BL146" s="13" t="s">
        <v>123</v>
      </c>
      <c r="BM146" s="143" t="s">
        <v>203</v>
      </c>
    </row>
    <row r="147" spans="2:65" s="1" customFormat="1" ht="16.5" customHeight="1">
      <c r="B147" s="131"/>
      <c r="C147" s="132" t="s">
        <v>204</v>
      </c>
      <c r="D147" s="132" t="s">
        <v>119</v>
      </c>
      <c r="E147" s="133" t="s">
        <v>205</v>
      </c>
      <c r="F147" s="134" t="s">
        <v>206</v>
      </c>
      <c r="G147" s="135" t="s">
        <v>153</v>
      </c>
      <c r="H147" s="136">
        <v>2</v>
      </c>
      <c r="I147" s="137">
        <v>0</v>
      </c>
      <c r="J147" s="137">
        <f t="shared" si="0"/>
        <v>0</v>
      </c>
      <c r="K147" s="138"/>
      <c r="L147" s="25"/>
      <c r="M147" s="139" t="s">
        <v>1</v>
      </c>
      <c r="N147" s="140" t="s">
        <v>36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123</v>
      </c>
      <c r="AT147" s="143" t="s">
        <v>119</v>
      </c>
      <c r="AU147" s="143" t="s">
        <v>124</v>
      </c>
      <c r="AY147" s="13" t="s">
        <v>117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124</v>
      </c>
      <c r="BK147" s="144">
        <f t="shared" si="9"/>
        <v>0</v>
      </c>
      <c r="BL147" s="13" t="s">
        <v>123</v>
      </c>
      <c r="BM147" s="143" t="s">
        <v>207</v>
      </c>
    </row>
    <row r="148" spans="2:65" s="1" customFormat="1" ht="21.75" customHeight="1">
      <c r="B148" s="131"/>
      <c r="C148" s="132" t="s">
        <v>208</v>
      </c>
      <c r="D148" s="132" t="s">
        <v>119</v>
      </c>
      <c r="E148" s="133" t="s">
        <v>209</v>
      </c>
      <c r="F148" s="134" t="s">
        <v>210</v>
      </c>
      <c r="G148" s="135" t="s">
        <v>153</v>
      </c>
      <c r="H148" s="136">
        <v>54</v>
      </c>
      <c r="I148" s="137">
        <v>0</v>
      </c>
      <c r="J148" s="137">
        <f t="shared" si="0"/>
        <v>0</v>
      </c>
      <c r="K148" s="138"/>
      <c r="L148" s="25"/>
      <c r="M148" s="139" t="s">
        <v>1</v>
      </c>
      <c r="N148" s="140" t="s">
        <v>36</v>
      </c>
      <c r="O148" s="141">
        <v>0.06</v>
      </c>
      <c r="P148" s="141">
        <f t="shared" si="1"/>
        <v>3.2399999999999998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123</v>
      </c>
      <c r="AT148" s="143" t="s">
        <v>119</v>
      </c>
      <c r="AU148" s="143" t="s">
        <v>124</v>
      </c>
      <c r="AY148" s="13" t="s">
        <v>117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124</v>
      </c>
      <c r="BK148" s="144">
        <f t="shared" si="9"/>
        <v>0</v>
      </c>
      <c r="BL148" s="13" t="s">
        <v>123</v>
      </c>
      <c r="BM148" s="143" t="s">
        <v>211</v>
      </c>
    </row>
    <row r="149" spans="2:65" s="1" customFormat="1" ht="24.2" customHeight="1">
      <c r="B149" s="131"/>
      <c r="C149" s="132" t="s">
        <v>212</v>
      </c>
      <c r="D149" s="132" t="s">
        <v>119</v>
      </c>
      <c r="E149" s="133" t="s">
        <v>213</v>
      </c>
      <c r="F149" s="134" t="s">
        <v>214</v>
      </c>
      <c r="G149" s="135" t="s">
        <v>153</v>
      </c>
      <c r="H149" s="136">
        <v>10</v>
      </c>
      <c r="I149" s="137">
        <v>0</v>
      </c>
      <c r="J149" s="137">
        <f t="shared" si="0"/>
        <v>0</v>
      </c>
      <c r="K149" s="138"/>
      <c r="L149" s="25"/>
      <c r="M149" s="139" t="s">
        <v>1</v>
      </c>
      <c r="N149" s="140" t="s">
        <v>36</v>
      </c>
      <c r="O149" s="141">
        <v>0.03</v>
      </c>
      <c r="P149" s="141">
        <f t="shared" si="1"/>
        <v>0.3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123</v>
      </c>
      <c r="AT149" s="143" t="s">
        <v>119</v>
      </c>
      <c r="AU149" s="143" t="s">
        <v>124</v>
      </c>
      <c r="AY149" s="13" t="s">
        <v>117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13" t="s">
        <v>124</v>
      </c>
      <c r="BK149" s="144">
        <f t="shared" si="9"/>
        <v>0</v>
      </c>
      <c r="BL149" s="13" t="s">
        <v>123</v>
      </c>
      <c r="BM149" s="143" t="s">
        <v>215</v>
      </c>
    </row>
    <row r="150" spans="2:65" s="1" customFormat="1" ht="24.2" customHeight="1">
      <c r="B150" s="131"/>
      <c r="C150" s="132" t="s">
        <v>7</v>
      </c>
      <c r="D150" s="132" t="s">
        <v>119</v>
      </c>
      <c r="E150" s="133" t="s">
        <v>216</v>
      </c>
      <c r="F150" s="134" t="s">
        <v>217</v>
      </c>
      <c r="G150" s="135" t="s">
        <v>218</v>
      </c>
      <c r="H150" s="136">
        <v>23.25</v>
      </c>
      <c r="I150" s="137">
        <v>0</v>
      </c>
      <c r="J150" s="137">
        <f t="shared" si="0"/>
        <v>0</v>
      </c>
      <c r="K150" s="138"/>
      <c r="L150" s="25"/>
      <c r="M150" s="139" t="s">
        <v>1</v>
      </c>
      <c r="N150" s="140" t="s">
        <v>36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123</v>
      </c>
      <c r="AT150" s="143" t="s">
        <v>119</v>
      </c>
      <c r="AU150" s="143" t="s">
        <v>124</v>
      </c>
      <c r="AY150" s="13" t="s">
        <v>117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13" t="s">
        <v>124</v>
      </c>
      <c r="BK150" s="144">
        <f t="shared" si="9"/>
        <v>0</v>
      </c>
      <c r="BL150" s="13" t="s">
        <v>123</v>
      </c>
      <c r="BM150" s="143" t="s">
        <v>219</v>
      </c>
    </row>
    <row r="151" spans="2:65" s="1" customFormat="1" ht="24.2" customHeight="1">
      <c r="B151" s="131"/>
      <c r="C151" s="132" t="s">
        <v>220</v>
      </c>
      <c r="D151" s="132" t="s">
        <v>119</v>
      </c>
      <c r="E151" s="133" t="s">
        <v>221</v>
      </c>
      <c r="F151" s="134" t="s">
        <v>222</v>
      </c>
      <c r="G151" s="135" t="s">
        <v>218</v>
      </c>
      <c r="H151" s="136">
        <v>441.75</v>
      </c>
      <c r="I151" s="137">
        <v>0</v>
      </c>
      <c r="J151" s="137">
        <f t="shared" si="0"/>
        <v>0</v>
      </c>
      <c r="K151" s="138"/>
      <c r="L151" s="25"/>
      <c r="M151" s="139" t="s">
        <v>1</v>
      </c>
      <c r="N151" s="140" t="s">
        <v>36</v>
      </c>
      <c r="O151" s="141">
        <v>0</v>
      </c>
      <c r="P151" s="141">
        <f t="shared" si="1"/>
        <v>0</v>
      </c>
      <c r="Q151" s="141">
        <v>0</v>
      </c>
      <c r="R151" s="141">
        <f t="shared" si="2"/>
        <v>0</v>
      </c>
      <c r="S151" s="141">
        <v>0</v>
      </c>
      <c r="T151" s="142">
        <f t="shared" si="3"/>
        <v>0</v>
      </c>
      <c r="AR151" s="143" t="s">
        <v>123</v>
      </c>
      <c r="AT151" s="143" t="s">
        <v>119</v>
      </c>
      <c r="AU151" s="143" t="s">
        <v>124</v>
      </c>
      <c r="AY151" s="13" t="s">
        <v>117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3" t="s">
        <v>124</v>
      </c>
      <c r="BK151" s="144">
        <f t="shared" si="9"/>
        <v>0</v>
      </c>
      <c r="BL151" s="13" t="s">
        <v>123</v>
      </c>
      <c r="BM151" s="143" t="s">
        <v>223</v>
      </c>
    </row>
    <row r="152" spans="2:65" s="1" customFormat="1" ht="37.9" customHeight="1">
      <c r="B152" s="131"/>
      <c r="C152" s="132" t="s">
        <v>224</v>
      </c>
      <c r="D152" s="132" t="s">
        <v>119</v>
      </c>
      <c r="E152" s="133" t="s">
        <v>225</v>
      </c>
      <c r="F152" s="134" t="s">
        <v>226</v>
      </c>
      <c r="G152" s="135" t="s">
        <v>218</v>
      </c>
      <c r="H152" s="136">
        <v>244.6</v>
      </c>
      <c r="I152" s="137">
        <v>0</v>
      </c>
      <c r="J152" s="137">
        <f t="shared" si="0"/>
        <v>0</v>
      </c>
      <c r="K152" s="138"/>
      <c r="L152" s="25"/>
      <c r="M152" s="139" t="s">
        <v>1</v>
      </c>
      <c r="N152" s="140" t="s">
        <v>36</v>
      </c>
      <c r="O152" s="141">
        <v>0.80900000000000005</v>
      </c>
      <c r="P152" s="141">
        <f t="shared" si="1"/>
        <v>197.88140000000001</v>
      </c>
      <c r="Q152" s="141">
        <v>0</v>
      </c>
      <c r="R152" s="141">
        <f t="shared" si="2"/>
        <v>0</v>
      </c>
      <c r="S152" s="141">
        <v>0</v>
      </c>
      <c r="T152" s="142">
        <f t="shared" si="3"/>
        <v>0</v>
      </c>
      <c r="AR152" s="143" t="s">
        <v>123</v>
      </c>
      <c r="AT152" s="143" t="s">
        <v>119</v>
      </c>
      <c r="AU152" s="143" t="s">
        <v>124</v>
      </c>
      <c r="AY152" s="13" t="s">
        <v>117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3" t="s">
        <v>124</v>
      </c>
      <c r="BK152" s="144">
        <f t="shared" si="9"/>
        <v>0</v>
      </c>
      <c r="BL152" s="13" t="s">
        <v>123</v>
      </c>
      <c r="BM152" s="143" t="s">
        <v>227</v>
      </c>
    </row>
    <row r="153" spans="2:65" s="1" customFormat="1" ht="24.2" customHeight="1">
      <c r="B153" s="131"/>
      <c r="C153" s="132" t="s">
        <v>228</v>
      </c>
      <c r="D153" s="132" t="s">
        <v>119</v>
      </c>
      <c r="E153" s="133" t="s">
        <v>229</v>
      </c>
      <c r="F153" s="134" t="s">
        <v>230</v>
      </c>
      <c r="G153" s="135" t="s">
        <v>218</v>
      </c>
      <c r="H153" s="136">
        <v>733.8</v>
      </c>
      <c r="I153" s="137">
        <v>0</v>
      </c>
      <c r="J153" s="137">
        <f t="shared" si="0"/>
        <v>0</v>
      </c>
      <c r="K153" s="138"/>
      <c r="L153" s="25"/>
      <c r="M153" s="139" t="s">
        <v>1</v>
      </c>
      <c r="N153" s="140" t="s">
        <v>36</v>
      </c>
      <c r="O153" s="141">
        <v>1.7000000000000001E-2</v>
      </c>
      <c r="P153" s="141">
        <f t="shared" si="1"/>
        <v>12.474600000000001</v>
      </c>
      <c r="Q153" s="141">
        <v>0</v>
      </c>
      <c r="R153" s="141">
        <f t="shared" si="2"/>
        <v>0</v>
      </c>
      <c r="S153" s="141">
        <v>0</v>
      </c>
      <c r="T153" s="142">
        <f t="shared" si="3"/>
        <v>0</v>
      </c>
      <c r="AR153" s="143" t="s">
        <v>123</v>
      </c>
      <c r="AT153" s="143" t="s">
        <v>119</v>
      </c>
      <c r="AU153" s="143" t="s">
        <v>124</v>
      </c>
      <c r="AY153" s="13" t="s">
        <v>117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3" t="s">
        <v>124</v>
      </c>
      <c r="BK153" s="144">
        <f t="shared" si="9"/>
        <v>0</v>
      </c>
      <c r="BL153" s="13" t="s">
        <v>123</v>
      </c>
      <c r="BM153" s="143" t="s">
        <v>231</v>
      </c>
    </row>
    <row r="154" spans="2:65" s="1" customFormat="1" ht="24.2" customHeight="1">
      <c r="B154" s="131"/>
      <c r="C154" s="132" t="s">
        <v>232</v>
      </c>
      <c r="D154" s="132" t="s">
        <v>119</v>
      </c>
      <c r="E154" s="133" t="s">
        <v>233</v>
      </c>
      <c r="F154" s="134" t="s">
        <v>234</v>
      </c>
      <c r="G154" s="135" t="s">
        <v>218</v>
      </c>
      <c r="H154" s="136">
        <v>23.25</v>
      </c>
      <c r="I154" s="137">
        <v>0</v>
      </c>
      <c r="J154" s="137">
        <f t="shared" si="0"/>
        <v>0</v>
      </c>
      <c r="K154" s="138"/>
      <c r="L154" s="25"/>
      <c r="M154" s="139" t="s">
        <v>1</v>
      </c>
      <c r="N154" s="140" t="s">
        <v>36</v>
      </c>
      <c r="O154" s="141">
        <v>0.14899999999999999</v>
      </c>
      <c r="P154" s="141">
        <f t="shared" si="1"/>
        <v>3.4642499999999998</v>
      </c>
      <c r="Q154" s="141">
        <v>0</v>
      </c>
      <c r="R154" s="141">
        <f t="shared" si="2"/>
        <v>0</v>
      </c>
      <c r="S154" s="141">
        <v>0</v>
      </c>
      <c r="T154" s="142">
        <f t="shared" si="3"/>
        <v>0</v>
      </c>
      <c r="AR154" s="143" t="s">
        <v>123</v>
      </c>
      <c r="AT154" s="143" t="s">
        <v>119</v>
      </c>
      <c r="AU154" s="143" t="s">
        <v>124</v>
      </c>
      <c r="AY154" s="13" t="s">
        <v>117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3" t="s">
        <v>124</v>
      </c>
      <c r="BK154" s="144">
        <f t="shared" si="9"/>
        <v>0</v>
      </c>
      <c r="BL154" s="13" t="s">
        <v>123</v>
      </c>
      <c r="BM154" s="143" t="s">
        <v>235</v>
      </c>
    </row>
    <row r="155" spans="2:65" s="1" customFormat="1" ht="16.5" customHeight="1">
      <c r="B155" s="131"/>
      <c r="C155" s="132" t="s">
        <v>236</v>
      </c>
      <c r="D155" s="132" t="s">
        <v>119</v>
      </c>
      <c r="E155" s="133" t="s">
        <v>237</v>
      </c>
      <c r="F155" s="134" t="s">
        <v>238</v>
      </c>
      <c r="G155" s="135" t="s">
        <v>218</v>
      </c>
      <c r="H155" s="136">
        <v>3</v>
      </c>
      <c r="I155" s="137">
        <v>0</v>
      </c>
      <c r="J155" s="137">
        <f t="shared" si="0"/>
        <v>0</v>
      </c>
      <c r="K155" s="138"/>
      <c r="L155" s="25"/>
      <c r="M155" s="139" t="s">
        <v>1</v>
      </c>
      <c r="N155" s="140" t="s">
        <v>36</v>
      </c>
      <c r="O155" s="141">
        <v>0</v>
      </c>
      <c r="P155" s="141">
        <f t="shared" si="1"/>
        <v>0</v>
      </c>
      <c r="Q155" s="141">
        <v>0</v>
      </c>
      <c r="R155" s="141">
        <f t="shared" si="2"/>
        <v>0</v>
      </c>
      <c r="S155" s="141">
        <v>0</v>
      </c>
      <c r="T155" s="142">
        <f t="shared" si="3"/>
        <v>0</v>
      </c>
      <c r="AR155" s="143" t="s">
        <v>123</v>
      </c>
      <c r="AT155" s="143" t="s">
        <v>119</v>
      </c>
      <c r="AU155" s="143" t="s">
        <v>124</v>
      </c>
      <c r="AY155" s="13" t="s">
        <v>117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3" t="s">
        <v>124</v>
      </c>
      <c r="BK155" s="144">
        <f t="shared" si="9"/>
        <v>0</v>
      </c>
      <c r="BL155" s="13" t="s">
        <v>123</v>
      </c>
      <c r="BM155" s="143" t="s">
        <v>239</v>
      </c>
    </row>
    <row r="156" spans="2:65" s="1" customFormat="1" ht="24.2" customHeight="1">
      <c r="B156" s="131"/>
      <c r="C156" s="132" t="s">
        <v>240</v>
      </c>
      <c r="D156" s="132" t="s">
        <v>119</v>
      </c>
      <c r="E156" s="133" t="s">
        <v>241</v>
      </c>
      <c r="F156" s="134" t="s">
        <v>242</v>
      </c>
      <c r="G156" s="135" t="s">
        <v>218</v>
      </c>
      <c r="H156" s="136">
        <v>8.25</v>
      </c>
      <c r="I156" s="137">
        <v>0</v>
      </c>
      <c r="J156" s="137">
        <f t="shared" si="0"/>
        <v>0</v>
      </c>
      <c r="K156" s="138"/>
      <c r="L156" s="25"/>
      <c r="M156" s="139" t="s">
        <v>1</v>
      </c>
      <c r="N156" s="140" t="s">
        <v>36</v>
      </c>
      <c r="O156" s="141">
        <v>0</v>
      </c>
      <c r="P156" s="141">
        <f t="shared" si="1"/>
        <v>0</v>
      </c>
      <c r="Q156" s="141">
        <v>0</v>
      </c>
      <c r="R156" s="141">
        <f t="shared" si="2"/>
        <v>0</v>
      </c>
      <c r="S156" s="141">
        <v>0</v>
      </c>
      <c r="T156" s="142">
        <f t="shared" si="3"/>
        <v>0</v>
      </c>
      <c r="AR156" s="143" t="s">
        <v>123</v>
      </c>
      <c r="AT156" s="143" t="s">
        <v>119</v>
      </c>
      <c r="AU156" s="143" t="s">
        <v>124</v>
      </c>
      <c r="AY156" s="13" t="s">
        <v>117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44">
        <f t="shared" si="8"/>
        <v>0</v>
      </c>
      <c r="BJ156" s="13" t="s">
        <v>124</v>
      </c>
      <c r="BK156" s="144">
        <f t="shared" si="9"/>
        <v>0</v>
      </c>
      <c r="BL156" s="13" t="s">
        <v>123</v>
      </c>
      <c r="BM156" s="143" t="s">
        <v>243</v>
      </c>
    </row>
    <row r="157" spans="2:65" s="11" customFormat="1" ht="22.9" customHeight="1">
      <c r="B157" s="120"/>
      <c r="D157" s="121" t="s">
        <v>69</v>
      </c>
      <c r="E157" s="129" t="s">
        <v>244</v>
      </c>
      <c r="F157" s="129" t="s">
        <v>245</v>
      </c>
      <c r="J157" s="130">
        <f>BK157</f>
        <v>0</v>
      </c>
      <c r="L157" s="120"/>
      <c r="M157" s="124"/>
      <c r="P157" s="125">
        <f>P158</f>
        <v>34.494644999999998</v>
      </c>
      <c r="R157" s="125">
        <f>R158</f>
        <v>0</v>
      </c>
      <c r="T157" s="126">
        <f>T158</f>
        <v>0</v>
      </c>
      <c r="AR157" s="121" t="s">
        <v>78</v>
      </c>
      <c r="AT157" s="127" t="s">
        <v>69</v>
      </c>
      <c r="AU157" s="127" t="s">
        <v>78</v>
      </c>
      <c r="AY157" s="121" t="s">
        <v>117</v>
      </c>
      <c r="BK157" s="128">
        <f>BK158</f>
        <v>0</v>
      </c>
    </row>
    <row r="158" spans="2:65" s="1" customFormat="1" ht="33" customHeight="1">
      <c r="B158" s="131"/>
      <c r="C158" s="132" t="s">
        <v>246</v>
      </c>
      <c r="D158" s="132" t="s">
        <v>119</v>
      </c>
      <c r="E158" s="133" t="s">
        <v>247</v>
      </c>
      <c r="F158" s="134" t="s">
        <v>248</v>
      </c>
      <c r="G158" s="135" t="s">
        <v>218</v>
      </c>
      <c r="H158" s="136">
        <v>116.931</v>
      </c>
      <c r="I158" s="137">
        <v>0</v>
      </c>
      <c r="J158" s="137">
        <f>ROUND(I158*H158,2)</f>
        <v>0</v>
      </c>
      <c r="K158" s="138"/>
      <c r="L158" s="25"/>
      <c r="M158" s="155" t="s">
        <v>1</v>
      </c>
      <c r="N158" s="156" t="s">
        <v>36</v>
      </c>
      <c r="O158" s="157">
        <v>0.29499999999999998</v>
      </c>
      <c r="P158" s="157">
        <f>O158*H158</f>
        <v>34.494644999999998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AR158" s="143" t="s">
        <v>123</v>
      </c>
      <c r="AT158" s="143" t="s">
        <v>119</v>
      </c>
      <c r="AU158" s="143" t="s">
        <v>124</v>
      </c>
      <c r="AY158" s="13" t="s">
        <v>117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124</v>
      </c>
      <c r="BK158" s="144">
        <f>ROUND(I158*H158,2)</f>
        <v>0</v>
      </c>
      <c r="BL158" s="13" t="s">
        <v>123</v>
      </c>
      <c r="BM158" s="143" t="s">
        <v>249</v>
      </c>
    </row>
    <row r="159" spans="2:65" s="1" customFormat="1" ht="6.95" customHeight="1">
      <c r="B159" s="40"/>
      <c r="C159" s="41"/>
      <c r="D159" s="41"/>
      <c r="E159" s="41"/>
      <c r="F159" s="41"/>
      <c r="G159" s="41"/>
      <c r="H159" s="41"/>
      <c r="I159" s="41"/>
      <c r="J159" s="41"/>
      <c r="K159" s="41"/>
      <c r="L159" s="25"/>
    </row>
  </sheetData>
  <autoFilter ref="C121:K158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7"/>
  <sheetViews>
    <sheetView showGridLines="0" tabSelected="1" topLeftCell="A153" workbookViewId="0">
      <selection activeCell="F164" sqref="F16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3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89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61" t="str">
        <f>'Rekapitulácia stavby'!K6</f>
        <v>Oprava koľají električkovej trate na Námestí SNP-juh 1.etapa</v>
      </c>
      <c r="F7" s="162"/>
      <c r="G7" s="162"/>
      <c r="H7" s="162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59" t="s">
        <v>250</v>
      </c>
      <c r="F9" s="160"/>
      <c r="G9" s="160"/>
      <c r="H9" s="16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25. 3. 2026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5" t="str">
        <f>'Rekapitulácia stavby'!E14</f>
        <v xml:space="preserve"> </v>
      </c>
      <c r="F18" s="165"/>
      <c r="G18" s="165"/>
      <c r="H18" s="165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66" t="s">
        <v>1</v>
      </c>
      <c r="F27" s="166"/>
      <c r="G27" s="166"/>
      <c r="H27" s="166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ROUND(J127,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51" t="s">
        <v>34</v>
      </c>
      <c r="E33" s="30" t="s">
        <v>35</v>
      </c>
      <c r="F33" s="87">
        <f>ROUND((SUM(BE127:BE256)),  2)</f>
        <v>0</v>
      </c>
      <c r="G33" s="88"/>
      <c r="H33" s="88"/>
      <c r="I33" s="89">
        <v>0.23</v>
      </c>
      <c r="J33" s="87">
        <f>ROUND(((SUM(BE127:BE256))*I33),  2)</f>
        <v>0</v>
      </c>
      <c r="L33" s="25"/>
    </row>
    <row r="34" spans="2:12" s="1" customFormat="1" ht="14.45" customHeight="1">
      <c r="B34" s="25"/>
      <c r="E34" s="30" t="s">
        <v>36</v>
      </c>
      <c r="F34" s="90">
        <f>ROUND((SUM(BF127:BF256)),  2)</f>
        <v>0</v>
      </c>
      <c r="I34" s="91">
        <v>0.23</v>
      </c>
      <c r="J34" s="90">
        <f>ROUND(((SUM(BF127:BF256))*I34),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90">
        <f>ROUND((SUM(BG127:BG256)),  2)</f>
        <v>0</v>
      </c>
      <c r="I35" s="91">
        <v>0.23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90">
        <f>ROUND((SUM(BH127:BH256)),  2)</f>
        <v>0</v>
      </c>
      <c r="I36" s="91">
        <v>0.23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87">
        <f>ROUND((SUM(BI127:BI256)),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92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61" t="str">
        <f>E7</f>
        <v>Oprava koľají električkovej trate na Námestí SNP-juh 1.etapa</v>
      </c>
      <c r="F85" s="162"/>
      <c r="G85" s="162"/>
      <c r="H85" s="162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59" t="str">
        <f>E9</f>
        <v>SO1 - Koľajový triangel 1.etapa</v>
      </c>
      <c r="F87" s="160"/>
      <c r="G87" s="160"/>
      <c r="H87" s="16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Bratislava</v>
      </c>
      <c r="I89" s="22" t="s">
        <v>19</v>
      </c>
      <c r="J89" s="48" t="str">
        <f>IF(J12="","",J12)</f>
        <v>25. 3. 2026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95</v>
      </c>
      <c r="J96" s="62">
        <f>J127</f>
        <v>0</v>
      </c>
      <c r="L96" s="25"/>
      <c r="AU96" s="13" t="s">
        <v>96</v>
      </c>
    </row>
    <row r="97" spans="2:12" s="8" customFormat="1" ht="24.9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J128</f>
        <v>0</v>
      </c>
      <c r="L97" s="103"/>
    </row>
    <row r="98" spans="2:12" s="9" customFormat="1" ht="19.899999999999999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12" s="9" customFormat="1" ht="19.899999999999999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J149</f>
        <v>0</v>
      </c>
      <c r="L99" s="107"/>
    </row>
    <row r="100" spans="2:12" s="9" customFormat="1" ht="19.899999999999999" customHeight="1">
      <c r="B100" s="107"/>
      <c r="D100" s="108" t="s">
        <v>251</v>
      </c>
      <c r="E100" s="109"/>
      <c r="F100" s="109"/>
      <c r="G100" s="109"/>
      <c r="H100" s="109"/>
      <c r="I100" s="109"/>
      <c r="J100" s="110">
        <f>J159</f>
        <v>0</v>
      </c>
      <c r="L100" s="107"/>
    </row>
    <row r="101" spans="2:12" s="9" customFormat="1" ht="19.899999999999999" customHeight="1">
      <c r="B101" s="107"/>
      <c r="D101" s="108" t="s">
        <v>100</v>
      </c>
      <c r="E101" s="109"/>
      <c r="F101" s="109"/>
      <c r="G101" s="109"/>
      <c r="H101" s="109"/>
      <c r="I101" s="109"/>
      <c r="J101" s="110">
        <f>J161</f>
        <v>0</v>
      </c>
      <c r="L101" s="107"/>
    </row>
    <row r="102" spans="2:12" s="9" customFormat="1" ht="19.899999999999999" customHeight="1">
      <c r="B102" s="107"/>
      <c r="D102" s="108" t="s">
        <v>252</v>
      </c>
      <c r="E102" s="109"/>
      <c r="F102" s="109"/>
      <c r="G102" s="109"/>
      <c r="H102" s="109"/>
      <c r="I102" s="109"/>
      <c r="J102" s="110">
        <f>J201</f>
        <v>0</v>
      </c>
      <c r="L102" s="107"/>
    </row>
    <row r="103" spans="2:12" s="9" customFormat="1" ht="19.899999999999999" customHeight="1">
      <c r="B103" s="107"/>
      <c r="D103" s="108" t="s">
        <v>101</v>
      </c>
      <c r="E103" s="109"/>
      <c r="F103" s="109"/>
      <c r="G103" s="109"/>
      <c r="H103" s="109"/>
      <c r="I103" s="109"/>
      <c r="J103" s="110">
        <f>J216</f>
        <v>0</v>
      </c>
      <c r="L103" s="107"/>
    </row>
    <row r="104" spans="2:12" s="9" customFormat="1" ht="19.899999999999999" customHeight="1">
      <c r="B104" s="107"/>
      <c r="D104" s="108" t="s">
        <v>102</v>
      </c>
      <c r="E104" s="109"/>
      <c r="F104" s="109"/>
      <c r="G104" s="109"/>
      <c r="H104" s="109"/>
      <c r="I104" s="109"/>
      <c r="J104" s="110">
        <f>J243</f>
        <v>0</v>
      </c>
      <c r="L104" s="107"/>
    </row>
    <row r="105" spans="2:12" s="8" customFormat="1" ht="24.95" customHeight="1">
      <c r="B105" s="103"/>
      <c r="D105" s="104" t="s">
        <v>253</v>
      </c>
      <c r="E105" s="105"/>
      <c r="F105" s="105"/>
      <c r="G105" s="105"/>
      <c r="H105" s="105"/>
      <c r="I105" s="105"/>
      <c r="J105" s="106">
        <f>J245</f>
        <v>0</v>
      </c>
      <c r="L105" s="103"/>
    </row>
    <row r="106" spans="2:12" s="9" customFormat="1" ht="19.899999999999999" customHeight="1">
      <c r="B106" s="107"/>
      <c r="D106" s="108" t="s">
        <v>254</v>
      </c>
      <c r="E106" s="109"/>
      <c r="F106" s="109"/>
      <c r="G106" s="109"/>
      <c r="H106" s="109"/>
      <c r="I106" s="109"/>
      <c r="J106" s="110">
        <f>J246</f>
        <v>0</v>
      </c>
      <c r="L106" s="107"/>
    </row>
    <row r="107" spans="2:12" s="8" customFormat="1" ht="24.95" customHeight="1">
      <c r="B107" s="103"/>
      <c r="D107" s="104" t="s">
        <v>255</v>
      </c>
      <c r="E107" s="105"/>
      <c r="F107" s="105"/>
      <c r="G107" s="105"/>
      <c r="H107" s="105"/>
      <c r="I107" s="105"/>
      <c r="J107" s="106">
        <f>J250</f>
        <v>0</v>
      </c>
      <c r="L107" s="103"/>
    </row>
    <row r="108" spans="2:12" s="1" customFormat="1" ht="21.75" customHeight="1">
      <c r="B108" s="25"/>
      <c r="L108" s="25"/>
    </row>
    <row r="109" spans="2:12" s="1" customFormat="1" ht="6.95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3" spans="2:63" s="1" customFormat="1" ht="6.95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5"/>
    </row>
    <row r="114" spans="2:63" s="1" customFormat="1" ht="24.95" customHeight="1">
      <c r="B114" s="25"/>
      <c r="C114" s="17" t="s">
        <v>103</v>
      </c>
      <c r="L114" s="25"/>
    </row>
    <row r="115" spans="2:63" s="1" customFormat="1" ht="6.95" customHeight="1">
      <c r="B115" s="25"/>
      <c r="L115" s="25"/>
    </row>
    <row r="116" spans="2:63" s="1" customFormat="1" ht="12" customHeight="1">
      <c r="B116" s="25"/>
      <c r="C116" s="22" t="s">
        <v>13</v>
      </c>
      <c r="L116" s="25"/>
    </row>
    <row r="117" spans="2:63" s="1" customFormat="1" ht="16.5" customHeight="1">
      <c r="B117" s="25"/>
      <c r="E117" s="161" t="str">
        <f>E7</f>
        <v>Oprava koľají električkovej trate na Námestí SNP-juh 1.etapa</v>
      </c>
      <c r="F117" s="162"/>
      <c r="G117" s="162"/>
      <c r="H117" s="162"/>
      <c r="L117" s="25"/>
    </row>
    <row r="118" spans="2:63" s="1" customFormat="1" ht="12" customHeight="1">
      <c r="B118" s="25"/>
      <c r="C118" s="22" t="s">
        <v>90</v>
      </c>
      <c r="L118" s="25"/>
    </row>
    <row r="119" spans="2:63" s="1" customFormat="1" ht="16.5" customHeight="1">
      <c r="B119" s="25"/>
      <c r="E119" s="159" t="str">
        <f>E9</f>
        <v>SO1 - Koľajový triangel 1.etapa</v>
      </c>
      <c r="F119" s="160"/>
      <c r="G119" s="160"/>
      <c r="H119" s="160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17</v>
      </c>
      <c r="F121" s="20" t="str">
        <f>F12</f>
        <v>Bratislava</v>
      </c>
      <c r="I121" s="22" t="s">
        <v>19</v>
      </c>
      <c r="J121" s="48" t="str">
        <f>IF(J12="","",J12)</f>
        <v>25. 3. 2026</v>
      </c>
      <c r="L121" s="25"/>
    </row>
    <row r="122" spans="2:63" s="1" customFormat="1" ht="6.95" customHeight="1">
      <c r="B122" s="25"/>
      <c r="L122" s="25"/>
    </row>
    <row r="123" spans="2:63" s="1" customFormat="1" ht="15.2" customHeight="1">
      <c r="B123" s="25"/>
      <c r="C123" s="22" t="s">
        <v>21</v>
      </c>
      <c r="F123" s="20" t="str">
        <f>E15</f>
        <v xml:space="preserve"> </v>
      </c>
      <c r="I123" s="22" t="s">
        <v>26</v>
      </c>
      <c r="J123" s="23" t="str">
        <f>E21</f>
        <v xml:space="preserve"> </v>
      </c>
      <c r="L123" s="25"/>
    </row>
    <row r="124" spans="2:63" s="1" customFormat="1" ht="15.2" customHeight="1">
      <c r="B124" s="25"/>
      <c r="C124" s="22" t="s">
        <v>25</v>
      </c>
      <c r="F124" s="20" t="str">
        <f>IF(E18="","",E18)</f>
        <v xml:space="preserve"> </v>
      </c>
      <c r="I124" s="22" t="s">
        <v>28</v>
      </c>
      <c r="J124" s="23" t="str">
        <f>E24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11"/>
      <c r="C126" s="112" t="s">
        <v>104</v>
      </c>
      <c r="D126" s="113" t="s">
        <v>55</v>
      </c>
      <c r="E126" s="113" t="s">
        <v>51</v>
      </c>
      <c r="F126" s="113" t="s">
        <v>52</v>
      </c>
      <c r="G126" s="113" t="s">
        <v>105</v>
      </c>
      <c r="H126" s="113" t="s">
        <v>106</v>
      </c>
      <c r="I126" s="113" t="s">
        <v>107</v>
      </c>
      <c r="J126" s="114" t="s">
        <v>94</v>
      </c>
      <c r="K126" s="115" t="s">
        <v>108</v>
      </c>
      <c r="L126" s="111"/>
      <c r="M126" s="55" t="s">
        <v>1</v>
      </c>
      <c r="N126" s="56" t="s">
        <v>34</v>
      </c>
      <c r="O126" s="56" t="s">
        <v>109</v>
      </c>
      <c r="P126" s="56" t="s">
        <v>110</v>
      </c>
      <c r="Q126" s="56" t="s">
        <v>111</v>
      </c>
      <c r="R126" s="56" t="s">
        <v>112</v>
      </c>
      <c r="S126" s="56" t="s">
        <v>113</v>
      </c>
      <c r="T126" s="57" t="s">
        <v>114</v>
      </c>
    </row>
    <row r="127" spans="2:63" s="1" customFormat="1" ht="22.9" customHeight="1">
      <c r="B127" s="25"/>
      <c r="C127" s="60" t="s">
        <v>95</v>
      </c>
      <c r="J127" s="116">
        <f>BK127</f>
        <v>0</v>
      </c>
      <c r="L127" s="25"/>
      <c r="M127" s="58"/>
      <c r="N127" s="49"/>
      <c r="O127" s="49"/>
      <c r="P127" s="117">
        <f>P128+P245+P250</f>
        <v>5707.3928735</v>
      </c>
      <c r="Q127" s="49"/>
      <c r="R127" s="117">
        <f>R128+R245+R250</f>
        <v>2402.7373137715008</v>
      </c>
      <c r="S127" s="49"/>
      <c r="T127" s="118">
        <f>T128+T245+T250</f>
        <v>1113.2850000000001</v>
      </c>
      <c r="AT127" s="13" t="s">
        <v>69</v>
      </c>
      <c r="AU127" s="13" t="s">
        <v>96</v>
      </c>
      <c r="BK127" s="119">
        <f>BK128+BK245+BK250</f>
        <v>0</v>
      </c>
    </row>
    <row r="128" spans="2:63" s="11" customFormat="1" ht="25.9" customHeight="1">
      <c r="B128" s="120"/>
      <c r="D128" s="121" t="s">
        <v>69</v>
      </c>
      <c r="E128" s="122" t="s">
        <v>115</v>
      </c>
      <c r="F128" s="122" t="s">
        <v>116</v>
      </c>
      <c r="J128" s="123">
        <f>BK128</f>
        <v>0</v>
      </c>
      <c r="L128" s="120"/>
      <c r="M128" s="124"/>
      <c r="P128" s="125">
        <f>P129+P149+P159+P161+P201+P216+P243</f>
        <v>5594.5928734999998</v>
      </c>
      <c r="R128" s="125">
        <f>R129+R149+R159+R161+R201+R216+R243</f>
        <v>2401.1323137715008</v>
      </c>
      <c r="T128" s="126">
        <f>T129+T149+T159+T161+T201+T216+T243</f>
        <v>1111.9350000000002</v>
      </c>
      <c r="AR128" s="121" t="s">
        <v>78</v>
      </c>
      <c r="AT128" s="127" t="s">
        <v>69</v>
      </c>
      <c r="AU128" s="127" t="s">
        <v>70</v>
      </c>
      <c r="AY128" s="121" t="s">
        <v>117</v>
      </c>
      <c r="BK128" s="128">
        <f>BK129+BK149+BK159+BK161+BK201+BK216+BK243</f>
        <v>0</v>
      </c>
    </row>
    <row r="129" spans="2:65" s="11" customFormat="1" ht="22.9" customHeight="1">
      <c r="B129" s="120"/>
      <c r="D129" s="121" t="s">
        <v>69</v>
      </c>
      <c r="E129" s="129" t="s">
        <v>78</v>
      </c>
      <c r="F129" s="129" t="s">
        <v>118</v>
      </c>
      <c r="J129" s="130">
        <f>BK129</f>
        <v>0</v>
      </c>
      <c r="L129" s="120"/>
      <c r="M129" s="124"/>
      <c r="P129" s="125">
        <f>SUM(P130:P148)</f>
        <v>653.18106999999998</v>
      </c>
      <c r="R129" s="125">
        <f>SUM(R130:R148)</f>
        <v>7.5612355199999994</v>
      </c>
      <c r="T129" s="126">
        <f>SUM(T130:T148)</f>
        <v>797.81600000000003</v>
      </c>
      <c r="AR129" s="121" t="s">
        <v>78</v>
      </c>
      <c r="AT129" s="127" t="s">
        <v>69</v>
      </c>
      <c r="AU129" s="127" t="s">
        <v>78</v>
      </c>
      <c r="AY129" s="121" t="s">
        <v>117</v>
      </c>
      <c r="BK129" s="128">
        <f>SUM(BK130:BK148)</f>
        <v>0</v>
      </c>
    </row>
    <row r="130" spans="2:65" s="1" customFormat="1" ht="24.2" customHeight="1">
      <c r="B130" s="131"/>
      <c r="C130" s="132" t="s">
        <v>78</v>
      </c>
      <c r="D130" s="132" t="s">
        <v>119</v>
      </c>
      <c r="E130" s="133" t="s">
        <v>256</v>
      </c>
      <c r="F130" s="134" t="s">
        <v>257</v>
      </c>
      <c r="G130" s="135" t="s">
        <v>122</v>
      </c>
      <c r="H130" s="136">
        <v>809</v>
      </c>
      <c r="I130" s="137">
        <v>0</v>
      </c>
      <c r="J130" s="137">
        <f t="shared" ref="J130:J148" si="0">ROUND(I130*H130,2)</f>
        <v>0</v>
      </c>
      <c r="K130" s="138"/>
      <c r="L130" s="25"/>
      <c r="M130" s="139" t="s">
        <v>1</v>
      </c>
      <c r="N130" s="140" t="s">
        <v>36</v>
      </c>
      <c r="O130" s="141">
        <v>0.23599999999999999</v>
      </c>
      <c r="P130" s="141">
        <f t="shared" ref="P130:P148" si="1">O130*H130</f>
        <v>190.92399999999998</v>
      </c>
      <c r="Q130" s="141">
        <v>0</v>
      </c>
      <c r="R130" s="141">
        <f t="shared" ref="R130:R148" si="2">Q130*H130</f>
        <v>0</v>
      </c>
      <c r="S130" s="141">
        <v>0.26</v>
      </c>
      <c r="T130" s="142">
        <f t="shared" ref="T130:T148" si="3">S130*H130</f>
        <v>210.34</v>
      </c>
      <c r="AR130" s="143" t="s">
        <v>123</v>
      </c>
      <c r="AT130" s="143" t="s">
        <v>119</v>
      </c>
      <c r="AU130" s="143" t="s">
        <v>124</v>
      </c>
      <c r="AY130" s="13" t="s">
        <v>117</v>
      </c>
      <c r="BE130" s="144">
        <f t="shared" ref="BE130:BE148" si="4">IF(N130="základná",J130,0)</f>
        <v>0</v>
      </c>
      <c r="BF130" s="144">
        <f t="shared" ref="BF130:BF148" si="5">IF(N130="znížená",J130,0)</f>
        <v>0</v>
      </c>
      <c r="BG130" s="144">
        <f t="shared" ref="BG130:BG148" si="6">IF(N130="zákl. prenesená",J130,0)</f>
        <v>0</v>
      </c>
      <c r="BH130" s="144">
        <f t="shared" ref="BH130:BH148" si="7">IF(N130="zníž. prenesená",J130,0)</f>
        <v>0</v>
      </c>
      <c r="BI130" s="144">
        <f t="shared" ref="BI130:BI148" si="8">IF(N130="nulová",J130,0)</f>
        <v>0</v>
      </c>
      <c r="BJ130" s="13" t="s">
        <v>124</v>
      </c>
      <c r="BK130" s="144">
        <f t="shared" ref="BK130:BK148" si="9">ROUND(I130*H130,2)</f>
        <v>0</v>
      </c>
      <c r="BL130" s="13" t="s">
        <v>123</v>
      </c>
      <c r="BM130" s="143" t="s">
        <v>258</v>
      </c>
    </row>
    <row r="131" spans="2:65" s="1" customFormat="1" ht="24.2" customHeight="1">
      <c r="B131" s="131"/>
      <c r="C131" s="132" t="s">
        <v>124</v>
      </c>
      <c r="D131" s="132" t="s">
        <v>119</v>
      </c>
      <c r="E131" s="133" t="s">
        <v>259</v>
      </c>
      <c r="F131" s="134" t="s">
        <v>260</v>
      </c>
      <c r="G131" s="135" t="s">
        <v>122</v>
      </c>
      <c r="H131" s="136">
        <v>291</v>
      </c>
      <c r="I131" s="137">
        <v>0</v>
      </c>
      <c r="J131" s="137">
        <f t="shared" si="0"/>
        <v>0</v>
      </c>
      <c r="K131" s="138"/>
      <c r="L131" s="25"/>
      <c r="M131" s="139" t="s">
        <v>1</v>
      </c>
      <c r="N131" s="140" t="s">
        <v>36</v>
      </c>
      <c r="O131" s="141">
        <v>0.22</v>
      </c>
      <c r="P131" s="141">
        <f t="shared" si="1"/>
        <v>64.02</v>
      </c>
      <c r="Q131" s="141">
        <v>0</v>
      </c>
      <c r="R131" s="141">
        <f t="shared" si="2"/>
        <v>0</v>
      </c>
      <c r="S131" s="141">
        <v>0.5</v>
      </c>
      <c r="T131" s="142">
        <f t="shared" si="3"/>
        <v>145.5</v>
      </c>
      <c r="AR131" s="143" t="s">
        <v>123</v>
      </c>
      <c r="AT131" s="143" t="s">
        <v>119</v>
      </c>
      <c r="AU131" s="143" t="s">
        <v>124</v>
      </c>
      <c r="AY131" s="13" t="s">
        <v>117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124</v>
      </c>
      <c r="BK131" s="144">
        <f t="shared" si="9"/>
        <v>0</v>
      </c>
      <c r="BL131" s="13" t="s">
        <v>123</v>
      </c>
      <c r="BM131" s="143" t="s">
        <v>261</v>
      </c>
    </row>
    <row r="132" spans="2:65" s="1" customFormat="1" ht="33" customHeight="1">
      <c r="B132" s="131"/>
      <c r="C132" s="132" t="s">
        <v>129</v>
      </c>
      <c r="D132" s="132" t="s">
        <v>119</v>
      </c>
      <c r="E132" s="133" t="s">
        <v>262</v>
      </c>
      <c r="F132" s="134" t="s">
        <v>263</v>
      </c>
      <c r="G132" s="135" t="s">
        <v>122</v>
      </c>
      <c r="H132" s="136">
        <v>18</v>
      </c>
      <c r="I132" s="137">
        <v>0</v>
      </c>
      <c r="J132" s="137">
        <f t="shared" si="0"/>
        <v>0</v>
      </c>
      <c r="K132" s="138"/>
      <c r="L132" s="25"/>
      <c r="M132" s="139" t="s">
        <v>1</v>
      </c>
      <c r="N132" s="140" t="s">
        <v>36</v>
      </c>
      <c r="O132" s="141">
        <v>0.10507</v>
      </c>
      <c r="P132" s="141">
        <f t="shared" si="1"/>
        <v>1.8912599999999999</v>
      </c>
      <c r="Q132" s="141">
        <v>6.8639999999999993E-5</v>
      </c>
      <c r="R132" s="141">
        <f t="shared" si="2"/>
        <v>1.2355199999999999E-3</v>
      </c>
      <c r="S132" s="141">
        <v>0.1</v>
      </c>
      <c r="T132" s="142">
        <f t="shared" si="3"/>
        <v>1.8</v>
      </c>
      <c r="AR132" s="143" t="s">
        <v>123</v>
      </c>
      <c r="AT132" s="143" t="s">
        <v>119</v>
      </c>
      <c r="AU132" s="143" t="s">
        <v>124</v>
      </c>
      <c r="AY132" s="13" t="s">
        <v>117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124</v>
      </c>
      <c r="BK132" s="144">
        <f t="shared" si="9"/>
        <v>0</v>
      </c>
      <c r="BL132" s="13" t="s">
        <v>123</v>
      </c>
      <c r="BM132" s="143" t="s">
        <v>264</v>
      </c>
    </row>
    <row r="133" spans="2:65" s="1" customFormat="1" ht="24.2" customHeight="1">
      <c r="B133" s="131"/>
      <c r="C133" s="132" t="s">
        <v>123</v>
      </c>
      <c r="D133" s="132" t="s">
        <v>119</v>
      </c>
      <c r="E133" s="133" t="s">
        <v>265</v>
      </c>
      <c r="F133" s="134" t="s">
        <v>266</v>
      </c>
      <c r="G133" s="135" t="s">
        <v>132</v>
      </c>
      <c r="H133" s="136">
        <v>128</v>
      </c>
      <c r="I133" s="137">
        <v>0</v>
      </c>
      <c r="J133" s="137">
        <f t="shared" si="0"/>
        <v>0</v>
      </c>
      <c r="K133" s="138"/>
      <c r="L133" s="25"/>
      <c r="M133" s="139" t="s">
        <v>1</v>
      </c>
      <c r="N133" s="140" t="s">
        <v>36</v>
      </c>
      <c r="O133" s="141">
        <v>0.1143</v>
      </c>
      <c r="P133" s="141">
        <f t="shared" si="1"/>
        <v>14.6304</v>
      </c>
      <c r="Q133" s="141">
        <v>0</v>
      </c>
      <c r="R133" s="141">
        <f t="shared" si="2"/>
        <v>0</v>
      </c>
      <c r="S133" s="141">
        <v>6.5000000000000002E-2</v>
      </c>
      <c r="T133" s="142">
        <f t="shared" si="3"/>
        <v>8.32</v>
      </c>
      <c r="AR133" s="143" t="s">
        <v>123</v>
      </c>
      <c r="AT133" s="143" t="s">
        <v>119</v>
      </c>
      <c r="AU133" s="143" t="s">
        <v>124</v>
      </c>
      <c r="AY133" s="13" t="s">
        <v>117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124</v>
      </c>
      <c r="BK133" s="144">
        <f t="shared" si="9"/>
        <v>0</v>
      </c>
      <c r="BL133" s="13" t="s">
        <v>123</v>
      </c>
      <c r="BM133" s="143" t="s">
        <v>267</v>
      </c>
    </row>
    <row r="134" spans="2:65" s="1" customFormat="1" ht="33" customHeight="1">
      <c r="B134" s="131"/>
      <c r="C134" s="132" t="s">
        <v>139</v>
      </c>
      <c r="D134" s="132" t="s">
        <v>119</v>
      </c>
      <c r="E134" s="133" t="s">
        <v>268</v>
      </c>
      <c r="F134" s="134" t="s">
        <v>269</v>
      </c>
      <c r="G134" s="135" t="s">
        <v>132</v>
      </c>
      <c r="H134" s="136">
        <v>128</v>
      </c>
      <c r="I134" s="137">
        <v>0</v>
      </c>
      <c r="J134" s="137">
        <f t="shared" si="0"/>
        <v>0</v>
      </c>
      <c r="K134" s="138"/>
      <c r="L134" s="25"/>
      <c r="M134" s="139" t="s">
        <v>1</v>
      </c>
      <c r="N134" s="140" t="s">
        <v>36</v>
      </c>
      <c r="O134" s="141">
        <v>6.9000000000000006E-2</v>
      </c>
      <c r="P134" s="141">
        <f t="shared" si="1"/>
        <v>8.8320000000000007</v>
      </c>
      <c r="Q134" s="141">
        <v>0</v>
      </c>
      <c r="R134" s="141">
        <f t="shared" si="2"/>
        <v>0</v>
      </c>
      <c r="S134" s="141">
        <v>3.4500000000000003E-2</v>
      </c>
      <c r="T134" s="142">
        <f t="shared" si="3"/>
        <v>4.4160000000000004</v>
      </c>
      <c r="AR134" s="143" t="s">
        <v>123</v>
      </c>
      <c r="AT134" s="143" t="s">
        <v>119</v>
      </c>
      <c r="AU134" s="143" t="s">
        <v>124</v>
      </c>
      <c r="AY134" s="13" t="s">
        <v>117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124</v>
      </c>
      <c r="BK134" s="144">
        <f t="shared" si="9"/>
        <v>0</v>
      </c>
      <c r="BL134" s="13" t="s">
        <v>123</v>
      </c>
      <c r="BM134" s="143" t="s">
        <v>270</v>
      </c>
    </row>
    <row r="135" spans="2:65" s="1" customFormat="1" ht="37.9" customHeight="1">
      <c r="B135" s="131"/>
      <c r="C135" s="132" t="s">
        <v>143</v>
      </c>
      <c r="D135" s="132" t="s">
        <v>119</v>
      </c>
      <c r="E135" s="133" t="s">
        <v>271</v>
      </c>
      <c r="F135" s="134" t="s">
        <v>272</v>
      </c>
      <c r="G135" s="135" t="s">
        <v>122</v>
      </c>
      <c r="H135" s="136">
        <v>436</v>
      </c>
      <c r="I135" s="137">
        <v>0</v>
      </c>
      <c r="J135" s="137">
        <f t="shared" si="0"/>
        <v>0</v>
      </c>
      <c r="K135" s="138"/>
      <c r="L135" s="25"/>
      <c r="M135" s="139" t="s">
        <v>1</v>
      </c>
      <c r="N135" s="140" t="s">
        <v>36</v>
      </c>
      <c r="O135" s="141">
        <v>0.59299999999999997</v>
      </c>
      <c r="P135" s="141">
        <f t="shared" si="1"/>
        <v>258.548</v>
      </c>
      <c r="Q135" s="141">
        <v>0</v>
      </c>
      <c r="R135" s="141">
        <f t="shared" si="2"/>
        <v>0</v>
      </c>
      <c r="S135" s="141">
        <v>0.5</v>
      </c>
      <c r="T135" s="142">
        <f t="shared" si="3"/>
        <v>218</v>
      </c>
      <c r="AR135" s="143" t="s">
        <v>123</v>
      </c>
      <c r="AT135" s="143" t="s">
        <v>119</v>
      </c>
      <c r="AU135" s="143" t="s">
        <v>124</v>
      </c>
      <c r="AY135" s="13" t="s">
        <v>117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124</v>
      </c>
      <c r="BK135" s="144">
        <f t="shared" si="9"/>
        <v>0</v>
      </c>
      <c r="BL135" s="13" t="s">
        <v>123</v>
      </c>
      <c r="BM135" s="143" t="s">
        <v>273</v>
      </c>
    </row>
    <row r="136" spans="2:65" s="1" customFormat="1" ht="37.9" customHeight="1">
      <c r="B136" s="131"/>
      <c r="C136" s="132" t="s">
        <v>150</v>
      </c>
      <c r="D136" s="132" t="s">
        <v>119</v>
      </c>
      <c r="E136" s="133" t="s">
        <v>274</v>
      </c>
      <c r="F136" s="134" t="s">
        <v>275</v>
      </c>
      <c r="G136" s="135" t="s">
        <v>122</v>
      </c>
      <c r="H136" s="136">
        <v>809</v>
      </c>
      <c r="I136" s="137">
        <v>0</v>
      </c>
      <c r="J136" s="137">
        <f t="shared" si="0"/>
        <v>0</v>
      </c>
      <c r="K136" s="138"/>
      <c r="L136" s="25"/>
      <c r="M136" s="139" t="s">
        <v>1</v>
      </c>
      <c r="N136" s="140" t="s">
        <v>36</v>
      </c>
      <c r="O136" s="141">
        <v>3.2000000000000001E-2</v>
      </c>
      <c r="P136" s="141">
        <f t="shared" si="1"/>
        <v>25.888000000000002</v>
      </c>
      <c r="Q136" s="141">
        <v>0</v>
      </c>
      <c r="R136" s="141">
        <f t="shared" si="2"/>
        <v>0</v>
      </c>
      <c r="S136" s="141">
        <v>0.16</v>
      </c>
      <c r="T136" s="142">
        <f t="shared" si="3"/>
        <v>129.44</v>
      </c>
      <c r="AR136" s="143" t="s">
        <v>123</v>
      </c>
      <c r="AT136" s="143" t="s">
        <v>119</v>
      </c>
      <c r="AU136" s="143" t="s">
        <v>124</v>
      </c>
      <c r="AY136" s="13" t="s">
        <v>117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124</v>
      </c>
      <c r="BK136" s="144">
        <f t="shared" si="9"/>
        <v>0</v>
      </c>
      <c r="BL136" s="13" t="s">
        <v>123</v>
      </c>
      <c r="BM136" s="143" t="s">
        <v>276</v>
      </c>
    </row>
    <row r="137" spans="2:65" s="1" customFormat="1" ht="33" customHeight="1">
      <c r="B137" s="131"/>
      <c r="C137" s="132" t="s">
        <v>147</v>
      </c>
      <c r="D137" s="132" t="s">
        <v>119</v>
      </c>
      <c r="E137" s="133" t="s">
        <v>277</v>
      </c>
      <c r="F137" s="134" t="s">
        <v>278</v>
      </c>
      <c r="G137" s="135" t="s">
        <v>122</v>
      </c>
      <c r="H137" s="136">
        <v>160</v>
      </c>
      <c r="I137" s="137">
        <v>0</v>
      </c>
      <c r="J137" s="137">
        <f t="shared" si="0"/>
        <v>0</v>
      </c>
      <c r="K137" s="138"/>
      <c r="L137" s="25"/>
      <c r="M137" s="139" t="s">
        <v>1</v>
      </c>
      <c r="N137" s="140" t="s">
        <v>36</v>
      </c>
      <c r="O137" s="141">
        <v>0.1867</v>
      </c>
      <c r="P137" s="141">
        <f t="shared" si="1"/>
        <v>29.872</v>
      </c>
      <c r="Q137" s="141">
        <v>0</v>
      </c>
      <c r="R137" s="141">
        <f t="shared" si="2"/>
        <v>0</v>
      </c>
      <c r="S137" s="141">
        <v>0.5</v>
      </c>
      <c r="T137" s="142">
        <f t="shared" si="3"/>
        <v>80</v>
      </c>
      <c r="AR137" s="143" t="s">
        <v>123</v>
      </c>
      <c r="AT137" s="143" t="s">
        <v>119</v>
      </c>
      <c r="AU137" s="143" t="s">
        <v>124</v>
      </c>
      <c r="AY137" s="13" t="s">
        <v>117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124</v>
      </c>
      <c r="BK137" s="144">
        <f t="shared" si="9"/>
        <v>0</v>
      </c>
      <c r="BL137" s="13" t="s">
        <v>123</v>
      </c>
      <c r="BM137" s="143" t="s">
        <v>279</v>
      </c>
    </row>
    <row r="138" spans="2:65" s="1" customFormat="1" ht="24.2" customHeight="1">
      <c r="B138" s="131"/>
      <c r="C138" s="132" t="s">
        <v>158</v>
      </c>
      <c r="D138" s="132" t="s">
        <v>119</v>
      </c>
      <c r="E138" s="133" t="s">
        <v>280</v>
      </c>
      <c r="F138" s="134" t="s">
        <v>281</v>
      </c>
      <c r="G138" s="135" t="s">
        <v>137</v>
      </c>
      <c r="H138" s="136">
        <v>4</v>
      </c>
      <c r="I138" s="137">
        <v>0</v>
      </c>
      <c r="J138" s="137">
        <f t="shared" si="0"/>
        <v>0</v>
      </c>
      <c r="K138" s="138"/>
      <c r="L138" s="25"/>
      <c r="M138" s="139" t="s">
        <v>1</v>
      </c>
      <c r="N138" s="140" t="s">
        <v>36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123</v>
      </c>
      <c r="AT138" s="143" t="s">
        <v>119</v>
      </c>
      <c r="AU138" s="143" t="s">
        <v>124</v>
      </c>
      <c r="AY138" s="13" t="s">
        <v>117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124</v>
      </c>
      <c r="BK138" s="144">
        <f t="shared" si="9"/>
        <v>0</v>
      </c>
      <c r="BL138" s="13" t="s">
        <v>123</v>
      </c>
      <c r="BM138" s="143" t="s">
        <v>282</v>
      </c>
    </row>
    <row r="139" spans="2:65" s="1" customFormat="1" ht="37.9" customHeight="1">
      <c r="B139" s="131"/>
      <c r="C139" s="132" t="s">
        <v>162</v>
      </c>
      <c r="D139" s="132" t="s">
        <v>119</v>
      </c>
      <c r="E139" s="133" t="s">
        <v>283</v>
      </c>
      <c r="F139" s="134" t="s">
        <v>284</v>
      </c>
      <c r="G139" s="135" t="s">
        <v>137</v>
      </c>
      <c r="H139" s="136">
        <v>4</v>
      </c>
      <c r="I139" s="137">
        <v>0</v>
      </c>
      <c r="J139" s="137">
        <f t="shared" si="0"/>
        <v>0</v>
      </c>
      <c r="K139" s="138"/>
      <c r="L139" s="25"/>
      <c r="M139" s="139" t="s">
        <v>1</v>
      </c>
      <c r="N139" s="140" t="s">
        <v>36</v>
      </c>
      <c r="O139" s="141">
        <v>0.61299999999999999</v>
      </c>
      <c r="P139" s="141">
        <f t="shared" si="1"/>
        <v>2.452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123</v>
      </c>
      <c r="AT139" s="143" t="s">
        <v>119</v>
      </c>
      <c r="AU139" s="143" t="s">
        <v>124</v>
      </c>
      <c r="AY139" s="13" t="s">
        <v>117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124</v>
      </c>
      <c r="BK139" s="144">
        <f t="shared" si="9"/>
        <v>0</v>
      </c>
      <c r="BL139" s="13" t="s">
        <v>123</v>
      </c>
      <c r="BM139" s="143" t="s">
        <v>285</v>
      </c>
    </row>
    <row r="140" spans="2:65" s="1" customFormat="1" ht="16.5" customHeight="1">
      <c r="B140" s="131"/>
      <c r="C140" s="132" t="s">
        <v>166</v>
      </c>
      <c r="D140" s="132" t="s">
        <v>119</v>
      </c>
      <c r="E140" s="133" t="s">
        <v>286</v>
      </c>
      <c r="F140" s="134" t="s">
        <v>287</v>
      </c>
      <c r="G140" s="135" t="s">
        <v>137</v>
      </c>
      <c r="H140" s="136">
        <v>3</v>
      </c>
      <c r="I140" s="137">
        <v>0</v>
      </c>
      <c r="J140" s="137">
        <f t="shared" si="0"/>
        <v>0</v>
      </c>
      <c r="K140" s="138"/>
      <c r="L140" s="25"/>
      <c r="M140" s="139" t="s">
        <v>1</v>
      </c>
      <c r="N140" s="140" t="s">
        <v>36</v>
      </c>
      <c r="O140" s="141">
        <v>2.9609999999999999</v>
      </c>
      <c r="P140" s="141">
        <f t="shared" si="1"/>
        <v>8.8829999999999991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123</v>
      </c>
      <c r="AT140" s="143" t="s">
        <v>119</v>
      </c>
      <c r="AU140" s="143" t="s">
        <v>124</v>
      </c>
      <c r="AY140" s="13" t="s">
        <v>117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124</v>
      </c>
      <c r="BK140" s="144">
        <f t="shared" si="9"/>
        <v>0</v>
      </c>
      <c r="BL140" s="13" t="s">
        <v>123</v>
      </c>
      <c r="BM140" s="143" t="s">
        <v>288</v>
      </c>
    </row>
    <row r="141" spans="2:65" s="1" customFormat="1" ht="24.2" customHeight="1">
      <c r="B141" s="131"/>
      <c r="C141" s="132" t="s">
        <v>171</v>
      </c>
      <c r="D141" s="132" t="s">
        <v>119</v>
      </c>
      <c r="E141" s="133" t="s">
        <v>289</v>
      </c>
      <c r="F141" s="134" t="s">
        <v>290</v>
      </c>
      <c r="G141" s="135" t="s">
        <v>137</v>
      </c>
      <c r="H141" s="136">
        <v>3</v>
      </c>
      <c r="I141" s="137">
        <v>0</v>
      </c>
      <c r="J141" s="137">
        <f t="shared" si="0"/>
        <v>0</v>
      </c>
      <c r="K141" s="138"/>
      <c r="L141" s="25"/>
      <c r="M141" s="139" t="s">
        <v>1</v>
      </c>
      <c r="N141" s="140" t="s">
        <v>36</v>
      </c>
      <c r="O141" s="141">
        <v>0.70299999999999996</v>
      </c>
      <c r="P141" s="141">
        <f t="shared" si="1"/>
        <v>2.109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123</v>
      </c>
      <c r="AT141" s="143" t="s">
        <v>119</v>
      </c>
      <c r="AU141" s="143" t="s">
        <v>124</v>
      </c>
      <c r="AY141" s="13" t="s">
        <v>117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124</v>
      </c>
      <c r="BK141" s="144">
        <f t="shared" si="9"/>
        <v>0</v>
      </c>
      <c r="BL141" s="13" t="s">
        <v>123</v>
      </c>
      <c r="BM141" s="143" t="s">
        <v>291</v>
      </c>
    </row>
    <row r="142" spans="2:65" s="1" customFormat="1" ht="37.9" customHeight="1">
      <c r="B142" s="131"/>
      <c r="C142" s="132" t="s">
        <v>175</v>
      </c>
      <c r="D142" s="132" t="s">
        <v>119</v>
      </c>
      <c r="E142" s="133" t="s">
        <v>292</v>
      </c>
      <c r="F142" s="134" t="s">
        <v>293</v>
      </c>
      <c r="G142" s="135" t="s">
        <v>137</v>
      </c>
      <c r="H142" s="136">
        <v>7</v>
      </c>
      <c r="I142" s="137">
        <v>0</v>
      </c>
      <c r="J142" s="137">
        <f t="shared" si="0"/>
        <v>0</v>
      </c>
      <c r="K142" s="138"/>
      <c r="L142" s="25"/>
      <c r="M142" s="139" t="s">
        <v>1</v>
      </c>
      <c r="N142" s="140" t="s">
        <v>36</v>
      </c>
      <c r="O142" s="141">
        <v>3.9E-2</v>
      </c>
      <c r="P142" s="141">
        <f t="shared" si="1"/>
        <v>0.27300000000000002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123</v>
      </c>
      <c r="AT142" s="143" t="s">
        <v>119</v>
      </c>
      <c r="AU142" s="143" t="s">
        <v>124</v>
      </c>
      <c r="AY142" s="13" t="s">
        <v>117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13" t="s">
        <v>124</v>
      </c>
      <c r="BK142" s="144">
        <f t="shared" si="9"/>
        <v>0</v>
      </c>
      <c r="BL142" s="13" t="s">
        <v>123</v>
      </c>
      <c r="BM142" s="143" t="s">
        <v>294</v>
      </c>
    </row>
    <row r="143" spans="2:65" s="1" customFormat="1" ht="49.15" customHeight="1">
      <c r="B143" s="131"/>
      <c r="C143" s="132" t="s">
        <v>180</v>
      </c>
      <c r="D143" s="132" t="s">
        <v>119</v>
      </c>
      <c r="E143" s="133" t="s">
        <v>295</v>
      </c>
      <c r="F143" s="134" t="s">
        <v>296</v>
      </c>
      <c r="G143" s="135" t="s">
        <v>137</v>
      </c>
      <c r="H143" s="136">
        <v>119</v>
      </c>
      <c r="I143" s="137">
        <v>0</v>
      </c>
      <c r="J143" s="137">
        <f t="shared" si="0"/>
        <v>0</v>
      </c>
      <c r="K143" s="138"/>
      <c r="L143" s="25"/>
      <c r="M143" s="139" t="s">
        <v>1</v>
      </c>
      <c r="N143" s="140" t="s">
        <v>36</v>
      </c>
      <c r="O143" s="141">
        <v>5.3899999999999998E-3</v>
      </c>
      <c r="P143" s="141">
        <f t="shared" si="1"/>
        <v>0.64140999999999992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123</v>
      </c>
      <c r="AT143" s="143" t="s">
        <v>119</v>
      </c>
      <c r="AU143" s="143" t="s">
        <v>124</v>
      </c>
      <c r="AY143" s="13" t="s">
        <v>117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13" t="s">
        <v>124</v>
      </c>
      <c r="BK143" s="144">
        <f t="shared" si="9"/>
        <v>0</v>
      </c>
      <c r="BL143" s="13" t="s">
        <v>123</v>
      </c>
      <c r="BM143" s="143" t="s">
        <v>297</v>
      </c>
    </row>
    <row r="144" spans="2:65" s="1" customFormat="1" ht="21.75" customHeight="1">
      <c r="B144" s="131"/>
      <c r="C144" s="132" t="s">
        <v>184</v>
      </c>
      <c r="D144" s="132" t="s">
        <v>119</v>
      </c>
      <c r="E144" s="133" t="s">
        <v>298</v>
      </c>
      <c r="F144" s="134" t="s">
        <v>299</v>
      </c>
      <c r="G144" s="135" t="s">
        <v>137</v>
      </c>
      <c r="H144" s="136">
        <v>7</v>
      </c>
      <c r="I144" s="137">
        <v>0</v>
      </c>
      <c r="J144" s="137">
        <f t="shared" si="0"/>
        <v>0</v>
      </c>
      <c r="K144" s="138"/>
      <c r="L144" s="25"/>
      <c r="M144" s="139" t="s">
        <v>1</v>
      </c>
      <c r="N144" s="140" t="s">
        <v>36</v>
      </c>
      <c r="O144" s="141">
        <v>7.0000000000000001E-3</v>
      </c>
      <c r="P144" s="141">
        <f t="shared" si="1"/>
        <v>4.9000000000000002E-2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123</v>
      </c>
      <c r="AT144" s="143" t="s">
        <v>119</v>
      </c>
      <c r="AU144" s="143" t="s">
        <v>124</v>
      </c>
      <c r="AY144" s="13" t="s">
        <v>117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13" t="s">
        <v>124</v>
      </c>
      <c r="BK144" s="144">
        <f t="shared" si="9"/>
        <v>0</v>
      </c>
      <c r="BL144" s="13" t="s">
        <v>123</v>
      </c>
      <c r="BM144" s="143" t="s">
        <v>300</v>
      </c>
    </row>
    <row r="145" spans="2:65" s="1" customFormat="1" ht="24.2" customHeight="1">
      <c r="B145" s="131"/>
      <c r="C145" s="132" t="s">
        <v>188</v>
      </c>
      <c r="D145" s="132" t="s">
        <v>119</v>
      </c>
      <c r="E145" s="133" t="s">
        <v>301</v>
      </c>
      <c r="F145" s="134" t="s">
        <v>302</v>
      </c>
      <c r="G145" s="135" t="s">
        <v>218</v>
      </c>
      <c r="H145" s="136">
        <v>179</v>
      </c>
      <c r="I145" s="137">
        <v>0</v>
      </c>
      <c r="J145" s="137">
        <f t="shared" si="0"/>
        <v>0</v>
      </c>
      <c r="K145" s="138"/>
      <c r="L145" s="25"/>
      <c r="M145" s="139" t="s">
        <v>1</v>
      </c>
      <c r="N145" s="140" t="s">
        <v>36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123</v>
      </c>
      <c r="AT145" s="143" t="s">
        <v>119</v>
      </c>
      <c r="AU145" s="143" t="s">
        <v>124</v>
      </c>
      <c r="AY145" s="13" t="s">
        <v>117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13" t="s">
        <v>124</v>
      </c>
      <c r="BK145" s="144">
        <f t="shared" si="9"/>
        <v>0</v>
      </c>
      <c r="BL145" s="13" t="s">
        <v>123</v>
      </c>
      <c r="BM145" s="143" t="s">
        <v>303</v>
      </c>
    </row>
    <row r="146" spans="2:65" s="1" customFormat="1" ht="24.2" customHeight="1">
      <c r="B146" s="131"/>
      <c r="C146" s="132" t="s">
        <v>192</v>
      </c>
      <c r="D146" s="132" t="s">
        <v>119</v>
      </c>
      <c r="E146" s="133" t="s">
        <v>304</v>
      </c>
      <c r="F146" s="134" t="s">
        <v>305</v>
      </c>
      <c r="G146" s="135" t="s">
        <v>137</v>
      </c>
      <c r="H146" s="136">
        <v>4</v>
      </c>
      <c r="I146" s="137">
        <v>0</v>
      </c>
      <c r="J146" s="137">
        <f t="shared" si="0"/>
        <v>0</v>
      </c>
      <c r="K146" s="138"/>
      <c r="L146" s="25"/>
      <c r="M146" s="139" t="s">
        <v>1</v>
      </c>
      <c r="N146" s="140" t="s">
        <v>36</v>
      </c>
      <c r="O146" s="141">
        <v>0.24199999999999999</v>
      </c>
      <c r="P146" s="141">
        <f t="shared" si="1"/>
        <v>0.96799999999999997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123</v>
      </c>
      <c r="AT146" s="143" t="s">
        <v>119</v>
      </c>
      <c r="AU146" s="143" t="s">
        <v>124</v>
      </c>
      <c r="AY146" s="13" t="s">
        <v>117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13" t="s">
        <v>124</v>
      </c>
      <c r="BK146" s="144">
        <f t="shared" si="9"/>
        <v>0</v>
      </c>
      <c r="BL146" s="13" t="s">
        <v>123</v>
      </c>
      <c r="BM146" s="143" t="s">
        <v>306</v>
      </c>
    </row>
    <row r="147" spans="2:65" s="1" customFormat="1" ht="21.75" customHeight="1">
      <c r="B147" s="131"/>
      <c r="C147" s="145" t="s">
        <v>196</v>
      </c>
      <c r="D147" s="145" t="s">
        <v>144</v>
      </c>
      <c r="E147" s="146" t="s">
        <v>307</v>
      </c>
      <c r="F147" s="147" t="s">
        <v>308</v>
      </c>
      <c r="G147" s="148" t="s">
        <v>218</v>
      </c>
      <c r="H147" s="149">
        <v>7.56</v>
      </c>
      <c r="I147" s="150">
        <v>0</v>
      </c>
      <c r="J147" s="150">
        <f t="shared" si="0"/>
        <v>0</v>
      </c>
      <c r="K147" s="151"/>
      <c r="L147" s="152"/>
      <c r="M147" s="153" t="s">
        <v>1</v>
      </c>
      <c r="N147" s="154" t="s">
        <v>36</v>
      </c>
      <c r="O147" s="141">
        <v>0</v>
      </c>
      <c r="P147" s="141">
        <f t="shared" si="1"/>
        <v>0</v>
      </c>
      <c r="Q147" s="141">
        <v>1</v>
      </c>
      <c r="R147" s="141">
        <f t="shared" si="2"/>
        <v>7.56</v>
      </c>
      <c r="S147" s="141">
        <v>0</v>
      </c>
      <c r="T147" s="142">
        <f t="shared" si="3"/>
        <v>0</v>
      </c>
      <c r="AR147" s="143" t="s">
        <v>147</v>
      </c>
      <c r="AT147" s="143" t="s">
        <v>144</v>
      </c>
      <c r="AU147" s="143" t="s">
        <v>124</v>
      </c>
      <c r="AY147" s="13" t="s">
        <v>117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13" t="s">
        <v>124</v>
      </c>
      <c r="BK147" s="144">
        <f t="shared" si="9"/>
        <v>0</v>
      </c>
      <c r="BL147" s="13" t="s">
        <v>123</v>
      </c>
      <c r="BM147" s="143" t="s">
        <v>309</v>
      </c>
    </row>
    <row r="148" spans="2:65" s="1" customFormat="1" ht="16.5" customHeight="1">
      <c r="B148" s="131"/>
      <c r="C148" s="132" t="s">
        <v>200</v>
      </c>
      <c r="D148" s="132" t="s">
        <v>119</v>
      </c>
      <c r="E148" s="133" t="s">
        <v>310</v>
      </c>
      <c r="F148" s="134" t="s">
        <v>311</v>
      </c>
      <c r="G148" s="135" t="s">
        <v>122</v>
      </c>
      <c r="H148" s="136">
        <v>1600</v>
      </c>
      <c r="I148" s="137">
        <v>0</v>
      </c>
      <c r="J148" s="137">
        <f t="shared" si="0"/>
        <v>0</v>
      </c>
      <c r="K148" s="138"/>
      <c r="L148" s="25"/>
      <c r="M148" s="139" t="s">
        <v>1</v>
      </c>
      <c r="N148" s="140" t="s">
        <v>36</v>
      </c>
      <c r="O148" s="141">
        <v>2.7E-2</v>
      </c>
      <c r="P148" s="141">
        <f t="shared" si="1"/>
        <v>43.2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123</v>
      </c>
      <c r="AT148" s="143" t="s">
        <v>119</v>
      </c>
      <c r="AU148" s="143" t="s">
        <v>124</v>
      </c>
      <c r="AY148" s="13" t="s">
        <v>117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13" t="s">
        <v>124</v>
      </c>
      <c r="BK148" s="144">
        <f t="shared" si="9"/>
        <v>0</v>
      </c>
      <c r="BL148" s="13" t="s">
        <v>123</v>
      </c>
      <c r="BM148" s="143" t="s">
        <v>312</v>
      </c>
    </row>
    <row r="149" spans="2:65" s="11" customFormat="1" ht="22.9" customHeight="1">
      <c r="B149" s="120"/>
      <c r="D149" s="121" t="s">
        <v>69</v>
      </c>
      <c r="E149" s="129" t="s">
        <v>124</v>
      </c>
      <c r="F149" s="129" t="s">
        <v>134</v>
      </c>
      <c r="J149" s="130">
        <f>BK149</f>
        <v>0</v>
      </c>
      <c r="L149" s="120"/>
      <c r="M149" s="124"/>
      <c r="P149" s="125">
        <f>SUM(P150:P158)</f>
        <v>32.893057499999998</v>
      </c>
      <c r="R149" s="125">
        <f>SUM(R150:R158)</f>
        <v>126.33371627499999</v>
      </c>
      <c r="T149" s="126">
        <f>SUM(T150:T158)</f>
        <v>0</v>
      </c>
      <c r="AR149" s="121" t="s">
        <v>78</v>
      </c>
      <c r="AT149" s="127" t="s">
        <v>69</v>
      </c>
      <c r="AU149" s="127" t="s">
        <v>78</v>
      </c>
      <c r="AY149" s="121" t="s">
        <v>117</v>
      </c>
      <c r="BK149" s="128">
        <f>SUM(BK150:BK158)</f>
        <v>0</v>
      </c>
    </row>
    <row r="150" spans="2:65" s="1" customFormat="1" ht="16.5" customHeight="1">
      <c r="B150" s="131"/>
      <c r="C150" s="132" t="s">
        <v>204</v>
      </c>
      <c r="D150" s="132" t="s">
        <v>119</v>
      </c>
      <c r="E150" s="133" t="s">
        <v>313</v>
      </c>
      <c r="F150" s="134" t="s">
        <v>314</v>
      </c>
      <c r="G150" s="135" t="s">
        <v>137</v>
      </c>
      <c r="H150" s="136">
        <v>53.25</v>
      </c>
      <c r="I150" s="137">
        <v>0</v>
      </c>
      <c r="J150" s="137">
        <f t="shared" ref="J150:J158" si="10">ROUND(I150*H150,2)</f>
        <v>0</v>
      </c>
      <c r="K150" s="138"/>
      <c r="L150" s="25"/>
      <c r="M150" s="139" t="s">
        <v>1</v>
      </c>
      <c r="N150" s="140" t="s">
        <v>36</v>
      </c>
      <c r="O150" s="141">
        <v>0.61770999999999998</v>
      </c>
      <c r="P150" s="141">
        <f t="shared" ref="P150:P158" si="11">O150*H150</f>
        <v>32.893057499999998</v>
      </c>
      <c r="Q150" s="141">
        <v>2.3683326999999998</v>
      </c>
      <c r="R150" s="141">
        <f t="shared" ref="R150:R158" si="12">Q150*H150</f>
        <v>126.11371627499999</v>
      </c>
      <c r="S150" s="141">
        <v>0</v>
      </c>
      <c r="T150" s="142">
        <f t="shared" ref="T150:T158" si="13">S150*H150</f>
        <v>0</v>
      </c>
      <c r="AR150" s="143" t="s">
        <v>123</v>
      </c>
      <c r="AT150" s="143" t="s">
        <v>119</v>
      </c>
      <c r="AU150" s="143" t="s">
        <v>124</v>
      </c>
      <c r="AY150" s="13" t="s">
        <v>117</v>
      </c>
      <c r="BE150" s="144">
        <f t="shared" ref="BE150:BE158" si="14">IF(N150="základná",J150,0)</f>
        <v>0</v>
      </c>
      <c r="BF150" s="144">
        <f t="shared" ref="BF150:BF158" si="15">IF(N150="znížená",J150,0)</f>
        <v>0</v>
      </c>
      <c r="BG150" s="144">
        <f t="shared" ref="BG150:BG158" si="16">IF(N150="zákl. prenesená",J150,0)</f>
        <v>0</v>
      </c>
      <c r="BH150" s="144">
        <f t="shared" ref="BH150:BH158" si="17">IF(N150="zníž. prenesená",J150,0)</f>
        <v>0</v>
      </c>
      <c r="BI150" s="144">
        <f t="shared" ref="BI150:BI158" si="18">IF(N150="nulová",J150,0)</f>
        <v>0</v>
      </c>
      <c r="BJ150" s="13" t="s">
        <v>124</v>
      </c>
      <c r="BK150" s="144">
        <f t="shared" ref="BK150:BK158" si="19">ROUND(I150*H150,2)</f>
        <v>0</v>
      </c>
      <c r="BL150" s="13" t="s">
        <v>123</v>
      </c>
      <c r="BM150" s="143" t="s">
        <v>315</v>
      </c>
    </row>
    <row r="151" spans="2:65" s="1" customFormat="1" ht="21.75" customHeight="1">
      <c r="B151" s="131"/>
      <c r="C151" s="132" t="s">
        <v>208</v>
      </c>
      <c r="D151" s="132" t="s">
        <v>119</v>
      </c>
      <c r="E151" s="133" t="s">
        <v>316</v>
      </c>
      <c r="F151" s="134" t="s">
        <v>317</v>
      </c>
      <c r="G151" s="135" t="s">
        <v>122</v>
      </c>
      <c r="H151" s="136">
        <v>60</v>
      </c>
      <c r="I151" s="137">
        <v>0</v>
      </c>
      <c r="J151" s="137">
        <f t="shared" si="10"/>
        <v>0</v>
      </c>
      <c r="K151" s="138"/>
      <c r="L151" s="25"/>
      <c r="M151" s="139" t="s">
        <v>1</v>
      </c>
      <c r="N151" s="140" t="s">
        <v>36</v>
      </c>
      <c r="O151" s="141">
        <v>0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123</v>
      </c>
      <c r="AT151" s="143" t="s">
        <v>119</v>
      </c>
      <c r="AU151" s="143" t="s">
        <v>124</v>
      </c>
      <c r="AY151" s="13" t="s">
        <v>117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124</v>
      </c>
      <c r="BK151" s="144">
        <f t="shared" si="19"/>
        <v>0</v>
      </c>
      <c r="BL151" s="13" t="s">
        <v>123</v>
      </c>
      <c r="BM151" s="143" t="s">
        <v>318</v>
      </c>
    </row>
    <row r="152" spans="2:65" s="1" customFormat="1" ht="21.75" customHeight="1">
      <c r="B152" s="131"/>
      <c r="C152" s="132" t="s">
        <v>212</v>
      </c>
      <c r="D152" s="132" t="s">
        <v>119</v>
      </c>
      <c r="E152" s="133" t="s">
        <v>319</v>
      </c>
      <c r="F152" s="134" t="s">
        <v>320</v>
      </c>
      <c r="G152" s="135" t="s">
        <v>122</v>
      </c>
      <c r="H152" s="136">
        <v>60</v>
      </c>
      <c r="I152" s="137">
        <v>0</v>
      </c>
      <c r="J152" s="137">
        <f t="shared" si="10"/>
        <v>0</v>
      </c>
      <c r="K152" s="138"/>
      <c r="L152" s="25"/>
      <c r="M152" s="139" t="s">
        <v>1</v>
      </c>
      <c r="N152" s="140" t="s">
        <v>36</v>
      </c>
      <c r="O152" s="141">
        <v>0</v>
      </c>
      <c r="P152" s="141">
        <f t="shared" si="11"/>
        <v>0</v>
      </c>
      <c r="Q152" s="141">
        <v>0</v>
      </c>
      <c r="R152" s="141">
        <f t="shared" si="12"/>
        <v>0</v>
      </c>
      <c r="S152" s="141">
        <v>0</v>
      </c>
      <c r="T152" s="142">
        <f t="shared" si="13"/>
        <v>0</v>
      </c>
      <c r="AR152" s="143" t="s">
        <v>123</v>
      </c>
      <c r="AT152" s="143" t="s">
        <v>119</v>
      </c>
      <c r="AU152" s="143" t="s">
        <v>124</v>
      </c>
      <c r="AY152" s="13" t="s">
        <v>117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124</v>
      </c>
      <c r="BK152" s="144">
        <f t="shared" si="19"/>
        <v>0</v>
      </c>
      <c r="BL152" s="13" t="s">
        <v>123</v>
      </c>
      <c r="BM152" s="143" t="s">
        <v>321</v>
      </c>
    </row>
    <row r="153" spans="2:65" s="1" customFormat="1" ht="21.75" customHeight="1">
      <c r="B153" s="131"/>
      <c r="C153" s="145" t="s">
        <v>7</v>
      </c>
      <c r="D153" s="145" t="s">
        <v>144</v>
      </c>
      <c r="E153" s="146" t="s">
        <v>322</v>
      </c>
      <c r="F153" s="147" t="s">
        <v>323</v>
      </c>
      <c r="G153" s="148" t="s">
        <v>324</v>
      </c>
      <c r="H153" s="149">
        <v>373</v>
      </c>
      <c r="I153" s="150">
        <v>0</v>
      </c>
      <c r="J153" s="150">
        <f t="shared" si="10"/>
        <v>0</v>
      </c>
      <c r="K153" s="151"/>
      <c r="L153" s="152"/>
      <c r="M153" s="153" t="s">
        <v>1</v>
      </c>
      <c r="N153" s="154" t="s">
        <v>36</v>
      </c>
      <c r="O153" s="141">
        <v>0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147</v>
      </c>
      <c r="AT153" s="143" t="s">
        <v>144</v>
      </c>
      <c r="AU153" s="143" t="s">
        <v>124</v>
      </c>
      <c r="AY153" s="13" t="s">
        <v>117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124</v>
      </c>
      <c r="BK153" s="144">
        <f t="shared" si="19"/>
        <v>0</v>
      </c>
      <c r="BL153" s="13" t="s">
        <v>123</v>
      </c>
      <c r="BM153" s="143" t="s">
        <v>325</v>
      </c>
    </row>
    <row r="154" spans="2:65" s="1" customFormat="1" ht="37.9" customHeight="1">
      <c r="B154" s="131"/>
      <c r="C154" s="132" t="s">
        <v>220</v>
      </c>
      <c r="D154" s="132" t="s">
        <v>119</v>
      </c>
      <c r="E154" s="133" t="s">
        <v>326</v>
      </c>
      <c r="F154" s="134" t="s">
        <v>327</v>
      </c>
      <c r="G154" s="135" t="s">
        <v>137</v>
      </c>
      <c r="H154" s="136">
        <v>18</v>
      </c>
      <c r="I154" s="137">
        <v>0</v>
      </c>
      <c r="J154" s="137">
        <f t="shared" si="10"/>
        <v>0</v>
      </c>
      <c r="K154" s="138"/>
      <c r="L154" s="25"/>
      <c r="M154" s="139" t="s">
        <v>1</v>
      </c>
      <c r="N154" s="140" t="s">
        <v>36</v>
      </c>
      <c r="O154" s="141">
        <v>0</v>
      </c>
      <c r="P154" s="141">
        <f t="shared" si="11"/>
        <v>0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123</v>
      </c>
      <c r="AT154" s="143" t="s">
        <v>119</v>
      </c>
      <c r="AU154" s="143" t="s">
        <v>124</v>
      </c>
      <c r="AY154" s="13" t="s">
        <v>117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124</v>
      </c>
      <c r="BK154" s="144">
        <f t="shared" si="19"/>
        <v>0</v>
      </c>
      <c r="BL154" s="13" t="s">
        <v>123</v>
      </c>
      <c r="BM154" s="143" t="s">
        <v>328</v>
      </c>
    </row>
    <row r="155" spans="2:65" s="1" customFormat="1" ht="37.9" customHeight="1">
      <c r="B155" s="131"/>
      <c r="C155" s="132" t="s">
        <v>224</v>
      </c>
      <c r="D155" s="132" t="s">
        <v>119</v>
      </c>
      <c r="E155" s="133" t="s">
        <v>140</v>
      </c>
      <c r="F155" s="134" t="s">
        <v>329</v>
      </c>
      <c r="G155" s="135" t="s">
        <v>122</v>
      </c>
      <c r="H155" s="136">
        <v>1100</v>
      </c>
      <c r="I155" s="137">
        <v>0</v>
      </c>
      <c r="J155" s="137">
        <f t="shared" si="10"/>
        <v>0</v>
      </c>
      <c r="K155" s="138"/>
      <c r="L155" s="25"/>
      <c r="M155" s="139" t="s">
        <v>1</v>
      </c>
      <c r="N155" s="140" t="s">
        <v>36</v>
      </c>
      <c r="O155" s="141">
        <v>0</v>
      </c>
      <c r="P155" s="141">
        <f t="shared" si="11"/>
        <v>0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123</v>
      </c>
      <c r="AT155" s="143" t="s">
        <v>119</v>
      </c>
      <c r="AU155" s="143" t="s">
        <v>124</v>
      </c>
      <c r="AY155" s="13" t="s">
        <v>117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124</v>
      </c>
      <c r="BK155" s="144">
        <f t="shared" si="19"/>
        <v>0</v>
      </c>
      <c r="BL155" s="13" t="s">
        <v>123</v>
      </c>
      <c r="BM155" s="143" t="s">
        <v>330</v>
      </c>
    </row>
    <row r="156" spans="2:65" s="1" customFormat="1" ht="37.9" customHeight="1">
      <c r="B156" s="131"/>
      <c r="C156" s="145" t="s">
        <v>228</v>
      </c>
      <c r="D156" s="145" t="s">
        <v>144</v>
      </c>
      <c r="E156" s="146" t="s">
        <v>331</v>
      </c>
      <c r="F156" s="147" t="s">
        <v>332</v>
      </c>
      <c r="G156" s="148" t="s">
        <v>122</v>
      </c>
      <c r="H156" s="149">
        <v>1110</v>
      </c>
      <c r="I156" s="150">
        <v>0</v>
      </c>
      <c r="J156" s="150">
        <f t="shared" si="10"/>
        <v>0</v>
      </c>
      <c r="K156" s="151"/>
      <c r="L156" s="152"/>
      <c r="M156" s="153" t="s">
        <v>1</v>
      </c>
      <c r="N156" s="154" t="s">
        <v>36</v>
      </c>
      <c r="O156" s="141">
        <v>0</v>
      </c>
      <c r="P156" s="141">
        <f t="shared" si="11"/>
        <v>0</v>
      </c>
      <c r="Q156" s="141">
        <v>0</v>
      </c>
      <c r="R156" s="141">
        <f t="shared" si="12"/>
        <v>0</v>
      </c>
      <c r="S156" s="141">
        <v>0</v>
      </c>
      <c r="T156" s="142">
        <f t="shared" si="13"/>
        <v>0</v>
      </c>
      <c r="AR156" s="143" t="s">
        <v>147</v>
      </c>
      <c r="AT156" s="143" t="s">
        <v>144</v>
      </c>
      <c r="AU156" s="143" t="s">
        <v>124</v>
      </c>
      <c r="AY156" s="13" t="s">
        <v>117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124</v>
      </c>
      <c r="BK156" s="144">
        <f t="shared" si="19"/>
        <v>0</v>
      </c>
      <c r="BL156" s="13" t="s">
        <v>123</v>
      </c>
      <c r="BM156" s="143" t="s">
        <v>333</v>
      </c>
    </row>
    <row r="157" spans="2:65" s="1" customFormat="1" ht="24.2" customHeight="1">
      <c r="B157" s="131"/>
      <c r="C157" s="132" t="s">
        <v>232</v>
      </c>
      <c r="D157" s="132" t="s">
        <v>119</v>
      </c>
      <c r="E157" s="133" t="s">
        <v>334</v>
      </c>
      <c r="F157" s="134" t="s">
        <v>335</v>
      </c>
      <c r="G157" s="135" t="s">
        <v>122</v>
      </c>
      <c r="H157" s="136">
        <v>1100</v>
      </c>
      <c r="I157" s="137">
        <v>0</v>
      </c>
      <c r="J157" s="137">
        <f t="shared" si="10"/>
        <v>0</v>
      </c>
      <c r="K157" s="138"/>
      <c r="L157" s="25"/>
      <c r="M157" s="139" t="s">
        <v>1</v>
      </c>
      <c r="N157" s="140" t="s">
        <v>36</v>
      </c>
      <c r="O157" s="141">
        <v>0</v>
      </c>
      <c r="P157" s="141">
        <f t="shared" si="11"/>
        <v>0</v>
      </c>
      <c r="Q157" s="141">
        <v>0</v>
      </c>
      <c r="R157" s="141">
        <f t="shared" si="12"/>
        <v>0</v>
      </c>
      <c r="S157" s="141">
        <v>0</v>
      </c>
      <c r="T157" s="142">
        <f t="shared" si="13"/>
        <v>0</v>
      </c>
      <c r="AR157" s="143" t="s">
        <v>123</v>
      </c>
      <c r="AT157" s="143" t="s">
        <v>119</v>
      </c>
      <c r="AU157" s="143" t="s">
        <v>124</v>
      </c>
      <c r="AY157" s="13" t="s">
        <v>117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124</v>
      </c>
      <c r="BK157" s="144">
        <f t="shared" si="19"/>
        <v>0</v>
      </c>
      <c r="BL157" s="13" t="s">
        <v>123</v>
      </c>
      <c r="BM157" s="143" t="s">
        <v>336</v>
      </c>
    </row>
    <row r="158" spans="2:65" s="1" customFormat="1" ht="24.2" customHeight="1">
      <c r="B158" s="131"/>
      <c r="C158" s="145" t="s">
        <v>236</v>
      </c>
      <c r="D158" s="145" t="s">
        <v>144</v>
      </c>
      <c r="E158" s="146" t="s">
        <v>337</v>
      </c>
      <c r="F158" s="147" t="s">
        <v>338</v>
      </c>
      <c r="G158" s="148" t="s">
        <v>122</v>
      </c>
      <c r="H158" s="149">
        <v>1100</v>
      </c>
      <c r="I158" s="150">
        <v>0</v>
      </c>
      <c r="J158" s="150">
        <f t="shared" si="10"/>
        <v>0</v>
      </c>
      <c r="K158" s="151"/>
      <c r="L158" s="152"/>
      <c r="M158" s="153" t="s">
        <v>1</v>
      </c>
      <c r="N158" s="154" t="s">
        <v>36</v>
      </c>
      <c r="O158" s="141">
        <v>0</v>
      </c>
      <c r="P158" s="141">
        <f t="shared" si="11"/>
        <v>0</v>
      </c>
      <c r="Q158" s="141">
        <v>2.0000000000000001E-4</v>
      </c>
      <c r="R158" s="141">
        <f t="shared" si="12"/>
        <v>0.22</v>
      </c>
      <c r="S158" s="141">
        <v>0</v>
      </c>
      <c r="T158" s="142">
        <f t="shared" si="13"/>
        <v>0</v>
      </c>
      <c r="AR158" s="143" t="s">
        <v>147</v>
      </c>
      <c r="AT158" s="143" t="s">
        <v>144</v>
      </c>
      <c r="AU158" s="143" t="s">
        <v>124</v>
      </c>
      <c r="AY158" s="13" t="s">
        <v>117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124</v>
      </c>
      <c r="BK158" s="144">
        <f t="shared" si="19"/>
        <v>0</v>
      </c>
      <c r="BL158" s="13" t="s">
        <v>123</v>
      </c>
      <c r="BM158" s="143" t="s">
        <v>339</v>
      </c>
    </row>
    <row r="159" spans="2:65" s="11" customFormat="1" ht="22.9" customHeight="1">
      <c r="B159" s="120"/>
      <c r="D159" s="121" t="s">
        <v>69</v>
      </c>
      <c r="E159" s="129" t="s">
        <v>123</v>
      </c>
      <c r="F159" s="129" t="s">
        <v>340</v>
      </c>
      <c r="J159" s="130">
        <f>BK159</f>
        <v>0</v>
      </c>
      <c r="L159" s="120"/>
      <c r="M159" s="124"/>
      <c r="P159" s="125">
        <f>P160</f>
        <v>0</v>
      </c>
      <c r="R159" s="125">
        <f>R160</f>
        <v>0</v>
      </c>
      <c r="T159" s="126">
        <f>T160</f>
        <v>0</v>
      </c>
      <c r="AR159" s="121" t="s">
        <v>78</v>
      </c>
      <c r="AT159" s="127" t="s">
        <v>69</v>
      </c>
      <c r="AU159" s="127" t="s">
        <v>78</v>
      </c>
      <c r="AY159" s="121" t="s">
        <v>117</v>
      </c>
      <c r="BK159" s="128">
        <f>BK160</f>
        <v>0</v>
      </c>
    </row>
    <row r="160" spans="2:65" s="1" customFormat="1" ht="24.2" customHeight="1">
      <c r="B160" s="131"/>
      <c r="C160" s="132" t="s">
        <v>240</v>
      </c>
      <c r="D160" s="132" t="s">
        <v>119</v>
      </c>
      <c r="E160" s="133" t="s">
        <v>341</v>
      </c>
      <c r="F160" s="134" t="s">
        <v>342</v>
      </c>
      <c r="G160" s="135" t="s">
        <v>137</v>
      </c>
      <c r="H160" s="136">
        <v>0.5</v>
      </c>
      <c r="I160" s="137">
        <v>0</v>
      </c>
      <c r="J160" s="137">
        <f>ROUND(I160*H160,2)</f>
        <v>0</v>
      </c>
      <c r="K160" s="138"/>
      <c r="L160" s="25"/>
      <c r="M160" s="139" t="s">
        <v>1</v>
      </c>
      <c r="N160" s="140" t="s">
        <v>36</v>
      </c>
      <c r="O160" s="141">
        <v>0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123</v>
      </c>
      <c r="AT160" s="143" t="s">
        <v>119</v>
      </c>
      <c r="AU160" s="143" t="s">
        <v>124</v>
      </c>
      <c r="AY160" s="13" t="s">
        <v>117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3" t="s">
        <v>124</v>
      </c>
      <c r="BK160" s="144">
        <f>ROUND(I160*H160,2)</f>
        <v>0</v>
      </c>
      <c r="BL160" s="13" t="s">
        <v>123</v>
      </c>
      <c r="BM160" s="143" t="s">
        <v>343</v>
      </c>
    </row>
    <row r="161" spans="2:65" s="11" customFormat="1" ht="22.9" customHeight="1">
      <c r="B161" s="120"/>
      <c r="D161" s="121" t="s">
        <v>69</v>
      </c>
      <c r="E161" s="129" t="s">
        <v>139</v>
      </c>
      <c r="F161" s="129" t="s">
        <v>149</v>
      </c>
      <c r="J161" s="130">
        <f>BK161</f>
        <v>0</v>
      </c>
      <c r="L161" s="120"/>
      <c r="M161" s="124"/>
      <c r="P161" s="125">
        <f>SUM(P162:P200)</f>
        <v>2455.4099099999999</v>
      </c>
      <c r="R161" s="125">
        <f>SUM(R162:R200)</f>
        <v>2133.4575774765008</v>
      </c>
      <c r="T161" s="126">
        <f>SUM(T162:T200)</f>
        <v>313.91899999999998</v>
      </c>
      <c r="AR161" s="121" t="s">
        <v>78</v>
      </c>
      <c r="AT161" s="127" t="s">
        <v>69</v>
      </c>
      <c r="AU161" s="127" t="s">
        <v>78</v>
      </c>
      <c r="AY161" s="121" t="s">
        <v>117</v>
      </c>
      <c r="BK161" s="128">
        <f>SUM(BK162:BK200)</f>
        <v>0</v>
      </c>
    </row>
    <row r="162" spans="2:65" s="1" customFormat="1" ht="24.2" customHeight="1">
      <c r="B162" s="131"/>
      <c r="C162" s="145" t="s">
        <v>246</v>
      </c>
      <c r="D162" s="145" t="s">
        <v>144</v>
      </c>
      <c r="E162" s="146" t="s">
        <v>344</v>
      </c>
      <c r="F162" s="147" t="s">
        <v>892</v>
      </c>
      <c r="G162" s="148" t="s">
        <v>132</v>
      </c>
      <c r="H162" s="149">
        <v>550</v>
      </c>
      <c r="I162" s="150">
        <v>0</v>
      </c>
      <c r="J162" s="150">
        <f t="shared" ref="J162:J200" si="20">ROUND(I162*H162,2)</f>
        <v>0</v>
      </c>
      <c r="K162" s="151"/>
      <c r="L162" s="152"/>
      <c r="M162" s="153" t="s">
        <v>1</v>
      </c>
      <c r="N162" s="154" t="s">
        <v>36</v>
      </c>
      <c r="O162" s="141">
        <v>0</v>
      </c>
      <c r="P162" s="141">
        <f t="shared" ref="P162:P200" si="21">O162*H162</f>
        <v>0</v>
      </c>
      <c r="Q162" s="141">
        <v>0.01</v>
      </c>
      <c r="R162" s="141">
        <f t="shared" ref="R162:R200" si="22">Q162*H162</f>
        <v>5.5</v>
      </c>
      <c r="S162" s="141">
        <v>0</v>
      </c>
      <c r="T162" s="142">
        <f t="shared" ref="T162:T200" si="23">S162*H162</f>
        <v>0</v>
      </c>
      <c r="AR162" s="143" t="s">
        <v>147</v>
      </c>
      <c r="AT162" s="143" t="s">
        <v>144</v>
      </c>
      <c r="AU162" s="143" t="s">
        <v>124</v>
      </c>
      <c r="AY162" s="13" t="s">
        <v>117</v>
      </c>
      <c r="BE162" s="144">
        <f t="shared" ref="BE162:BE200" si="24">IF(N162="základná",J162,0)</f>
        <v>0</v>
      </c>
      <c r="BF162" s="144">
        <f t="shared" ref="BF162:BF200" si="25">IF(N162="znížená",J162,0)</f>
        <v>0</v>
      </c>
      <c r="BG162" s="144">
        <f t="shared" ref="BG162:BG200" si="26">IF(N162="zákl. prenesená",J162,0)</f>
        <v>0</v>
      </c>
      <c r="BH162" s="144">
        <f t="shared" ref="BH162:BH200" si="27">IF(N162="zníž. prenesená",J162,0)</f>
        <v>0</v>
      </c>
      <c r="BI162" s="144">
        <f t="shared" ref="BI162:BI200" si="28">IF(N162="nulová",J162,0)</f>
        <v>0</v>
      </c>
      <c r="BJ162" s="13" t="s">
        <v>124</v>
      </c>
      <c r="BK162" s="144">
        <f t="shared" ref="BK162:BK200" si="29">ROUND(I162*H162,2)</f>
        <v>0</v>
      </c>
      <c r="BL162" s="13" t="s">
        <v>123</v>
      </c>
      <c r="BM162" s="143" t="s">
        <v>345</v>
      </c>
    </row>
    <row r="163" spans="2:65" s="1" customFormat="1" ht="16.5" customHeight="1">
      <c r="B163" s="131"/>
      <c r="C163" s="145" t="s">
        <v>346</v>
      </c>
      <c r="D163" s="145" t="s">
        <v>144</v>
      </c>
      <c r="E163" s="146" t="s">
        <v>347</v>
      </c>
      <c r="F163" s="147" t="s">
        <v>348</v>
      </c>
      <c r="G163" s="148" t="s">
        <v>153</v>
      </c>
      <c r="H163" s="149">
        <v>0</v>
      </c>
      <c r="I163" s="150">
        <v>0</v>
      </c>
      <c r="J163" s="150">
        <f t="shared" si="20"/>
        <v>0</v>
      </c>
      <c r="K163" s="151"/>
      <c r="L163" s="152"/>
      <c r="M163" s="153" t="s">
        <v>1</v>
      </c>
      <c r="N163" s="154" t="s">
        <v>36</v>
      </c>
      <c r="O163" s="141">
        <v>0</v>
      </c>
      <c r="P163" s="141">
        <f t="shared" si="21"/>
        <v>0</v>
      </c>
      <c r="Q163" s="141">
        <v>0</v>
      </c>
      <c r="R163" s="141">
        <f t="shared" si="22"/>
        <v>0</v>
      </c>
      <c r="S163" s="141">
        <v>0</v>
      </c>
      <c r="T163" s="142">
        <f t="shared" si="23"/>
        <v>0</v>
      </c>
      <c r="AR163" s="143" t="s">
        <v>147</v>
      </c>
      <c r="AT163" s="143" t="s">
        <v>144</v>
      </c>
      <c r="AU163" s="143" t="s">
        <v>124</v>
      </c>
      <c r="AY163" s="13" t="s">
        <v>117</v>
      </c>
      <c r="BE163" s="144">
        <f t="shared" si="24"/>
        <v>0</v>
      </c>
      <c r="BF163" s="144">
        <f t="shared" si="25"/>
        <v>0</v>
      </c>
      <c r="BG163" s="144">
        <f t="shared" si="26"/>
        <v>0</v>
      </c>
      <c r="BH163" s="144">
        <f t="shared" si="27"/>
        <v>0</v>
      </c>
      <c r="BI163" s="144">
        <f t="shared" si="28"/>
        <v>0</v>
      </c>
      <c r="BJ163" s="13" t="s">
        <v>124</v>
      </c>
      <c r="BK163" s="144">
        <f t="shared" si="29"/>
        <v>0</v>
      </c>
      <c r="BL163" s="13" t="s">
        <v>123</v>
      </c>
      <c r="BM163" s="143" t="s">
        <v>349</v>
      </c>
    </row>
    <row r="164" spans="2:65" s="1" customFormat="1" ht="16.5" customHeight="1">
      <c r="B164" s="131"/>
      <c r="C164" s="145" t="s">
        <v>350</v>
      </c>
      <c r="D164" s="145" t="s">
        <v>144</v>
      </c>
      <c r="E164" s="146" t="s">
        <v>351</v>
      </c>
      <c r="F164" s="147" t="s">
        <v>352</v>
      </c>
      <c r="G164" s="148" t="s">
        <v>153</v>
      </c>
      <c r="H164" s="149">
        <v>0</v>
      </c>
      <c r="I164" s="150">
        <v>0</v>
      </c>
      <c r="J164" s="150">
        <f t="shared" si="20"/>
        <v>0</v>
      </c>
      <c r="K164" s="151"/>
      <c r="L164" s="152"/>
      <c r="M164" s="153" t="s">
        <v>1</v>
      </c>
      <c r="N164" s="154" t="s">
        <v>36</v>
      </c>
      <c r="O164" s="141">
        <v>0</v>
      </c>
      <c r="P164" s="141">
        <f t="shared" si="21"/>
        <v>0</v>
      </c>
      <c r="Q164" s="141">
        <v>0</v>
      </c>
      <c r="R164" s="141">
        <f t="shared" si="22"/>
        <v>0</v>
      </c>
      <c r="S164" s="141">
        <v>0</v>
      </c>
      <c r="T164" s="142">
        <f t="shared" si="23"/>
        <v>0</v>
      </c>
      <c r="AR164" s="143" t="s">
        <v>147</v>
      </c>
      <c r="AT164" s="143" t="s">
        <v>144</v>
      </c>
      <c r="AU164" s="143" t="s">
        <v>124</v>
      </c>
      <c r="AY164" s="13" t="s">
        <v>117</v>
      </c>
      <c r="BE164" s="144">
        <f t="shared" si="24"/>
        <v>0</v>
      </c>
      <c r="BF164" s="144">
        <f t="shared" si="25"/>
        <v>0</v>
      </c>
      <c r="BG164" s="144">
        <f t="shared" si="26"/>
        <v>0</v>
      </c>
      <c r="BH164" s="144">
        <f t="shared" si="27"/>
        <v>0</v>
      </c>
      <c r="BI164" s="144">
        <f t="shared" si="28"/>
        <v>0</v>
      </c>
      <c r="BJ164" s="13" t="s">
        <v>124</v>
      </c>
      <c r="BK164" s="144">
        <f t="shared" si="29"/>
        <v>0</v>
      </c>
      <c r="BL164" s="13" t="s">
        <v>123</v>
      </c>
      <c r="BM164" s="143" t="s">
        <v>353</v>
      </c>
    </row>
    <row r="165" spans="2:65" s="1" customFormat="1" ht="24.2" customHeight="1">
      <c r="B165" s="131"/>
      <c r="C165" s="145" t="s">
        <v>354</v>
      </c>
      <c r="D165" s="145" t="s">
        <v>144</v>
      </c>
      <c r="E165" s="146" t="s">
        <v>355</v>
      </c>
      <c r="F165" s="147" t="s">
        <v>356</v>
      </c>
      <c r="G165" s="148" t="s">
        <v>153</v>
      </c>
      <c r="H165" s="149">
        <v>0</v>
      </c>
      <c r="I165" s="150">
        <v>0</v>
      </c>
      <c r="J165" s="150">
        <f t="shared" si="20"/>
        <v>0</v>
      </c>
      <c r="K165" s="151"/>
      <c r="L165" s="152"/>
      <c r="M165" s="153" t="s">
        <v>1</v>
      </c>
      <c r="N165" s="154" t="s">
        <v>36</v>
      </c>
      <c r="O165" s="141">
        <v>0</v>
      </c>
      <c r="P165" s="141">
        <f t="shared" si="21"/>
        <v>0</v>
      </c>
      <c r="Q165" s="141">
        <v>0.13</v>
      </c>
      <c r="R165" s="141">
        <f t="shared" si="22"/>
        <v>0</v>
      </c>
      <c r="S165" s="141">
        <v>0</v>
      </c>
      <c r="T165" s="142">
        <f t="shared" si="23"/>
        <v>0</v>
      </c>
      <c r="AR165" s="143" t="s">
        <v>147</v>
      </c>
      <c r="AT165" s="143" t="s">
        <v>144</v>
      </c>
      <c r="AU165" s="143" t="s">
        <v>124</v>
      </c>
      <c r="AY165" s="13" t="s">
        <v>117</v>
      </c>
      <c r="BE165" s="144">
        <f t="shared" si="24"/>
        <v>0</v>
      </c>
      <c r="BF165" s="144">
        <f t="shared" si="25"/>
        <v>0</v>
      </c>
      <c r="BG165" s="144">
        <f t="shared" si="26"/>
        <v>0</v>
      </c>
      <c r="BH165" s="144">
        <f t="shared" si="27"/>
        <v>0</v>
      </c>
      <c r="BI165" s="144">
        <f t="shared" si="28"/>
        <v>0</v>
      </c>
      <c r="BJ165" s="13" t="s">
        <v>124</v>
      </c>
      <c r="BK165" s="144">
        <f t="shared" si="29"/>
        <v>0</v>
      </c>
      <c r="BL165" s="13" t="s">
        <v>123</v>
      </c>
      <c r="BM165" s="143" t="s">
        <v>357</v>
      </c>
    </row>
    <row r="166" spans="2:65" s="1" customFormat="1" ht="16.5" customHeight="1">
      <c r="B166" s="131"/>
      <c r="C166" s="145" t="s">
        <v>358</v>
      </c>
      <c r="D166" s="145" t="s">
        <v>144</v>
      </c>
      <c r="E166" s="146" t="s">
        <v>359</v>
      </c>
      <c r="F166" s="147" t="s">
        <v>360</v>
      </c>
      <c r="G166" s="148" t="s">
        <v>153</v>
      </c>
      <c r="H166" s="149">
        <v>0</v>
      </c>
      <c r="I166" s="150">
        <v>0</v>
      </c>
      <c r="J166" s="150">
        <f t="shared" si="20"/>
        <v>0</v>
      </c>
      <c r="K166" s="151"/>
      <c r="L166" s="152"/>
      <c r="M166" s="153" t="s">
        <v>1</v>
      </c>
      <c r="N166" s="154" t="s">
        <v>36</v>
      </c>
      <c r="O166" s="141">
        <v>0</v>
      </c>
      <c r="P166" s="141">
        <f t="shared" si="21"/>
        <v>0</v>
      </c>
      <c r="Q166" s="141">
        <v>0</v>
      </c>
      <c r="R166" s="141">
        <f t="shared" si="22"/>
        <v>0</v>
      </c>
      <c r="S166" s="141">
        <v>0</v>
      </c>
      <c r="T166" s="142">
        <f t="shared" si="23"/>
        <v>0</v>
      </c>
      <c r="AR166" s="143" t="s">
        <v>147</v>
      </c>
      <c r="AT166" s="143" t="s">
        <v>144</v>
      </c>
      <c r="AU166" s="143" t="s">
        <v>124</v>
      </c>
      <c r="AY166" s="13" t="s">
        <v>117</v>
      </c>
      <c r="BE166" s="144">
        <f t="shared" si="24"/>
        <v>0</v>
      </c>
      <c r="BF166" s="144">
        <f t="shared" si="25"/>
        <v>0</v>
      </c>
      <c r="BG166" s="144">
        <f t="shared" si="26"/>
        <v>0</v>
      </c>
      <c r="BH166" s="144">
        <f t="shared" si="27"/>
        <v>0</v>
      </c>
      <c r="BI166" s="144">
        <f t="shared" si="28"/>
        <v>0</v>
      </c>
      <c r="BJ166" s="13" t="s">
        <v>124</v>
      </c>
      <c r="BK166" s="144">
        <f t="shared" si="29"/>
        <v>0</v>
      </c>
      <c r="BL166" s="13" t="s">
        <v>123</v>
      </c>
      <c r="BM166" s="143" t="s">
        <v>361</v>
      </c>
    </row>
    <row r="167" spans="2:65" s="1" customFormat="1" ht="16.5" customHeight="1">
      <c r="B167" s="131"/>
      <c r="C167" s="145" t="s">
        <v>362</v>
      </c>
      <c r="D167" s="145" t="s">
        <v>144</v>
      </c>
      <c r="E167" s="146" t="s">
        <v>363</v>
      </c>
      <c r="F167" s="147" t="s">
        <v>364</v>
      </c>
      <c r="G167" s="148" t="s">
        <v>153</v>
      </c>
      <c r="H167" s="149">
        <v>0</v>
      </c>
      <c r="I167" s="150">
        <v>0</v>
      </c>
      <c r="J167" s="150">
        <f t="shared" si="20"/>
        <v>0</v>
      </c>
      <c r="K167" s="151"/>
      <c r="L167" s="152"/>
      <c r="M167" s="153" t="s">
        <v>1</v>
      </c>
      <c r="N167" s="154" t="s">
        <v>36</v>
      </c>
      <c r="O167" s="141">
        <v>0</v>
      </c>
      <c r="P167" s="141">
        <f t="shared" si="21"/>
        <v>0</v>
      </c>
      <c r="Q167" s="141">
        <v>0</v>
      </c>
      <c r="R167" s="141">
        <f t="shared" si="22"/>
        <v>0</v>
      </c>
      <c r="S167" s="141">
        <v>0</v>
      </c>
      <c r="T167" s="142">
        <f t="shared" si="23"/>
        <v>0</v>
      </c>
      <c r="AR167" s="143" t="s">
        <v>147</v>
      </c>
      <c r="AT167" s="143" t="s">
        <v>144</v>
      </c>
      <c r="AU167" s="143" t="s">
        <v>124</v>
      </c>
      <c r="AY167" s="13" t="s">
        <v>117</v>
      </c>
      <c r="BE167" s="144">
        <f t="shared" si="24"/>
        <v>0</v>
      </c>
      <c r="BF167" s="144">
        <f t="shared" si="25"/>
        <v>0</v>
      </c>
      <c r="BG167" s="144">
        <f t="shared" si="26"/>
        <v>0</v>
      </c>
      <c r="BH167" s="144">
        <f t="shared" si="27"/>
        <v>0</v>
      </c>
      <c r="BI167" s="144">
        <f t="shared" si="28"/>
        <v>0</v>
      </c>
      <c r="BJ167" s="13" t="s">
        <v>124</v>
      </c>
      <c r="BK167" s="144">
        <f t="shared" si="29"/>
        <v>0</v>
      </c>
      <c r="BL167" s="13" t="s">
        <v>123</v>
      </c>
      <c r="BM167" s="143" t="s">
        <v>365</v>
      </c>
    </row>
    <row r="168" spans="2:65" s="1" customFormat="1" ht="16.5" customHeight="1">
      <c r="B168" s="131"/>
      <c r="C168" s="145" t="s">
        <v>366</v>
      </c>
      <c r="D168" s="145" t="s">
        <v>144</v>
      </c>
      <c r="E168" s="146" t="s">
        <v>367</v>
      </c>
      <c r="F168" s="147" t="s">
        <v>368</v>
      </c>
      <c r="G168" s="148" t="s">
        <v>218</v>
      </c>
      <c r="H168" s="149">
        <v>29</v>
      </c>
      <c r="I168" s="150">
        <v>0</v>
      </c>
      <c r="J168" s="150">
        <f t="shared" si="20"/>
        <v>0</v>
      </c>
      <c r="K168" s="151"/>
      <c r="L168" s="152"/>
      <c r="M168" s="153" t="s">
        <v>1</v>
      </c>
      <c r="N168" s="154" t="s">
        <v>36</v>
      </c>
      <c r="O168" s="141">
        <v>0</v>
      </c>
      <c r="P168" s="141">
        <f t="shared" si="21"/>
        <v>0</v>
      </c>
      <c r="Q168" s="141">
        <v>40</v>
      </c>
      <c r="R168" s="141">
        <f t="shared" si="22"/>
        <v>1160</v>
      </c>
      <c r="S168" s="141">
        <v>0</v>
      </c>
      <c r="T168" s="142">
        <f t="shared" si="23"/>
        <v>0</v>
      </c>
      <c r="AR168" s="143" t="s">
        <v>147</v>
      </c>
      <c r="AT168" s="143" t="s">
        <v>144</v>
      </c>
      <c r="AU168" s="143" t="s">
        <v>124</v>
      </c>
      <c r="AY168" s="13" t="s">
        <v>117</v>
      </c>
      <c r="BE168" s="144">
        <f t="shared" si="24"/>
        <v>0</v>
      </c>
      <c r="BF168" s="144">
        <f t="shared" si="25"/>
        <v>0</v>
      </c>
      <c r="BG168" s="144">
        <f t="shared" si="26"/>
        <v>0</v>
      </c>
      <c r="BH168" s="144">
        <f t="shared" si="27"/>
        <v>0</v>
      </c>
      <c r="BI168" s="144">
        <f t="shared" si="28"/>
        <v>0</v>
      </c>
      <c r="BJ168" s="13" t="s">
        <v>124</v>
      </c>
      <c r="BK168" s="144">
        <f t="shared" si="29"/>
        <v>0</v>
      </c>
      <c r="BL168" s="13" t="s">
        <v>123</v>
      </c>
      <c r="BM168" s="143" t="s">
        <v>369</v>
      </c>
    </row>
    <row r="169" spans="2:65" s="1" customFormat="1" ht="24.2" customHeight="1">
      <c r="B169" s="131"/>
      <c r="C169" s="145" t="s">
        <v>370</v>
      </c>
      <c r="D169" s="145" t="s">
        <v>144</v>
      </c>
      <c r="E169" s="146" t="s">
        <v>371</v>
      </c>
      <c r="F169" s="147" t="s">
        <v>372</v>
      </c>
      <c r="G169" s="148" t="s">
        <v>153</v>
      </c>
      <c r="H169" s="149">
        <v>288</v>
      </c>
      <c r="I169" s="150">
        <v>0</v>
      </c>
      <c r="J169" s="150">
        <f t="shared" si="20"/>
        <v>0</v>
      </c>
      <c r="K169" s="151"/>
      <c r="L169" s="152"/>
      <c r="M169" s="153" t="s">
        <v>1</v>
      </c>
      <c r="N169" s="154" t="s">
        <v>36</v>
      </c>
      <c r="O169" s="141">
        <v>0</v>
      </c>
      <c r="P169" s="141">
        <f t="shared" si="21"/>
        <v>0</v>
      </c>
      <c r="Q169" s="141">
        <v>0</v>
      </c>
      <c r="R169" s="141">
        <f t="shared" si="22"/>
        <v>0</v>
      </c>
      <c r="S169" s="141">
        <v>0</v>
      </c>
      <c r="T169" s="142">
        <f t="shared" si="23"/>
        <v>0</v>
      </c>
      <c r="AR169" s="143" t="s">
        <v>147</v>
      </c>
      <c r="AT169" s="143" t="s">
        <v>144</v>
      </c>
      <c r="AU169" s="143" t="s">
        <v>124</v>
      </c>
      <c r="AY169" s="13" t="s">
        <v>117</v>
      </c>
      <c r="BE169" s="144">
        <f t="shared" si="24"/>
        <v>0</v>
      </c>
      <c r="BF169" s="144">
        <f t="shared" si="25"/>
        <v>0</v>
      </c>
      <c r="BG169" s="144">
        <f t="shared" si="26"/>
        <v>0</v>
      </c>
      <c r="BH169" s="144">
        <f t="shared" si="27"/>
        <v>0</v>
      </c>
      <c r="BI169" s="144">
        <f t="shared" si="28"/>
        <v>0</v>
      </c>
      <c r="BJ169" s="13" t="s">
        <v>124</v>
      </c>
      <c r="BK169" s="144">
        <f t="shared" si="29"/>
        <v>0</v>
      </c>
      <c r="BL169" s="13" t="s">
        <v>123</v>
      </c>
      <c r="BM169" s="143" t="s">
        <v>373</v>
      </c>
    </row>
    <row r="170" spans="2:65" s="1" customFormat="1" ht="21.75" customHeight="1">
      <c r="B170" s="131"/>
      <c r="C170" s="132" t="s">
        <v>374</v>
      </c>
      <c r="D170" s="132" t="s">
        <v>119</v>
      </c>
      <c r="E170" s="133" t="s">
        <v>375</v>
      </c>
      <c r="F170" s="134" t="s">
        <v>376</v>
      </c>
      <c r="G170" s="135" t="s">
        <v>153</v>
      </c>
      <c r="H170" s="136">
        <v>31</v>
      </c>
      <c r="I170" s="137">
        <v>0</v>
      </c>
      <c r="J170" s="137">
        <f t="shared" si="20"/>
        <v>0</v>
      </c>
      <c r="K170" s="138"/>
      <c r="L170" s="25"/>
      <c r="M170" s="139" t="s">
        <v>1</v>
      </c>
      <c r="N170" s="140" t="s">
        <v>36</v>
      </c>
      <c r="O170" s="141">
        <v>8.6959999999999997</v>
      </c>
      <c r="P170" s="141">
        <f t="shared" si="21"/>
        <v>269.57599999999996</v>
      </c>
      <c r="Q170" s="141">
        <v>0.44030599999999998</v>
      </c>
      <c r="R170" s="141">
        <f t="shared" si="22"/>
        <v>13.649486</v>
      </c>
      <c r="S170" s="141">
        <v>0</v>
      </c>
      <c r="T170" s="142">
        <f t="shared" si="23"/>
        <v>0</v>
      </c>
      <c r="AR170" s="143" t="s">
        <v>123</v>
      </c>
      <c r="AT170" s="143" t="s">
        <v>119</v>
      </c>
      <c r="AU170" s="143" t="s">
        <v>124</v>
      </c>
      <c r="AY170" s="13" t="s">
        <v>117</v>
      </c>
      <c r="BE170" s="144">
        <f t="shared" si="24"/>
        <v>0</v>
      </c>
      <c r="BF170" s="144">
        <f t="shared" si="25"/>
        <v>0</v>
      </c>
      <c r="BG170" s="144">
        <f t="shared" si="26"/>
        <v>0</v>
      </c>
      <c r="BH170" s="144">
        <f t="shared" si="27"/>
        <v>0</v>
      </c>
      <c r="BI170" s="144">
        <f t="shared" si="28"/>
        <v>0</v>
      </c>
      <c r="BJ170" s="13" t="s">
        <v>124</v>
      </c>
      <c r="BK170" s="144">
        <f t="shared" si="29"/>
        <v>0</v>
      </c>
      <c r="BL170" s="13" t="s">
        <v>123</v>
      </c>
      <c r="BM170" s="143" t="s">
        <v>377</v>
      </c>
    </row>
    <row r="171" spans="2:65" s="1" customFormat="1" ht="24.2" customHeight="1">
      <c r="B171" s="131"/>
      <c r="C171" s="132" t="s">
        <v>378</v>
      </c>
      <c r="D171" s="132" t="s">
        <v>119</v>
      </c>
      <c r="E171" s="133" t="s">
        <v>379</v>
      </c>
      <c r="F171" s="134" t="s">
        <v>380</v>
      </c>
      <c r="G171" s="135" t="s">
        <v>132</v>
      </c>
      <c r="H171" s="136">
        <v>192.32</v>
      </c>
      <c r="I171" s="137">
        <v>0</v>
      </c>
      <c r="J171" s="137">
        <f t="shared" si="20"/>
        <v>0</v>
      </c>
      <c r="K171" s="138"/>
      <c r="L171" s="25"/>
      <c r="M171" s="139" t="s">
        <v>1</v>
      </c>
      <c r="N171" s="140" t="s">
        <v>36</v>
      </c>
      <c r="O171" s="141">
        <v>0.53400000000000003</v>
      </c>
      <c r="P171" s="141">
        <f t="shared" si="21"/>
        <v>102.69888</v>
      </c>
      <c r="Q171" s="141">
        <v>3.1260000000000003E-2</v>
      </c>
      <c r="R171" s="141">
        <f t="shared" si="22"/>
        <v>6.0119232</v>
      </c>
      <c r="S171" s="141">
        <v>0</v>
      </c>
      <c r="T171" s="142">
        <f t="shared" si="23"/>
        <v>0</v>
      </c>
      <c r="AR171" s="143" t="s">
        <v>123</v>
      </c>
      <c r="AT171" s="143" t="s">
        <v>119</v>
      </c>
      <c r="AU171" s="143" t="s">
        <v>124</v>
      </c>
      <c r="AY171" s="13" t="s">
        <v>117</v>
      </c>
      <c r="BE171" s="144">
        <f t="shared" si="24"/>
        <v>0</v>
      </c>
      <c r="BF171" s="144">
        <f t="shared" si="25"/>
        <v>0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124</v>
      </c>
      <c r="BK171" s="144">
        <f t="shared" si="29"/>
        <v>0</v>
      </c>
      <c r="BL171" s="13" t="s">
        <v>123</v>
      </c>
      <c r="BM171" s="143" t="s">
        <v>381</v>
      </c>
    </row>
    <row r="172" spans="2:65" s="1" customFormat="1" ht="24.2" customHeight="1">
      <c r="B172" s="131"/>
      <c r="C172" s="132" t="s">
        <v>382</v>
      </c>
      <c r="D172" s="132" t="s">
        <v>119</v>
      </c>
      <c r="E172" s="133" t="s">
        <v>151</v>
      </c>
      <c r="F172" s="134" t="s">
        <v>383</v>
      </c>
      <c r="G172" s="135" t="s">
        <v>153</v>
      </c>
      <c r="H172" s="136">
        <v>51</v>
      </c>
      <c r="I172" s="137">
        <v>0</v>
      </c>
      <c r="J172" s="137">
        <f t="shared" si="20"/>
        <v>0</v>
      </c>
      <c r="K172" s="138"/>
      <c r="L172" s="25"/>
      <c r="M172" s="139" t="s">
        <v>1</v>
      </c>
      <c r="N172" s="140" t="s">
        <v>36</v>
      </c>
      <c r="O172" s="141">
        <v>2.5030000000000001</v>
      </c>
      <c r="P172" s="141">
        <f t="shared" si="21"/>
        <v>127.65300000000001</v>
      </c>
      <c r="Q172" s="141">
        <v>0</v>
      </c>
      <c r="R172" s="141">
        <f t="shared" si="22"/>
        <v>0</v>
      </c>
      <c r="S172" s="141">
        <v>4.53</v>
      </c>
      <c r="T172" s="142">
        <f t="shared" si="23"/>
        <v>231.03</v>
      </c>
      <c r="AR172" s="143" t="s">
        <v>123</v>
      </c>
      <c r="AT172" s="143" t="s">
        <v>119</v>
      </c>
      <c r="AU172" s="143" t="s">
        <v>124</v>
      </c>
      <c r="AY172" s="13" t="s">
        <v>117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124</v>
      </c>
      <c r="BK172" s="144">
        <f t="shared" si="29"/>
        <v>0</v>
      </c>
      <c r="BL172" s="13" t="s">
        <v>123</v>
      </c>
      <c r="BM172" s="143" t="s">
        <v>384</v>
      </c>
    </row>
    <row r="173" spans="2:65" s="1" customFormat="1" ht="24.2" customHeight="1">
      <c r="B173" s="131"/>
      <c r="C173" s="132" t="s">
        <v>385</v>
      </c>
      <c r="D173" s="132" t="s">
        <v>119</v>
      </c>
      <c r="E173" s="133" t="s">
        <v>386</v>
      </c>
      <c r="F173" s="134" t="s">
        <v>387</v>
      </c>
      <c r="G173" s="135" t="s">
        <v>132</v>
      </c>
      <c r="H173" s="136">
        <v>31.65</v>
      </c>
      <c r="I173" s="137">
        <v>0</v>
      </c>
      <c r="J173" s="137">
        <f t="shared" si="20"/>
        <v>0</v>
      </c>
      <c r="K173" s="138"/>
      <c r="L173" s="25"/>
      <c r="M173" s="139" t="s">
        <v>1</v>
      </c>
      <c r="N173" s="140" t="s">
        <v>36</v>
      </c>
      <c r="O173" s="141">
        <v>0.53400000000000003</v>
      </c>
      <c r="P173" s="141">
        <f t="shared" si="21"/>
        <v>16.9011</v>
      </c>
      <c r="Q173" s="141">
        <v>3.1261209999999998E-2</v>
      </c>
      <c r="R173" s="141">
        <f t="shared" si="22"/>
        <v>0.98941729649999988</v>
      </c>
      <c r="S173" s="141">
        <v>0</v>
      </c>
      <c r="T173" s="142">
        <f t="shared" si="23"/>
        <v>0</v>
      </c>
      <c r="AR173" s="143" t="s">
        <v>123</v>
      </c>
      <c r="AT173" s="143" t="s">
        <v>119</v>
      </c>
      <c r="AU173" s="143" t="s">
        <v>124</v>
      </c>
      <c r="AY173" s="13" t="s">
        <v>117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124</v>
      </c>
      <c r="BK173" s="144">
        <f t="shared" si="29"/>
        <v>0</v>
      </c>
      <c r="BL173" s="13" t="s">
        <v>123</v>
      </c>
      <c r="BM173" s="143" t="s">
        <v>388</v>
      </c>
    </row>
    <row r="174" spans="2:65" s="1" customFormat="1" ht="33" customHeight="1">
      <c r="B174" s="131"/>
      <c r="C174" s="132" t="s">
        <v>389</v>
      </c>
      <c r="D174" s="132" t="s">
        <v>119</v>
      </c>
      <c r="E174" s="133" t="s">
        <v>390</v>
      </c>
      <c r="F174" s="134" t="s">
        <v>391</v>
      </c>
      <c r="G174" s="135" t="s">
        <v>132</v>
      </c>
      <c r="H174" s="136">
        <v>123.36</v>
      </c>
      <c r="I174" s="137">
        <v>0</v>
      </c>
      <c r="J174" s="137">
        <f t="shared" si="20"/>
        <v>0</v>
      </c>
      <c r="K174" s="138"/>
      <c r="L174" s="25"/>
      <c r="M174" s="139" t="s">
        <v>1</v>
      </c>
      <c r="N174" s="140" t="s">
        <v>36</v>
      </c>
      <c r="O174" s="141">
        <v>0.79300000000000004</v>
      </c>
      <c r="P174" s="141">
        <f t="shared" si="21"/>
        <v>97.824480000000008</v>
      </c>
      <c r="Q174" s="141">
        <v>6.8999999999999999E-3</v>
      </c>
      <c r="R174" s="141">
        <f t="shared" si="22"/>
        <v>0.85118399999999994</v>
      </c>
      <c r="S174" s="141">
        <v>0</v>
      </c>
      <c r="T174" s="142">
        <f t="shared" si="23"/>
        <v>0</v>
      </c>
      <c r="AR174" s="143" t="s">
        <v>123</v>
      </c>
      <c r="AT174" s="143" t="s">
        <v>119</v>
      </c>
      <c r="AU174" s="143" t="s">
        <v>124</v>
      </c>
      <c r="AY174" s="13" t="s">
        <v>117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124</v>
      </c>
      <c r="BK174" s="144">
        <f t="shared" si="29"/>
        <v>0</v>
      </c>
      <c r="BL174" s="13" t="s">
        <v>123</v>
      </c>
      <c r="BM174" s="143" t="s">
        <v>392</v>
      </c>
    </row>
    <row r="175" spans="2:65" s="1" customFormat="1" ht="21.75" customHeight="1">
      <c r="B175" s="131"/>
      <c r="C175" s="132" t="s">
        <v>393</v>
      </c>
      <c r="D175" s="132" t="s">
        <v>119</v>
      </c>
      <c r="E175" s="133" t="s">
        <v>394</v>
      </c>
      <c r="F175" s="134" t="s">
        <v>395</v>
      </c>
      <c r="G175" s="135" t="s">
        <v>153</v>
      </c>
      <c r="H175" s="136">
        <v>40</v>
      </c>
      <c r="I175" s="137">
        <v>0</v>
      </c>
      <c r="J175" s="137">
        <f t="shared" si="20"/>
        <v>0</v>
      </c>
      <c r="K175" s="138"/>
      <c r="L175" s="25"/>
      <c r="M175" s="139" t="s">
        <v>1</v>
      </c>
      <c r="N175" s="140" t="s">
        <v>36</v>
      </c>
      <c r="O175" s="141">
        <v>0</v>
      </c>
      <c r="P175" s="141">
        <f t="shared" si="21"/>
        <v>0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123</v>
      </c>
      <c r="AT175" s="143" t="s">
        <v>119</v>
      </c>
      <c r="AU175" s="143" t="s">
        <v>124</v>
      </c>
      <c r="AY175" s="13" t="s">
        <v>117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124</v>
      </c>
      <c r="BK175" s="144">
        <f t="shared" si="29"/>
        <v>0</v>
      </c>
      <c r="BL175" s="13" t="s">
        <v>123</v>
      </c>
      <c r="BM175" s="143" t="s">
        <v>396</v>
      </c>
    </row>
    <row r="176" spans="2:65" s="1" customFormat="1" ht="24.2" customHeight="1">
      <c r="B176" s="131"/>
      <c r="C176" s="132" t="s">
        <v>397</v>
      </c>
      <c r="D176" s="132" t="s">
        <v>119</v>
      </c>
      <c r="E176" s="133" t="s">
        <v>398</v>
      </c>
      <c r="F176" s="134" t="s">
        <v>399</v>
      </c>
      <c r="G176" s="135" t="s">
        <v>400</v>
      </c>
      <c r="H176" s="136">
        <v>2</v>
      </c>
      <c r="I176" s="137">
        <v>0</v>
      </c>
      <c r="J176" s="137">
        <f t="shared" si="20"/>
        <v>0</v>
      </c>
      <c r="K176" s="138"/>
      <c r="L176" s="25"/>
      <c r="M176" s="139" t="s">
        <v>1</v>
      </c>
      <c r="N176" s="140" t="s">
        <v>36</v>
      </c>
      <c r="O176" s="141">
        <v>0.64600000000000002</v>
      </c>
      <c r="P176" s="141">
        <f t="shared" si="21"/>
        <v>1.292</v>
      </c>
      <c r="Q176" s="141">
        <v>1.304E-2</v>
      </c>
      <c r="R176" s="141">
        <f t="shared" si="22"/>
        <v>2.6079999999999999E-2</v>
      </c>
      <c r="S176" s="141">
        <v>0</v>
      </c>
      <c r="T176" s="142">
        <f t="shared" si="23"/>
        <v>0</v>
      </c>
      <c r="AR176" s="143" t="s">
        <v>123</v>
      </c>
      <c r="AT176" s="143" t="s">
        <v>119</v>
      </c>
      <c r="AU176" s="143" t="s">
        <v>124</v>
      </c>
      <c r="AY176" s="13" t="s">
        <v>117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124</v>
      </c>
      <c r="BK176" s="144">
        <f t="shared" si="29"/>
        <v>0</v>
      </c>
      <c r="BL176" s="13" t="s">
        <v>123</v>
      </c>
      <c r="BM176" s="143" t="s">
        <v>401</v>
      </c>
    </row>
    <row r="177" spans="2:65" s="1" customFormat="1" ht="33" customHeight="1">
      <c r="B177" s="131"/>
      <c r="C177" s="132" t="s">
        <v>402</v>
      </c>
      <c r="D177" s="132" t="s">
        <v>119</v>
      </c>
      <c r="E177" s="133" t="s">
        <v>403</v>
      </c>
      <c r="F177" s="134" t="s">
        <v>404</v>
      </c>
      <c r="G177" s="135" t="s">
        <v>400</v>
      </c>
      <c r="H177" s="136">
        <v>1</v>
      </c>
      <c r="I177" s="137">
        <v>0</v>
      </c>
      <c r="J177" s="137">
        <f t="shared" si="20"/>
        <v>0</v>
      </c>
      <c r="K177" s="138"/>
      <c r="L177" s="25"/>
      <c r="M177" s="139" t="s">
        <v>1</v>
      </c>
      <c r="N177" s="140" t="s">
        <v>36</v>
      </c>
      <c r="O177" s="141">
        <v>0.64600000000000002</v>
      </c>
      <c r="P177" s="141">
        <f t="shared" si="21"/>
        <v>0.64600000000000002</v>
      </c>
      <c r="Q177" s="141">
        <v>1.304E-2</v>
      </c>
      <c r="R177" s="141">
        <f t="shared" si="22"/>
        <v>1.304E-2</v>
      </c>
      <c r="S177" s="141">
        <v>0</v>
      </c>
      <c r="T177" s="142">
        <f t="shared" si="23"/>
        <v>0</v>
      </c>
      <c r="AR177" s="143" t="s">
        <v>123</v>
      </c>
      <c r="AT177" s="143" t="s">
        <v>119</v>
      </c>
      <c r="AU177" s="143" t="s">
        <v>124</v>
      </c>
      <c r="AY177" s="13" t="s">
        <v>117</v>
      </c>
      <c r="BE177" s="144">
        <f t="shared" si="24"/>
        <v>0</v>
      </c>
      <c r="BF177" s="144">
        <f t="shared" si="25"/>
        <v>0</v>
      </c>
      <c r="BG177" s="144">
        <f t="shared" si="26"/>
        <v>0</v>
      </c>
      <c r="BH177" s="144">
        <f t="shared" si="27"/>
        <v>0</v>
      </c>
      <c r="BI177" s="144">
        <f t="shared" si="28"/>
        <v>0</v>
      </c>
      <c r="BJ177" s="13" t="s">
        <v>124</v>
      </c>
      <c r="BK177" s="144">
        <f t="shared" si="29"/>
        <v>0</v>
      </c>
      <c r="BL177" s="13" t="s">
        <v>123</v>
      </c>
      <c r="BM177" s="143" t="s">
        <v>405</v>
      </c>
    </row>
    <row r="178" spans="2:65" s="1" customFormat="1" ht="24.2" customHeight="1">
      <c r="B178" s="131"/>
      <c r="C178" s="132" t="s">
        <v>406</v>
      </c>
      <c r="D178" s="132" t="s">
        <v>119</v>
      </c>
      <c r="E178" s="133" t="s">
        <v>407</v>
      </c>
      <c r="F178" s="134" t="s">
        <v>408</v>
      </c>
      <c r="G178" s="135" t="s">
        <v>132</v>
      </c>
      <c r="H178" s="136">
        <v>225</v>
      </c>
      <c r="I178" s="137">
        <v>0</v>
      </c>
      <c r="J178" s="137">
        <f t="shared" si="20"/>
        <v>0</v>
      </c>
      <c r="K178" s="138"/>
      <c r="L178" s="25"/>
      <c r="M178" s="139" t="s">
        <v>1</v>
      </c>
      <c r="N178" s="140" t="s">
        <v>36</v>
      </c>
      <c r="O178" s="141">
        <v>0.45200000000000001</v>
      </c>
      <c r="P178" s="141">
        <f t="shared" si="21"/>
        <v>101.7</v>
      </c>
      <c r="Q178" s="141">
        <v>0</v>
      </c>
      <c r="R178" s="141">
        <f t="shared" si="22"/>
        <v>0</v>
      </c>
      <c r="S178" s="141">
        <v>0.20399999999999999</v>
      </c>
      <c r="T178" s="142">
        <f t="shared" si="23"/>
        <v>45.9</v>
      </c>
      <c r="AR178" s="143" t="s">
        <v>123</v>
      </c>
      <c r="AT178" s="143" t="s">
        <v>119</v>
      </c>
      <c r="AU178" s="143" t="s">
        <v>124</v>
      </c>
      <c r="AY178" s="13" t="s">
        <v>117</v>
      </c>
      <c r="BE178" s="144">
        <f t="shared" si="24"/>
        <v>0</v>
      </c>
      <c r="BF178" s="144">
        <f t="shared" si="25"/>
        <v>0</v>
      </c>
      <c r="BG178" s="144">
        <f t="shared" si="26"/>
        <v>0</v>
      </c>
      <c r="BH178" s="144">
        <f t="shared" si="27"/>
        <v>0</v>
      </c>
      <c r="BI178" s="144">
        <f t="shared" si="28"/>
        <v>0</v>
      </c>
      <c r="BJ178" s="13" t="s">
        <v>124</v>
      </c>
      <c r="BK178" s="144">
        <f t="shared" si="29"/>
        <v>0</v>
      </c>
      <c r="BL178" s="13" t="s">
        <v>123</v>
      </c>
      <c r="BM178" s="143" t="s">
        <v>409</v>
      </c>
    </row>
    <row r="179" spans="2:65" s="1" customFormat="1" ht="24.2" customHeight="1">
      <c r="B179" s="131"/>
      <c r="C179" s="132" t="s">
        <v>410</v>
      </c>
      <c r="D179" s="132" t="s">
        <v>119</v>
      </c>
      <c r="E179" s="133" t="s">
        <v>411</v>
      </c>
      <c r="F179" s="134" t="s">
        <v>412</v>
      </c>
      <c r="G179" s="135" t="s">
        <v>132</v>
      </c>
      <c r="H179" s="136">
        <v>550</v>
      </c>
      <c r="I179" s="137">
        <v>0</v>
      </c>
      <c r="J179" s="137">
        <f t="shared" si="20"/>
        <v>0</v>
      </c>
      <c r="K179" s="138"/>
      <c r="L179" s="25"/>
      <c r="M179" s="139" t="s">
        <v>1</v>
      </c>
      <c r="N179" s="140" t="s">
        <v>36</v>
      </c>
      <c r="O179" s="141">
        <v>8.3000000000000004E-2</v>
      </c>
      <c r="P179" s="141">
        <f t="shared" si="21"/>
        <v>45.650000000000006</v>
      </c>
      <c r="Q179" s="141">
        <v>0</v>
      </c>
      <c r="R179" s="141">
        <f t="shared" si="22"/>
        <v>0</v>
      </c>
      <c r="S179" s="141">
        <v>4.0000000000000001E-3</v>
      </c>
      <c r="T179" s="142">
        <f t="shared" si="23"/>
        <v>2.2000000000000002</v>
      </c>
      <c r="AR179" s="143" t="s">
        <v>123</v>
      </c>
      <c r="AT179" s="143" t="s">
        <v>119</v>
      </c>
      <c r="AU179" s="143" t="s">
        <v>124</v>
      </c>
      <c r="AY179" s="13" t="s">
        <v>117</v>
      </c>
      <c r="BE179" s="144">
        <f t="shared" si="24"/>
        <v>0</v>
      </c>
      <c r="BF179" s="144">
        <f t="shared" si="25"/>
        <v>0</v>
      </c>
      <c r="BG179" s="144">
        <f t="shared" si="26"/>
        <v>0</v>
      </c>
      <c r="BH179" s="144">
        <f t="shared" si="27"/>
        <v>0</v>
      </c>
      <c r="BI179" s="144">
        <f t="shared" si="28"/>
        <v>0</v>
      </c>
      <c r="BJ179" s="13" t="s">
        <v>124</v>
      </c>
      <c r="BK179" s="144">
        <f t="shared" si="29"/>
        <v>0</v>
      </c>
      <c r="BL179" s="13" t="s">
        <v>123</v>
      </c>
      <c r="BM179" s="143" t="s">
        <v>413</v>
      </c>
    </row>
    <row r="180" spans="2:65" s="1" customFormat="1" ht="24.2" customHeight="1">
      <c r="B180" s="131"/>
      <c r="C180" s="132" t="s">
        <v>414</v>
      </c>
      <c r="D180" s="132" t="s">
        <v>119</v>
      </c>
      <c r="E180" s="133" t="s">
        <v>415</v>
      </c>
      <c r="F180" s="134" t="s">
        <v>416</v>
      </c>
      <c r="G180" s="135" t="s">
        <v>153</v>
      </c>
      <c r="H180" s="136">
        <v>1100</v>
      </c>
      <c r="I180" s="137">
        <v>0</v>
      </c>
      <c r="J180" s="137">
        <f t="shared" si="20"/>
        <v>0</v>
      </c>
      <c r="K180" s="138"/>
      <c r="L180" s="25"/>
      <c r="M180" s="139" t="s">
        <v>1</v>
      </c>
      <c r="N180" s="140" t="s">
        <v>36</v>
      </c>
      <c r="O180" s="141">
        <v>8.3000000000000004E-2</v>
      </c>
      <c r="P180" s="141">
        <f t="shared" si="21"/>
        <v>91.300000000000011</v>
      </c>
      <c r="Q180" s="141">
        <v>0</v>
      </c>
      <c r="R180" s="141">
        <f t="shared" si="22"/>
        <v>0</v>
      </c>
      <c r="S180" s="141">
        <v>1.6E-2</v>
      </c>
      <c r="T180" s="142">
        <f t="shared" si="23"/>
        <v>17.600000000000001</v>
      </c>
      <c r="AR180" s="143" t="s">
        <v>123</v>
      </c>
      <c r="AT180" s="143" t="s">
        <v>119</v>
      </c>
      <c r="AU180" s="143" t="s">
        <v>124</v>
      </c>
      <c r="AY180" s="13" t="s">
        <v>117</v>
      </c>
      <c r="BE180" s="144">
        <f t="shared" si="24"/>
        <v>0</v>
      </c>
      <c r="BF180" s="144">
        <f t="shared" si="25"/>
        <v>0</v>
      </c>
      <c r="BG180" s="144">
        <f t="shared" si="26"/>
        <v>0</v>
      </c>
      <c r="BH180" s="144">
        <f t="shared" si="27"/>
        <v>0</v>
      </c>
      <c r="BI180" s="144">
        <f t="shared" si="28"/>
        <v>0</v>
      </c>
      <c r="BJ180" s="13" t="s">
        <v>124</v>
      </c>
      <c r="BK180" s="144">
        <f t="shared" si="29"/>
        <v>0</v>
      </c>
      <c r="BL180" s="13" t="s">
        <v>123</v>
      </c>
      <c r="BM180" s="143" t="s">
        <v>417</v>
      </c>
    </row>
    <row r="181" spans="2:65" s="1" customFormat="1" ht="24.2" customHeight="1">
      <c r="B181" s="131"/>
      <c r="C181" s="132" t="s">
        <v>418</v>
      </c>
      <c r="D181" s="132" t="s">
        <v>119</v>
      </c>
      <c r="E181" s="133" t="s">
        <v>419</v>
      </c>
      <c r="F181" s="134" t="s">
        <v>420</v>
      </c>
      <c r="G181" s="135" t="s">
        <v>153</v>
      </c>
      <c r="H181" s="136">
        <v>120</v>
      </c>
      <c r="I181" s="137">
        <v>0</v>
      </c>
      <c r="J181" s="137">
        <f t="shared" si="20"/>
        <v>0</v>
      </c>
      <c r="K181" s="138"/>
      <c r="L181" s="25"/>
      <c r="M181" s="139" t="s">
        <v>1</v>
      </c>
      <c r="N181" s="140" t="s">
        <v>36</v>
      </c>
      <c r="O181" s="141">
        <v>0.17100000000000001</v>
      </c>
      <c r="P181" s="141">
        <f t="shared" si="21"/>
        <v>20.520000000000003</v>
      </c>
      <c r="Q181" s="141">
        <v>0</v>
      </c>
      <c r="R181" s="141">
        <f t="shared" si="22"/>
        <v>0</v>
      </c>
      <c r="S181" s="141">
        <v>6.7999999999999996E-3</v>
      </c>
      <c r="T181" s="142">
        <f t="shared" si="23"/>
        <v>0.81599999999999995</v>
      </c>
      <c r="AR181" s="143" t="s">
        <v>123</v>
      </c>
      <c r="AT181" s="143" t="s">
        <v>119</v>
      </c>
      <c r="AU181" s="143" t="s">
        <v>124</v>
      </c>
      <c r="AY181" s="13" t="s">
        <v>117</v>
      </c>
      <c r="BE181" s="144">
        <f t="shared" si="24"/>
        <v>0</v>
      </c>
      <c r="BF181" s="144">
        <f t="shared" si="25"/>
        <v>0</v>
      </c>
      <c r="BG181" s="144">
        <f t="shared" si="26"/>
        <v>0</v>
      </c>
      <c r="BH181" s="144">
        <f t="shared" si="27"/>
        <v>0</v>
      </c>
      <c r="BI181" s="144">
        <f t="shared" si="28"/>
        <v>0</v>
      </c>
      <c r="BJ181" s="13" t="s">
        <v>124</v>
      </c>
      <c r="BK181" s="144">
        <f t="shared" si="29"/>
        <v>0</v>
      </c>
      <c r="BL181" s="13" t="s">
        <v>123</v>
      </c>
      <c r="BM181" s="143" t="s">
        <v>421</v>
      </c>
    </row>
    <row r="182" spans="2:65" s="1" customFormat="1" ht="24.2" customHeight="1">
      <c r="B182" s="131"/>
      <c r="C182" s="132" t="s">
        <v>422</v>
      </c>
      <c r="D182" s="132" t="s">
        <v>119</v>
      </c>
      <c r="E182" s="133" t="s">
        <v>423</v>
      </c>
      <c r="F182" s="134" t="s">
        <v>424</v>
      </c>
      <c r="G182" s="135" t="s">
        <v>132</v>
      </c>
      <c r="H182" s="136">
        <v>33.299999999999997</v>
      </c>
      <c r="I182" s="137">
        <v>0</v>
      </c>
      <c r="J182" s="137">
        <f t="shared" si="20"/>
        <v>0</v>
      </c>
      <c r="K182" s="138"/>
      <c r="L182" s="25"/>
      <c r="M182" s="139" t="s">
        <v>1</v>
      </c>
      <c r="N182" s="140" t="s">
        <v>36</v>
      </c>
      <c r="O182" s="141">
        <v>5.976</v>
      </c>
      <c r="P182" s="141">
        <f t="shared" si="21"/>
        <v>199.00079999999997</v>
      </c>
      <c r="Q182" s="141">
        <v>2.911E-2</v>
      </c>
      <c r="R182" s="141">
        <f t="shared" si="22"/>
        <v>0.96936299999999997</v>
      </c>
      <c r="S182" s="141">
        <v>0</v>
      </c>
      <c r="T182" s="142">
        <f t="shared" si="23"/>
        <v>0</v>
      </c>
      <c r="AR182" s="143" t="s">
        <v>123</v>
      </c>
      <c r="AT182" s="143" t="s">
        <v>119</v>
      </c>
      <c r="AU182" s="143" t="s">
        <v>124</v>
      </c>
      <c r="AY182" s="13" t="s">
        <v>117</v>
      </c>
      <c r="BE182" s="144">
        <f t="shared" si="24"/>
        <v>0</v>
      </c>
      <c r="BF182" s="144">
        <f t="shared" si="25"/>
        <v>0</v>
      </c>
      <c r="BG182" s="144">
        <f t="shared" si="26"/>
        <v>0</v>
      </c>
      <c r="BH182" s="144">
        <f t="shared" si="27"/>
        <v>0</v>
      </c>
      <c r="BI182" s="144">
        <f t="shared" si="28"/>
        <v>0</v>
      </c>
      <c r="BJ182" s="13" t="s">
        <v>124</v>
      </c>
      <c r="BK182" s="144">
        <f t="shared" si="29"/>
        <v>0</v>
      </c>
      <c r="BL182" s="13" t="s">
        <v>123</v>
      </c>
      <c r="BM182" s="143" t="s">
        <v>425</v>
      </c>
    </row>
    <row r="183" spans="2:65" s="1" customFormat="1" ht="24.2" customHeight="1">
      <c r="B183" s="131"/>
      <c r="C183" s="132" t="s">
        <v>426</v>
      </c>
      <c r="D183" s="132" t="s">
        <v>119</v>
      </c>
      <c r="E183" s="133" t="s">
        <v>427</v>
      </c>
      <c r="F183" s="134" t="s">
        <v>428</v>
      </c>
      <c r="G183" s="135" t="s">
        <v>132</v>
      </c>
      <c r="H183" s="136">
        <v>21.25</v>
      </c>
      <c r="I183" s="137">
        <v>0</v>
      </c>
      <c r="J183" s="137">
        <f t="shared" si="20"/>
        <v>0</v>
      </c>
      <c r="K183" s="138"/>
      <c r="L183" s="25"/>
      <c r="M183" s="139" t="s">
        <v>1</v>
      </c>
      <c r="N183" s="140" t="s">
        <v>36</v>
      </c>
      <c r="O183" s="141">
        <v>2.2170000000000001</v>
      </c>
      <c r="P183" s="141">
        <f t="shared" si="21"/>
        <v>47.111249999999998</v>
      </c>
      <c r="Q183" s="141">
        <v>3.7379999999999997E-2</v>
      </c>
      <c r="R183" s="141">
        <f t="shared" si="22"/>
        <v>0.79432499999999995</v>
      </c>
      <c r="S183" s="141">
        <v>0</v>
      </c>
      <c r="T183" s="142">
        <f t="shared" si="23"/>
        <v>0</v>
      </c>
      <c r="AR183" s="143" t="s">
        <v>123</v>
      </c>
      <c r="AT183" s="143" t="s">
        <v>119</v>
      </c>
      <c r="AU183" s="143" t="s">
        <v>124</v>
      </c>
      <c r="AY183" s="13" t="s">
        <v>117</v>
      </c>
      <c r="BE183" s="144">
        <f t="shared" si="24"/>
        <v>0</v>
      </c>
      <c r="BF183" s="144">
        <f t="shared" si="25"/>
        <v>0</v>
      </c>
      <c r="BG183" s="144">
        <f t="shared" si="26"/>
        <v>0</v>
      </c>
      <c r="BH183" s="144">
        <f t="shared" si="27"/>
        <v>0</v>
      </c>
      <c r="BI183" s="144">
        <f t="shared" si="28"/>
        <v>0</v>
      </c>
      <c r="BJ183" s="13" t="s">
        <v>124</v>
      </c>
      <c r="BK183" s="144">
        <f t="shared" si="29"/>
        <v>0</v>
      </c>
      <c r="BL183" s="13" t="s">
        <v>123</v>
      </c>
      <c r="BM183" s="143" t="s">
        <v>429</v>
      </c>
    </row>
    <row r="184" spans="2:65" s="1" customFormat="1" ht="24.2" customHeight="1">
      <c r="B184" s="131"/>
      <c r="C184" s="132" t="s">
        <v>430</v>
      </c>
      <c r="D184" s="132" t="s">
        <v>119</v>
      </c>
      <c r="E184" s="133" t="s">
        <v>431</v>
      </c>
      <c r="F184" s="134" t="s">
        <v>432</v>
      </c>
      <c r="G184" s="135" t="s">
        <v>132</v>
      </c>
      <c r="H184" s="136">
        <v>54.55</v>
      </c>
      <c r="I184" s="137">
        <v>0</v>
      </c>
      <c r="J184" s="137">
        <f t="shared" si="20"/>
        <v>0</v>
      </c>
      <c r="K184" s="138"/>
      <c r="L184" s="25"/>
      <c r="M184" s="139" t="s">
        <v>1</v>
      </c>
      <c r="N184" s="140" t="s">
        <v>36</v>
      </c>
      <c r="O184" s="141">
        <v>0.90400000000000003</v>
      </c>
      <c r="P184" s="141">
        <f t="shared" si="21"/>
        <v>49.313200000000002</v>
      </c>
      <c r="Q184" s="141">
        <v>0</v>
      </c>
      <c r="R184" s="141">
        <f t="shared" si="22"/>
        <v>0</v>
      </c>
      <c r="S184" s="141">
        <v>0.26</v>
      </c>
      <c r="T184" s="142">
        <f t="shared" si="23"/>
        <v>14.183</v>
      </c>
      <c r="AR184" s="143" t="s">
        <v>123</v>
      </c>
      <c r="AT184" s="143" t="s">
        <v>119</v>
      </c>
      <c r="AU184" s="143" t="s">
        <v>124</v>
      </c>
      <c r="AY184" s="13" t="s">
        <v>117</v>
      </c>
      <c r="BE184" s="144">
        <f t="shared" si="24"/>
        <v>0</v>
      </c>
      <c r="BF184" s="144">
        <f t="shared" si="25"/>
        <v>0</v>
      </c>
      <c r="BG184" s="144">
        <f t="shared" si="26"/>
        <v>0</v>
      </c>
      <c r="BH184" s="144">
        <f t="shared" si="27"/>
        <v>0</v>
      </c>
      <c r="BI184" s="144">
        <f t="shared" si="28"/>
        <v>0</v>
      </c>
      <c r="BJ184" s="13" t="s">
        <v>124</v>
      </c>
      <c r="BK184" s="144">
        <f t="shared" si="29"/>
        <v>0</v>
      </c>
      <c r="BL184" s="13" t="s">
        <v>123</v>
      </c>
      <c r="BM184" s="143" t="s">
        <v>433</v>
      </c>
    </row>
    <row r="185" spans="2:65" s="1" customFormat="1" ht="24.2" customHeight="1">
      <c r="B185" s="131"/>
      <c r="C185" s="132" t="s">
        <v>434</v>
      </c>
      <c r="D185" s="132" t="s">
        <v>119</v>
      </c>
      <c r="E185" s="133" t="s">
        <v>435</v>
      </c>
      <c r="F185" s="134" t="s">
        <v>436</v>
      </c>
      <c r="G185" s="135" t="s">
        <v>153</v>
      </c>
      <c r="H185" s="136">
        <v>1</v>
      </c>
      <c r="I185" s="137">
        <v>0</v>
      </c>
      <c r="J185" s="137">
        <f t="shared" si="20"/>
        <v>0</v>
      </c>
      <c r="K185" s="138"/>
      <c r="L185" s="25"/>
      <c r="M185" s="139" t="s">
        <v>1</v>
      </c>
      <c r="N185" s="140" t="s">
        <v>36</v>
      </c>
      <c r="O185" s="141">
        <v>13.324</v>
      </c>
      <c r="P185" s="141">
        <f t="shared" si="21"/>
        <v>13.324</v>
      </c>
      <c r="Q185" s="141">
        <v>2.0765559999999999E-2</v>
      </c>
      <c r="R185" s="141">
        <f t="shared" si="22"/>
        <v>2.0765559999999999E-2</v>
      </c>
      <c r="S185" s="141">
        <v>2.19</v>
      </c>
      <c r="T185" s="142">
        <f t="shared" si="23"/>
        <v>2.19</v>
      </c>
      <c r="AR185" s="143" t="s">
        <v>123</v>
      </c>
      <c r="AT185" s="143" t="s">
        <v>119</v>
      </c>
      <c r="AU185" s="143" t="s">
        <v>124</v>
      </c>
      <c r="AY185" s="13" t="s">
        <v>117</v>
      </c>
      <c r="BE185" s="144">
        <f t="shared" si="24"/>
        <v>0</v>
      </c>
      <c r="BF185" s="144">
        <f t="shared" si="25"/>
        <v>0</v>
      </c>
      <c r="BG185" s="144">
        <f t="shared" si="26"/>
        <v>0</v>
      </c>
      <c r="BH185" s="144">
        <f t="shared" si="27"/>
        <v>0</v>
      </c>
      <c r="BI185" s="144">
        <f t="shared" si="28"/>
        <v>0</v>
      </c>
      <c r="BJ185" s="13" t="s">
        <v>124</v>
      </c>
      <c r="BK185" s="144">
        <f t="shared" si="29"/>
        <v>0</v>
      </c>
      <c r="BL185" s="13" t="s">
        <v>123</v>
      </c>
      <c r="BM185" s="143" t="s">
        <v>437</v>
      </c>
    </row>
    <row r="186" spans="2:65" s="1" customFormat="1" ht="24.2" customHeight="1">
      <c r="B186" s="131"/>
      <c r="C186" s="132" t="s">
        <v>438</v>
      </c>
      <c r="D186" s="132" t="s">
        <v>119</v>
      </c>
      <c r="E186" s="133" t="s">
        <v>439</v>
      </c>
      <c r="F186" s="134" t="s">
        <v>440</v>
      </c>
      <c r="G186" s="135" t="s">
        <v>153</v>
      </c>
      <c r="H186" s="136">
        <v>38</v>
      </c>
      <c r="I186" s="137">
        <v>0</v>
      </c>
      <c r="J186" s="137">
        <f t="shared" si="20"/>
        <v>0</v>
      </c>
      <c r="K186" s="138"/>
      <c r="L186" s="25"/>
      <c r="M186" s="139" t="s">
        <v>1</v>
      </c>
      <c r="N186" s="140" t="s">
        <v>36</v>
      </c>
      <c r="O186" s="141">
        <v>6.3479999999999999</v>
      </c>
      <c r="P186" s="141">
        <f t="shared" si="21"/>
        <v>241.22399999999999</v>
      </c>
      <c r="Q186" s="141">
        <v>4.7973590000000003E-2</v>
      </c>
      <c r="R186" s="141">
        <f t="shared" si="22"/>
        <v>1.8229964200000002</v>
      </c>
      <c r="S186" s="141">
        <v>0</v>
      </c>
      <c r="T186" s="142">
        <f t="shared" si="23"/>
        <v>0</v>
      </c>
      <c r="AR186" s="143" t="s">
        <v>123</v>
      </c>
      <c r="AT186" s="143" t="s">
        <v>119</v>
      </c>
      <c r="AU186" s="143" t="s">
        <v>124</v>
      </c>
      <c r="AY186" s="13" t="s">
        <v>117</v>
      </c>
      <c r="BE186" s="144">
        <f t="shared" si="24"/>
        <v>0</v>
      </c>
      <c r="BF186" s="144">
        <f t="shared" si="25"/>
        <v>0</v>
      </c>
      <c r="BG186" s="144">
        <f t="shared" si="26"/>
        <v>0</v>
      </c>
      <c r="BH186" s="144">
        <f t="shared" si="27"/>
        <v>0</v>
      </c>
      <c r="BI186" s="144">
        <f t="shared" si="28"/>
        <v>0</v>
      </c>
      <c r="BJ186" s="13" t="s">
        <v>124</v>
      </c>
      <c r="BK186" s="144">
        <f t="shared" si="29"/>
        <v>0</v>
      </c>
      <c r="BL186" s="13" t="s">
        <v>123</v>
      </c>
      <c r="BM186" s="143" t="s">
        <v>441</v>
      </c>
    </row>
    <row r="187" spans="2:65" s="1" customFormat="1" ht="24.2" customHeight="1">
      <c r="B187" s="131"/>
      <c r="C187" s="132" t="s">
        <v>442</v>
      </c>
      <c r="D187" s="132" t="s">
        <v>119</v>
      </c>
      <c r="E187" s="133" t="s">
        <v>443</v>
      </c>
      <c r="F187" s="134" t="s">
        <v>444</v>
      </c>
      <c r="G187" s="135" t="s">
        <v>153</v>
      </c>
      <c r="H187" s="136">
        <v>60</v>
      </c>
      <c r="I187" s="137">
        <v>0</v>
      </c>
      <c r="J187" s="137">
        <f t="shared" si="20"/>
        <v>0</v>
      </c>
      <c r="K187" s="138"/>
      <c r="L187" s="25"/>
      <c r="M187" s="139" t="s">
        <v>1</v>
      </c>
      <c r="N187" s="140" t="s">
        <v>36</v>
      </c>
      <c r="O187" s="141">
        <v>0.443</v>
      </c>
      <c r="P187" s="141">
        <f t="shared" si="21"/>
        <v>26.580000000000002</v>
      </c>
      <c r="Q187" s="141">
        <v>0</v>
      </c>
      <c r="R187" s="141">
        <f t="shared" si="22"/>
        <v>0</v>
      </c>
      <c r="S187" s="141">
        <v>0</v>
      </c>
      <c r="T187" s="142">
        <f t="shared" si="23"/>
        <v>0</v>
      </c>
      <c r="AR187" s="143" t="s">
        <v>123</v>
      </c>
      <c r="AT187" s="143" t="s">
        <v>119</v>
      </c>
      <c r="AU187" s="143" t="s">
        <v>124</v>
      </c>
      <c r="AY187" s="13" t="s">
        <v>117</v>
      </c>
      <c r="BE187" s="144">
        <f t="shared" si="24"/>
        <v>0</v>
      </c>
      <c r="BF187" s="144">
        <f t="shared" si="25"/>
        <v>0</v>
      </c>
      <c r="BG187" s="144">
        <f t="shared" si="26"/>
        <v>0</v>
      </c>
      <c r="BH187" s="144">
        <f t="shared" si="27"/>
        <v>0</v>
      </c>
      <c r="BI187" s="144">
        <f t="shared" si="28"/>
        <v>0</v>
      </c>
      <c r="BJ187" s="13" t="s">
        <v>124</v>
      </c>
      <c r="BK187" s="144">
        <f t="shared" si="29"/>
        <v>0</v>
      </c>
      <c r="BL187" s="13" t="s">
        <v>123</v>
      </c>
      <c r="BM187" s="143" t="s">
        <v>445</v>
      </c>
    </row>
    <row r="188" spans="2:65" s="1" customFormat="1" ht="21.75" customHeight="1">
      <c r="B188" s="131"/>
      <c r="C188" s="132" t="s">
        <v>446</v>
      </c>
      <c r="D188" s="132" t="s">
        <v>119</v>
      </c>
      <c r="E188" s="133" t="s">
        <v>447</v>
      </c>
      <c r="F188" s="134" t="s">
        <v>448</v>
      </c>
      <c r="G188" s="135" t="s">
        <v>153</v>
      </c>
      <c r="H188" s="136">
        <v>30</v>
      </c>
      <c r="I188" s="137">
        <v>0</v>
      </c>
      <c r="J188" s="137">
        <f t="shared" si="20"/>
        <v>0</v>
      </c>
      <c r="K188" s="138"/>
      <c r="L188" s="25"/>
      <c r="M188" s="139" t="s">
        <v>1</v>
      </c>
      <c r="N188" s="140" t="s">
        <v>36</v>
      </c>
      <c r="O188" s="141">
        <v>1.329</v>
      </c>
      <c r="P188" s="141">
        <f t="shared" si="21"/>
        <v>39.869999999999997</v>
      </c>
      <c r="Q188" s="141">
        <v>0</v>
      </c>
      <c r="R188" s="141">
        <f t="shared" si="22"/>
        <v>0</v>
      </c>
      <c r="S188" s="141">
        <v>0</v>
      </c>
      <c r="T188" s="142">
        <f t="shared" si="23"/>
        <v>0</v>
      </c>
      <c r="AR188" s="143" t="s">
        <v>123</v>
      </c>
      <c r="AT188" s="143" t="s">
        <v>119</v>
      </c>
      <c r="AU188" s="143" t="s">
        <v>124</v>
      </c>
      <c r="AY188" s="13" t="s">
        <v>117</v>
      </c>
      <c r="BE188" s="144">
        <f t="shared" si="24"/>
        <v>0</v>
      </c>
      <c r="BF188" s="144">
        <f t="shared" si="25"/>
        <v>0</v>
      </c>
      <c r="BG188" s="144">
        <f t="shared" si="26"/>
        <v>0</v>
      </c>
      <c r="BH188" s="144">
        <f t="shared" si="27"/>
        <v>0</v>
      </c>
      <c r="BI188" s="144">
        <f t="shared" si="28"/>
        <v>0</v>
      </c>
      <c r="BJ188" s="13" t="s">
        <v>124</v>
      </c>
      <c r="BK188" s="144">
        <f t="shared" si="29"/>
        <v>0</v>
      </c>
      <c r="BL188" s="13" t="s">
        <v>123</v>
      </c>
      <c r="BM188" s="143" t="s">
        <v>449</v>
      </c>
    </row>
    <row r="189" spans="2:65" s="1" customFormat="1" ht="16.5" customHeight="1">
      <c r="B189" s="131"/>
      <c r="C189" s="132" t="s">
        <v>450</v>
      </c>
      <c r="D189" s="132" t="s">
        <v>119</v>
      </c>
      <c r="E189" s="133" t="s">
        <v>451</v>
      </c>
      <c r="F189" s="134" t="s">
        <v>452</v>
      </c>
      <c r="G189" s="135" t="s">
        <v>153</v>
      </c>
      <c r="H189" s="136">
        <v>92</v>
      </c>
      <c r="I189" s="137">
        <v>0</v>
      </c>
      <c r="J189" s="137">
        <f t="shared" si="20"/>
        <v>0</v>
      </c>
      <c r="K189" s="138"/>
      <c r="L189" s="25"/>
      <c r="M189" s="139" t="s">
        <v>1</v>
      </c>
      <c r="N189" s="140" t="s">
        <v>36</v>
      </c>
      <c r="O189" s="141">
        <v>0.56754000000000004</v>
      </c>
      <c r="P189" s="141">
        <f t="shared" si="21"/>
        <v>52.213680000000004</v>
      </c>
      <c r="Q189" s="141">
        <v>5.2599999999999999E-4</v>
      </c>
      <c r="R189" s="141">
        <f t="shared" si="22"/>
        <v>4.8391999999999998E-2</v>
      </c>
      <c r="S189" s="141">
        <v>0</v>
      </c>
      <c r="T189" s="142">
        <f t="shared" si="23"/>
        <v>0</v>
      </c>
      <c r="AR189" s="143" t="s">
        <v>123</v>
      </c>
      <c r="AT189" s="143" t="s">
        <v>119</v>
      </c>
      <c r="AU189" s="143" t="s">
        <v>124</v>
      </c>
      <c r="AY189" s="13" t="s">
        <v>117</v>
      </c>
      <c r="BE189" s="144">
        <f t="shared" si="24"/>
        <v>0</v>
      </c>
      <c r="BF189" s="144">
        <f t="shared" si="25"/>
        <v>0</v>
      </c>
      <c r="BG189" s="144">
        <f t="shared" si="26"/>
        <v>0</v>
      </c>
      <c r="BH189" s="144">
        <f t="shared" si="27"/>
        <v>0</v>
      </c>
      <c r="BI189" s="144">
        <f t="shared" si="28"/>
        <v>0</v>
      </c>
      <c r="BJ189" s="13" t="s">
        <v>124</v>
      </c>
      <c r="BK189" s="144">
        <f t="shared" si="29"/>
        <v>0</v>
      </c>
      <c r="BL189" s="13" t="s">
        <v>123</v>
      </c>
      <c r="BM189" s="143" t="s">
        <v>453</v>
      </c>
    </row>
    <row r="190" spans="2:65" s="1" customFormat="1" ht="33" customHeight="1">
      <c r="B190" s="131"/>
      <c r="C190" s="132" t="s">
        <v>454</v>
      </c>
      <c r="D190" s="132" t="s">
        <v>119</v>
      </c>
      <c r="E190" s="133" t="s">
        <v>455</v>
      </c>
      <c r="F190" s="134" t="s">
        <v>456</v>
      </c>
      <c r="G190" s="135" t="s">
        <v>132</v>
      </c>
      <c r="H190" s="136">
        <v>1656</v>
      </c>
      <c r="I190" s="137">
        <v>0</v>
      </c>
      <c r="J190" s="137">
        <f t="shared" si="20"/>
        <v>0</v>
      </c>
      <c r="K190" s="138"/>
      <c r="L190" s="25"/>
      <c r="M190" s="139" t="s">
        <v>1</v>
      </c>
      <c r="N190" s="140" t="s">
        <v>36</v>
      </c>
      <c r="O190" s="141">
        <v>0.108</v>
      </c>
      <c r="P190" s="141">
        <f t="shared" si="21"/>
        <v>178.84799999999998</v>
      </c>
      <c r="Q190" s="141">
        <v>2.4000000000000001E-4</v>
      </c>
      <c r="R190" s="141">
        <f t="shared" si="22"/>
        <v>0.39744000000000002</v>
      </c>
      <c r="S190" s="141">
        <v>0</v>
      </c>
      <c r="T190" s="142">
        <f t="shared" si="23"/>
        <v>0</v>
      </c>
      <c r="AR190" s="143" t="s">
        <v>123</v>
      </c>
      <c r="AT190" s="143" t="s">
        <v>119</v>
      </c>
      <c r="AU190" s="143" t="s">
        <v>124</v>
      </c>
      <c r="AY190" s="13" t="s">
        <v>117</v>
      </c>
      <c r="BE190" s="144">
        <f t="shared" si="24"/>
        <v>0</v>
      </c>
      <c r="BF190" s="144">
        <f t="shared" si="25"/>
        <v>0</v>
      </c>
      <c r="BG190" s="144">
        <f t="shared" si="26"/>
        <v>0</v>
      </c>
      <c r="BH190" s="144">
        <f t="shared" si="27"/>
        <v>0</v>
      </c>
      <c r="BI190" s="144">
        <f t="shared" si="28"/>
        <v>0</v>
      </c>
      <c r="BJ190" s="13" t="s">
        <v>124</v>
      </c>
      <c r="BK190" s="144">
        <f t="shared" si="29"/>
        <v>0</v>
      </c>
      <c r="BL190" s="13" t="s">
        <v>123</v>
      </c>
      <c r="BM190" s="143" t="s">
        <v>457</v>
      </c>
    </row>
    <row r="191" spans="2:65" s="1" customFormat="1" ht="37.9" customHeight="1">
      <c r="B191" s="131"/>
      <c r="C191" s="132" t="s">
        <v>458</v>
      </c>
      <c r="D191" s="132" t="s">
        <v>119</v>
      </c>
      <c r="E191" s="133" t="s">
        <v>459</v>
      </c>
      <c r="F191" s="134" t="s">
        <v>460</v>
      </c>
      <c r="G191" s="135" t="s">
        <v>122</v>
      </c>
      <c r="H191" s="136">
        <v>580</v>
      </c>
      <c r="I191" s="137">
        <v>0</v>
      </c>
      <c r="J191" s="137">
        <f t="shared" si="20"/>
        <v>0</v>
      </c>
      <c r="K191" s="138"/>
      <c r="L191" s="25"/>
      <c r="M191" s="139" t="s">
        <v>1</v>
      </c>
      <c r="N191" s="140" t="s">
        <v>36</v>
      </c>
      <c r="O191" s="141">
        <v>2.512E-2</v>
      </c>
      <c r="P191" s="141">
        <f t="shared" si="21"/>
        <v>14.569599999999999</v>
      </c>
      <c r="Q191" s="141">
        <v>0.19900000000000001</v>
      </c>
      <c r="R191" s="141">
        <f t="shared" si="22"/>
        <v>115.42</v>
      </c>
      <c r="S191" s="141">
        <v>0</v>
      </c>
      <c r="T191" s="142">
        <f t="shared" si="23"/>
        <v>0</v>
      </c>
      <c r="AR191" s="143" t="s">
        <v>123</v>
      </c>
      <c r="AT191" s="143" t="s">
        <v>119</v>
      </c>
      <c r="AU191" s="143" t="s">
        <v>124</v>
      </c>
      <c r="AY191" s="13" t="s">
        <v>117</v>
      </c>
      <c r="BE191" s="144">
        <f t="shared" si="24"/>
        <v>0</v>
      </c>
      <c r="BF191" s="144">
        <f t="shared" si="25"/>
        <v>0</v>
      </c>
      <c r="BG191" s="144">
        <f t="shared" si="26"/>
        <v>0</v>
      </c>
      <c r="BH191" s="144">
        <f t="shared" si="27"/>
        <v>0</v>
      </c>
      <c r="BI191" s="144">
        <f t="shared" si="28"/>
        <v>0</v>
      </c>
      <c r="BJ191" s="13" t="s">
        <v>124</v>
      </c>
      <c r="BK191" s="144">
        <f t="shared" si="29"/>
        <v>0</v>
      </c>
      <c r="BL191" s="13" t="s">
        <v>123</v>
      </c>
      <c r="BM191" s="143" t="s">
        <v>461</v>
      </c>
    </row>
    <row r="192" spans="2:65" s="1" customFormat="1" ht="33" customHeight="1">
      <c r="B192" s="131"/>
      <c r="C192" s="132" t="s">
        <v>462</v>
      </c>
      <c r="D192" s="132" t="s">
        <v>119</v>
      </c>
      <c r="E192" s="133" t="s">
        <v>463</v>
      </c>
      <c r="F192" s="134" t="s">
        <v>464</v>
      </c>
      <c r="G192" s="135" t="s">
        <v>122</v>
      </c>
      <c r="H192" s="136">
        <v>254</v>
      </c>
      <c r="I192" s="137">
        <v>0</v>
      </c>
      <c r="J192" s="137">
        <f t="shared" si="20"/>
        <v>0</v>
      </c>
      <c r="K192" s="138"/>
      <c r="L192" s="25"/>
      <c r="M192" s="139" t="s">
        <v>1</v>
      </c>
      <c r="N192" s="140" t="s">
        <v>36</v>
      </c>
      <c r="O192" s="141">
        <v>5.9119999999999999E-2</v>
      </c>
      <c r="P192" s="141">
        <f t="shared" si="21"/>
        <v>15.01648</v>
      </c>
      <c r="Q192" s="141">
        <v>0.60104000000000002</v>
      </c>
      <c r="R192" s="141">
        <f t="shared" si="22"/>
        <v>152.66416000000001</v>
      </c>
      <c r="S192" s="141">
        <v>0</v>
      </c>
      <c r="T192" s="142">
        <f t="shared" si="23"/>
        <v>0</v>
      </c>
      <c r="AR192" s="143" t="s">
        <v>123</v>
      </c>
      <c r="AT192" s="143" t="s">
        <v>119</v>
      </c>
      <c r="AU192" s="143" t="s">
        <v>124</v>
      </c>
      <c r="AY192" s="13" t="s">
        <v>117</v>
      </c>
      <c r="BE192" s="144">
        <f t="shared" si="24"/>
        <v>0</v>
      </c>
      <c r="BF192" s="144">
        <f t="shared" si="25"/>
        <v>0</v>
      </c>
      <c r="BG192" s="144">
        <f t="shared" si="26"/>
        <v>0</v>
      </c>
      <c r="BH192" s="144">
        <f t="shared" si="27"/>
        <v>0</v>
      </c>
      <c r="BI192" s="144">
        <f t="shared" si="28"/>
        <v>0</v>
      </c>
      <c r="BJ192" s="13" t="s">
        <v>124</v>
      </c>
      <c r="BK192" s="144">
        <f t="shared" si="29"/>
        <v>0</v>
      </c>
      <c r="BL192" s="13" t="s">
        <v>123</v>
      </c>
      <c r="BM192" s="143" t="s">
        <v>465</v>
      </c>
    </row>
    <row r="193" spans="2:65" s="1" customFormat="1" ht="24.2" customHeight="1">
      <c r="B193" s="131"/>
      <c r="C193" s="132" t="s">
        <v>466</v>
      </c>
      <c r="D193" s="132" t="s">
        <v>119</v>
      </c>
      <c r="E193" s="133" t="s">
        <v>467</v>
      </c>
      <c r="F193" s="134" t="s">
        <v>468</v>
      </c>
      <c r="G193" s="135" t="s">
        <v>122</v>
      </c>
      <c r="H193" s="136">
        <v>182</v>
      </c>
      <c r="I193" s="137">
        <v>0</v>
      </c>
      <c r="J193" s="137">
        <f t="shared" si="20"/>
        <v>0</v>
      </c>
      <c r="K193" s="138"/>
      <c r="L193" s="25"/>
      <c r="M193" s="139" t="s">
        <v>1</v>
      </c>
      <c r="N193" s="140" t="s">
        <v>36</v>
      </c>
      <c r="O193" s="141">
        <v>7.3120000000000004E-2</v>
      </c>
      <c r="P193" s="141">
        <f t="shared" si="21"/>
        <v>13.307840000000001</v>
      </c>
      <c r="Q193" s="141">
        <v>0.71643999999999997</v>
      </c>
      <c r="R193" s="141">
        <f t="shared" si="22"/>
        <v>130.39207999999999</v>
      </c>
      <c r="S193" s="141">
        <v>0</v>
      </c>
      <c r="T193" s="142">
        <f t="shared" si="23"/>
        <v>0</v>
      </c>
      <c r="AR193" s="143" t="s">
        <v>123</v>
      </c>
      <c r="AT193" s="143" t="s">
        <v>119</v>
      </c>
      <c r="AU193" s="143" t="s">
        <v>124</v>
      </c>
      <c r="AY193" s="13" t="s">
        <v>117</v>
      </c>
      <c r="BE193" s="144">
        <f t="shared" si="24"/>
        <v>0</v>
      </c>
      <c r="BF193" s="144">
        <f t="shared" si="25"/>
        <v>0</v>
      </c>
      <c r="BG193" s="144">
        <f t="shared" si="26"/>
        <v>0</v>
      </c>
      <c r="BH193" s="144">
        <f t="shared" si="27"/>
        <v>0</v>
      </c>
      <c r="BI193" s="144">
        <f t="shared" si="28"/>
        <v>0</v>
      </c>
      <c r="BJ193" s="13" t="s">
        <v>124</v>
      </c>
      <c r="BK193" s="144">
        <f t="shared" si="29"/>
        <v>0</v>
      </c>
      <c r="BL193" s="13" t="s">
        <v>123</v>
      </c>
      <c r="BM193" s="143" t="s">
        <v>469</v>
      </c>
    </row>
    <row r="194" spans="2:65" s="1" customFormat="1" ht="33" customHeight="1">
      <c r="B194" s="131"/>
      <c r="C194" s="132" t="s">
        <v>470</v>
      </c>
      <c r="D194" s="132" t="s">
        <v>119</v>
      </c>
      <c r="E194" s="133" t="s">
        <v>471</v>
      </c>
      <c r="F194" s="134" t="s">
        <v>472</v>
      </c>
      <c r="G194" s="135" t="s">
        <v>122</v>
      </c>
      <c r="H194" s="136">
        <v>843</v>
      </c>
      <c r="I194" s="137">
        <v>0</v>
      </c>
      <c r="J194" s="137">
        <f t="shared" si="20"/>
        <v>0</v>
      </c>
      <c r="K194" s="138"/>
      <c r="L194" s="25"/>
      <c r="M194" s="139" t="s">
        <v>1</v>
      </c>
      <c r="N194" s="140" t="s">
        <v>36</v>
      </c>
      <c r="O194" s="141">
        <v>0.107</v>
      </c>
      <c r="P194" s="141">
        <f t="shared" si="21"/>
        <v>90.200999999999993</v>
      </c>
      <c r="Q194" s="141">
        <v>0.26375999999999999</v>
      </c>
      <c r="R194" s="141">
        <f t="shared" si="22"/>
        <v>222.34968000000001</v>
      </c>
      <c r="S194" s="141">
        <v>0</v>
      </c>
      <c r="T194" s="142">
        <f t="shared" si="23"/>
        <v>0</v>
      </c>
      <c r="AR194" s="143" t="s">
        <v>123</v>
      </c>
      <c r="AT194" s="143" t="s">
        <v>119</v>
      </c>
      <c r="AU194" s="143" t="s">
        <v>124</v>
      </c>
      <c r="AY194" s="13" t="s">
        <v>117</v>
      </c>
      <c r="BE194" s="144">
        <f t="shared" si="24"/>
        <v>0</v>
      </c>
      <c r="BF194" s="144">
        <f t="shared" si="25"/>
        <v>0</v>
      </c>
      <c r="BG194" s="144">
        <f t="shared" si="26"/>
        <v>0</v>
      </c>
      <c r="BH194" s="144">
        <f t="shared" si="27"/>
        <v>0</v>
      </c>
      <c r="BI194" s="144">
        <f t="shared" si="28"/>
        <v>0</v>
      </c>
      <c r="BJ194" s="13" t="s">
        <v>124</v>
      </c>
      <c r="BK194" s="144">
        <f t="shared" si="29"/>
        <v>0</v>
      </c>
      <c r="BL194" s="13" t="s">
        <v>123</v>
      </c>
      <c r="BM194" s="143" t="s">
        <v>473</v>
      </c>
    </row>
    <row r="195" spans="2:65" s="1" customFormat="1" ht="37.9" customHeight="1">
      <c r="B195" s="131"/>
      <c r="C195" s="132" t="s">
        <v>474</v>
      </c>
      <c r="D195" s="132" t="s">
        <v>119</v>
      </c>
      <c r="E195" s="133" t="s">
        <v>475</v>
      </c>
      <c r="F195" s="134" t="s">
        <v>476</v>
      </c>
      <c r="G195" s="135" t="s">
        <v>122</v>
      </c>
      <c r="H195" s="136">
        <v>185</v>
      </c>
      <c r="I195" s="137">
        <v>0</v>
      </c>
      <c r="J195" s="137">
        <f t="shared" si="20"/>
        <v>0</v>
      </c>
      <c r="K195" s="138"/>
      <c r="L195" s="25"/>
      <c r="M195" s="139" t="s">
        <v>1</v>
      </c>
      <c r="N195" s="140" t="s">
        <v>36</v>
      </c>
      <c r="O195" s="141">
        <v>7.3999999999999996E-2</v>
      </c>
      <c r="P195" s="141">
        <f t="shared" si="21"/>
        <v>13.69</v>
      </c>
      <c r="Q195" s="141">
        <v>0.230875</v>
      </c>
      <c r="R195" s="141">
        <f t="shared" si="22"/>
        <v>42.711874999999999</v>
      </c>
      <c r="S195" s="141">
        <v>0</v>
      </c>
      <c r="T195" s="142">
        <f t="shared" si="23"/>
        <v>0</v>
      </c>
      <c r="AR195" s="143" t="s">
        <v>123</v>
      </c>
      <c r="AT195" s="143" t="s">
        <v>119</v>
      </c>
      <c r="AU195" s="143" t="s">
        <v>124</v>
      </c>
      <c r="AY195" s="13" t="s">
        <v>117</v>
      </c>
      <c r="BE195" s="144">
        <f t="shared" si="24"/>
        <v>0</v>
      </c>
      <c r="BF195" s="144">
        <f t="shared" si="25"/>
        <v>0</v>
      </c>
      <c r="BG195" s="144">
        <f t="shared" si="26"/>
        <v>0</v>
      </c>
      <c r="BH195" s="144">
        <f t="shared" si="27"/>
        <v>0</v>
      </c>
      <c r="BI195" s="144">
        <f t="shared" si="28"/>
        <v>0</v>
      </c>
      <c r="BJ195" s="13" t="s">
        <v>124</v>
      </c>
      <c r="BK195" s="144">
        <f t="shared" si="29"/>
        <v>0</v>
      </c>
      <c r="BL195" s="13" t="s">
        <v>123</v>
      </c>
      <c r="BM195" s="143" t="s">
        <v>477</v>
      </c>
    </row>
    <row r="196" spans="2:65" s="1" customFormat="1" ht="33" customHeight="1">
      <c r="B196" s="131"/>
      <c r="C196" s="132" t="s">
        <v>478</v>
      </c>
      <c r="D196" s="132" t="s">
        <v>119</v>
      </c>
      <c r="E196" s="133" t="s">
        <v>479</v>
      </c>
      <c r="F196" s="134" t="s">
        <v>480</v>
      </c>
      <c r="G196" s="135" t="s">
        <v>122</v>
      </c>
      <c r="H196" s="136">
        <v>843</v>
      </c>
      <c r="I196" s="137">
        <v>0</v>
      </c>
      <c r="J196" s="137">
        <f t="shared" si="20"/>
        <v>0</v>
      </c>
      <c r="K196" s="138"/>
      <c r="L196" s="25"/>
      <c r="M196" s="139" t="s">
        <v>1</v>
      </c>
      <c r="N196" s="140" t="s">
        <v>36</v>
      </c>
      <c r="O196" s="141">
        <v>5.8000000000000003E-2</v>
      </c>
      <c r="P196" s="141">
        <f t="shared" si="21"/>
        <v>48.894000000000005</v>
      </c>
      <c r="Q196" s="141">
        <v>6.0099999999999997E-3</v>
      </c>
      <c r="R196" s="141">
        <f t="shared" si="22"/>
        <v>5.0664299999999995</v>
      </c>
      <c r="S196" s="141">
        <v>0</v>
      </c>
      <c r="T196" s="142">
        <f t="shared" si="23"/>
        <v>0</v>
      </c>
      <c r="AR196" s="143" t="s">
        <v>123</v>
      </c>
      <c r="AT196" s="143" t="s">
        <v>119</v>
      </c>
      <c r="AU196" s="143" t="s">
        <v>124</v>
      </c>
      <c r="AY196" s="13" t="s">
        <v>117</v>
      </c>
      <c r="BE196" s="144">
        <f t="shared" si="24"/>
        <v>0</v>
      </c>
      <c r="BF196" s="144">
        <f t="shared" si="25"/>
        <v>0</v>
      </c>
      <c r="BG196" s="144">
        <f t="shared" si="26"/>
        <v>0</v>
      </c>
      <c r="BH196" s="144">
        <f t="shared" si="27"/>
        <v>0</v>
      </c>
      <c r="BI196" s="144">
        <f t="shared" si="28"/>
        <v>0</v>
      </c>
      <c r="BJ196" s="13" t="s">
        <v>124</v>
      </c>
      <c r="BK196" s="144">
        <f t="shared" si="29"/>
        <v>0</v>
      </c>
      <c r="BL196" s="13" t="s">
        <v>123</v>
      </c>
      <c r="BM196" s="143" t="s">
        <v>481</v>
      </c>
    </row>
    <row r="197" spans="2:65" s="1" customFormat="1" ht="33" customHeight="1">
      <c r="B197" s="131"/>
      <c r="C197" s="132" t="s">
        <v>482</v>
      </c>
      <c r="D197" s="132" t="s">
        <v>119</v>
      </c>
      <c r="E197" s="133" t="s">
        <v>483</v>
      </c>
      <c r="F197" s="134" t="s">
        <v>484</v>
      </c>
      <c r="G197" s="135" t="s">
        <v>122</v>
      </c>
      <c r="H197" s="136">
        <v>1704</v>
      </c>
      <c r="I197" s="137">
        <v>0</v>
      </c>
      <c r="J197" s="137">
        <f t="shared" si="20"/>
        <v>0</v>
      </c>
      <c r="K197" s="138"/>
      <c r="L197" s="25"/>
      <c r="M197" s="139" t="s">
        <v>1</v>
      </c>
      <c r="N197" s="140" t="s">
        <v>36</v>
      </c>
      <c r="O197" s="141">
        <v>2.3999999999999998E-3</v>
      </c>
      <c r="P197" s="141">
        <f t="shared" si="21"/>
        <v>4.0895999999999999</v>
      </c>
      <c r="Q197" s="141">
        <v>5.1000000000000004E-4</v>
      </c>
      <c r="R197" s="141">
        <f t="shared" si="22"/>
        <v>0.86904000000000003</v>
      </c>
      <c r="S197" s="141">
        <v>0</v>
      </c>
      <c r="T197" s="142">
        <f t="shared" si="23"/>
        <v>0</v>
      </c>
      <c r="AR197" s="143" t="s">
        <v>123</v>
      </c>
      <c r="AT197" s="143" t="s">
        <v>119</v>
      </c>
      <c r="AU197" s="143" t="s">
        <v>124</v>
      </c>
      <c r="AY197" s="13" t="s">
        <v>117</v>
      </c>
      <c r="BE197" s="144">
        <f t="shared" si="24"/>
        <v>0</v>
      </c>
      <c r="BF197" s="144">
        <f t="shared" si="25"/>
        <v>0</v>
      </c>
      <c r="BG197" s="144">
        <f t="shared" si="26"/>
        <v>0</v>
      </c>
      <c r="BH197" s="144">
        <f t="shared" si="27"/>
        <v>0</v>
      </c>
      <c r="BI197" s="144">
        <f t="shared" si="28"/>
        <v>0</v>
      </c>
      <c r="BJ197" s="13" t="s">
        <v>124</v>
      </c>
      <c r="BK197" s="144">
        <f t="shared" si="29"/>
        <v>0</v>
      </c>
      <c r="BL197" s="13" t="s">
        <v>123</v>
      </c>
      <c r="BM197" s="143" t="s">
        <v>485</v>
      </c>
    </row>
    <row r="198" spans="2:65" s="1" customFormat="1" ht="37.9" customHeight="1">
      <c r="B198" s="131"/>
      <c r="C198" s="132" t="s">
        <v>486</v>
      </c>
      <c r="D198" s="132" t="s">
        <v>119</v>
      </c>
      <c r="E198" s="133" t="s">
        <v>487</v>
      </c>
      <c r="F198" s="134" t="s">
        <v>488</v>
      </c>
      <c r="G198" s="135" t="s">
        <v>122</v>
      </c>
      <c r="H198" s="136">
        <v>861</v>
      </c>
      <c r="I198" s="137">
        <v>0</v>
      </c>
      <c r="J198" s="137">
        <f t="shared" si="20"/>
        <v>0</v>
      </c>
      <c r="K198" s="138"/>
      <c r="L198" s="25"/>
      <c r="M198" s="139" t="s">
        <v>1</v>
      </c>
      <c r="N198" s="140" t="s">
        <v>36</v>
      </c>
      <c r="O198" s="141">
        <v>6.6000000000000003E-2</v>
      </c>
      <c r="P198" s="141">
        <f t="shared" si="21"/>
        <v>56.826000000000001</v>
      </c>
      <c r="Q198" s="141">
        <v>0.10373</v>
      </c>
      <c r="R198" s="141">
        <f t="shared" si="22"/>
        <v>89.311530000000005</v>
      </c>
      <c r="S198" s="141">
        <v>0</v>
      </c>
      <c r="T198" s="142">
        <f t="shared" si="23"/>
        <v>0</v>
      </c>
      <c r="AR198" s="143" t="s">
        <v>123</v>
      </c>
      <c r="AT198" s="143" t="s">
        <v>119</v>
      </c>
      <c r="AU198" s="143" t="s">
        <v>124</v>
      </c>
      <c r="AY198" s="13" t="s">
        <v>117</v>
      </c>
      <c r="BE198" s="144">
        <f t="shared" si="24"/>
        <v>0</v>
      </c>
      <c r="BF198" s="144">
        <f t="shared" si="25"/>
        <v>0</v>
      </c>
      <c r="BG198" s="144">
        <f t="shared" si="26"/>
        <v>0</v>
      </c>
      <c r="BH198" s="144">
        <f t="shared" si="27"/>
        <v>0</v>
      </c>
      <c r="BI198" s="144">
        <f t="shared" si="28"/>
        <v>0</v>
      </c>
      <c r="BJ198" s="13" t="s">
        <v>124</v>
      </c>
      <c r="BK198" s="144">
        <f t="shared" si="29"/>
        <v>0</v>
      </c>
      <c r="BL198" s="13" t="s">
        <v>123</v>
      </c>
      <c r="BM198" s="143" t="s">
        <v>489</v>
      </c>
    </row>
    <row r="199" spans="2:65" s="1" customFormat="1" ht="37.9" customHeight="1">
      <c r="B199" s="131"/>
      <c r="C199" s="132" t="s">
        <v>490</v>
      </c>
      <c r="D199" s="132" t="s">
        <v>119</v>
      </c>
      <c r="E199" s="133" t="s">
        <v>491</v>
      </c>
      <c r="F199" s="134" t="s">
        <v>492</v>
      </c>
      <c r="G199" s="135" t="s">
        <v>122</v>
      </c>
      <c r="H199" s="136">
        <v>843</v>
      </c>
      <c r="I199" s="137">
        <v>0</v>
      </c>
      <c r="J199" s="137">
        <f t="shared" si="20"/>
        <v>0</v>
      </c>
      <c r="K199" s="138"/>
      <c r="L199" s="25"/>
      <c r="M199" s="139" t="s">
        <v>1</v>
      </c>
      <c r="N199" s="140" t="s">
        <v>36</v>
      </c>
      <c r="O199" s="141">
        <v>8.3000000000000004E-2</v>
      </c>
      <c r="P199" s="141">
        <f t="shared" si="21"/>
        <v>69.969000000000008</v>
      </c>
      <c r="Q199" s="141">
        <v>0.15559000000000001</v>
      </c>
      <c r="R199" s="141">
        <f t="shared" si="22"/>
        <v>131.16237000000001</v>
      </c>
      <c r="S199" s="141">
        <v>0</v>
      </c>
      <c r="T199" s="142">
        <f t="shared" si="23"/>
        <v>0</v>
      </c>
      <c r="AR199" s="143" t="s">
        <v>123</v>
      </c>
      <c r="AT199" s="143" t="s">
        <v>119</v>
      </c>
      <c r="AU199" s="143" t="s">
        <v>124</v>
      </c>
      <c r="AY199" s="13" t="s">
        <v>117</v>
      </c>
      <c r="BE199" s="144">
        <f t="shared" si="24"/>
        <v>0</v>
      </c>
      <c r="BF199" s="144">
        <f t="shared" si="25"/>
        <v>0</v>
      </c>
      <c r="BG199" s="144">
        <f t="shared" si="26"/>
        <v>0</v>
      </c>
      <c r="BH199" s="144">
        <f t="shared" si="27"/>
        <v>0</v>
      </c>
      <c r="BI199" s="144">
        <f t="shared" si="28"/>
        <v>0</v>
      </c>
      <c r="BJ199" s="13" t="s">
        <v>124</v>
      </c>
      <c r="BK199" s="144">
        <f t="shared" si="29"/>
        <v>0</v>
      </c>
      <c r="BL199" s="13" t="s">
        <v>123</v>
      </c>
      <c r="BM199" s="143" t="s">
        <v>493</v>
      </c>
    </row>
    <row r="200" spans="2:65" s="1" customFormat="1" ht="33" customHeight="1">
      <c r="B200" s="131"/>
      <c r="C200" s="132" t="s">
        <v>494</v>
      </c>
      <c r="D200" s="132" t="s">
        <v>119</v>
      </c>
      <c r="E200" s="133" t="s">
        <v>495</v>
      </c>
      <c r="F200" s="134" t="s">
        <v>496</v>
      </c>
      <c r="G200" s="135" t="s">
        <v>122</v>
      </c>
      <c r="H200" s="136">
        <v>624</v>
      </c>
      <c r="I200" s="137">
        <v>0</v>
      </c>
      <c r="J200" s="137">
        <f t="shared" si="20"/>
        <v>0</v>
      </c>
      <c r="K200" s="138"/>
      <c r="L200" s="25"/>
      <c r="M200" s="139" t="s">
        <v>1</v>
      </c>
      <c r="N200" s="140" t="s">
        <v>36</v>
      </c>
      <c r="O200" s="141">
        <v>0.65</v>
      </c>
      <c r="P200" s="141">
        <f t="shared" si="21"/>
        <v>405.6</v>
      </c>
      <c r="Q200" s="141">
        <v>8.4000000000000005E-2</v>
      </c>
      <c r="R200" s="141">
        <f t="shared" si="22"/>
        <v>52.416000000000004</v>
      </c>
      <c r="S200" s="141">
        <v>0</v>
      </c>
      <c r="T200" s="142">
        <f t="shared" si="23"/>
        <v>0</v>
      </c>
      <c r="AR200" s="143" t="s">
        <v>123</v>
      </c>
      <c r="AT200" s="143" t="s">
        <v>119</v>
      </c>
      <c r="AU200" s="143" t="s">
        <v>124</v>
      </c>
      <c r="AY200" s="13" t="s">
        <v>117</v>
      </c>
      <c r="BE200" s="144">
        <f t="shared" si="24"/>
        <v>0</v>
      </c>
      <c r="BF200" s="144">
        <f t="shared" si="25"/>
        <v>0</v>
      </c>
      <c r="BG200" s="144">
        <f t="shared" si="26"/>
        <v>0</v>
      </c>
      <c r="BH200" s="144">
        <f t="shared" si="27"/>
        <v>0</v>
      </c>
      <c r="BI200" s="144">
        <f t="shared" si="28"/>
        <v>0</v>
      </c>
      <c r="BJ200" s="13" t="s">
        <v>124</v>
      </c>
      <c r="BK200" s="144">
        <f t="shared" si="29"/>
        <v>0</v>
      </c>
      <c r="BL200" s="13" t="s">
        <v>123</v>
      </c>
      <c r="BM200" s="143" t="s">
        <v>497</v>
      </c>
    </row>
    <row r="201" spans="2:65" s="11" customFormat="1" ht="22.9" customHeight="1">
      <c r="B201" s="120"/>
      <c r="D201" s="121" t="s">
        <v>69</v>
      </c>
      <c r="E201" s="129" t="s">
        <v>147</v>
      </c>
      <c r="F201" s="129" t="s">
        <v>498</v>
      </c>
      <c r="J201" s="130">
        <f>BK201</f>
        <v>0</v>
      </c>
      <c r="L201" s="120"/>
      <c r="M201" s="124"/>
      <c r="P201" s="125">
        <f>SUM(P202:P215)</f>
        <v>16.857319999999998</v>
      </c>
      <c r="R201" s="125">
        <f>SUM(R202:R215)</f>
        <v>3.1615289500000001</v>
      </c>
      <c r="T201" s="126">
        <f>SUM(T202:T215)</f>
        <v>0.2</v>
      </c>
      <c r="AR201" s="121" t="s">
        <v>78</v>
      </c>
      <c r="AT201" s="127" t="s">
        <v>69</v>
      </c>
      <c r="AU201" s="127" t="s">
        <v>78</v>
      </c>
      <c r="AY201" s="121" t="s">
        <v>117</v>
      </c>
      <c r="BK201" s="128">
        <f>SUM(BK202:BK215)</f>
        <v>0</v>
      </c>
    </row>
    <row r="202" spans="2:65" s="1" customFormat="1" ht="33" customHeight="1">
      <c r="B202" s="131"/>
      <c r="C202" s="132" t="s">
        <v>499</v>
      </c>
      <c r="D202" s="132" t="s">
        <v>119</v>
      </c>
      <c r="E202" s="133" t="s">
        <v>500</v>
      </c>
      <c r="F202" s="134" t="s">
        <v>501</v>
      </c>
      <c r="G202" s="135" t="s">
        <v>132</v>
      </c>
      <c r="H202" s="136">
        <v>20</v>
      </c>
      <c r="I202" s="137">
        <v>0</v>
      </c>
      <c r="J202" s="137">
        <f t="shared" ref="J202:J215" si="30">ROUND(I202*H202,2)</f>
        <v>0</v>
      </c>
      <c r="K202" s="138"/>
      <c r="L202" s="25"/>
      <c r="M202" s="139" t="s">
        <v>1</v>
      </c>
      <c r="N202" s="140" t="s">
        <v>36</v>
      </c>
      <c r="O202" s="141">
        <v>0</v>
      </c>
      <c r="P202" s="141">
        <f t="shared" ref="P202:P215" si="31">O202*H202</f>
        <v>0</v>
      </c>
      <c r="Q202" s="141">
        <v>0</v>
      </c>
      <c r="R202" s="141">
        <f t="shared" ref="R202:R215" si="32">Q202*H202</f>
        <v>0</v>
      </c>
      <c r="S202" s="141">
        <v>0</v>
      </c>
      <c r="T202" s="142">
        <f t="shared" ref="T202:T215" si="33">S202*H202</f>
        <v>0</v>
      </c>
      <c r="AR202" s="143" t="s">
        <v>123</v>
      </c>
      <c r="AT202" s="143" t="s">
        <v>119</v>
      </c>
      <c r="AU202" s="143" t="s">
        <v>124</v>
      </c>
      <c r="AY202" s="13" t="s">
        <v>117</v>
      </c>
      <c r="BE202" s="144">
        <f t="shared" ref="BE202:BE215" si="34">IF(N202="základná",J202,0)</f>
        <v>0</v>
      </c>
      <c r="BF202" s="144">
        <f t="shared" ref="BF202:BF215" si="35">IF(N202="znížená",J202,0)</f>
        <v>0</v>
      </c>
      <c r="BG202" s="144">
        <f t="shared" ref="BG202:BG215" si="36">IF(N202="zákl. prenesená",J202,0)</f>
        <v>0</v>
      </c>
      <c r="BH202" s="144">
        <f t="shared" ref="BH202:BH215" si="37">IF(N202="zníž. prenesená",J202,0)</f>
        <v>0</v>
      </c>
      <c r="BI202" s="144">
        <f t="shared" ref="BI202:BI215" si="38">IF(N202="nulová",J202,0)</f>
        <v>0</v>
      </c>
      <c r="BJ202" s="13" t="s">
        <v>124</v>
      </c>
      <c r="BK202" s="144">
        <f t="shared" ref="BK202:BK215" si="39">ROUND(I202*H202,2)</f>
        <v>0</v>
      </c>
      <c r="BL202" s="13" t="s">
        <v>123</v>
      </c>
      <c r="BM202" s="143" t="s">
        <v>502</v>
      </c>
    </row>
    <row r="203" spans="2:65" s="1" customFormat="1" ht="24.2" customHeight="1">
      <c r="B203" s="131"/>
      <c r="C203" s="145" t="s">
        <v>503</v>
      </c>
      <c r="D203" s="145" t="s">
        <v>144</v>
      </c>
      <c r="E203" s="146" t="s">
        <v>504</v>
      </c>
      <c r="F203" s="147" t="s">
        <v>505</v>
      </c>
      <c r="G203" s="148" t="s">
        <v>132</v>
      </c>
      <c r="H203" s="149">
        <v>20</v>
      </c>
      <c r="I203" s="150">
        <v>0</v>
      </c>
      <c r="J203" s="150">
        <f t="shared" si="30"/>
        <v>0</v>
      </c>
      <c r="K203" s="151"/>
      <c r="L203" s="152"/>
      <c r="M203" s="153" t="s">
        <v>1</v>
      </c>
      <c r="N203" s="154" t="s">
        <v>36</v>
      </c>
      <c r="O203" s="141">
        <v>0</v>
      </c>
      <c r="P203" s="141">
        <f t="shared" si="31"/>
        <v>0</v>
      </c>
      <c r="Q203" s="141">
        <v>0</v>
      </c>
      <c r="R203" s="141">
        <f t="shared" si="32"/>
        <v>0</v>
      </c>
      <c r="S203" s="141">
        <v>0</v>
      </c>
      <c r="T203" s="142">
        <f t="shared" si="33"/>
        <v>0</v>
      </c>
      <c r="AR203" s="143" t="s">
        <v>147</v>
      </c>
      <c r="AT203" s="143" t="s">
        <v>144</v>
      </c>
      <c r="AU203" s="143" t="s">
        <v>124</v>
      </c>
      <c r="AY203" s="13" t="s">
        <v>117</v>
      </c>
      <c r="BE203" s="144">
        <f t="shared" si="34"/>
        <v>0</v>
      </c>
      <c r="BF203" s="144">
        <f t="shared" si="35"/>
        <v>0</v>
      </c>
      <c r="BG203" s="144">
        <f t="shared" si="36"/>
        <v>0</v>
      </c>
      <c r="BH203" s="144">
        <f t="shared" si="37"/>
        <v>0</v>
      </c>
      <c r="BI203" s="144">
        <f t="shared" si="38"/>
        <v>0</v>
      </c>
      <c r="BJ203" s="13" t="s">
        <v>124</v>
      </c>
      <c r="BK203" s="144">
        <f t="shared" si="39"/>
        <v>0</v>
      </c>
      <c r="BL203" s="13" t="s">
        <v>123</v>
      </c>
      <c r="BM203" s="143" t="s">
        <v>506</v>
      </c>
    </row>
    <row r="204" spans="2:65" s="1" customFormat="1" ht="37.9" customHeight="1">
      <c r="B204" s="131"/>
      <c r="C204" s="132" t="s">
        <v>507</v>
      </c>
      <c r="D204" s="132" t="s">
        <v>119</v>
      </c>
      <c r="E204" s="133" t="s">
        <v>508</v>
      </c>
      <c r="F204" s="134" t="s">
        <v>509</v>
      </c>
      <c r="G204" s="135" t="s">
        <v>132</v>
      </c>
      <c r="H204" s="136">
        <v>20</v>
      </c>
      <c r="I204" s="137">
        <v>0</v>
      </c>
      <c r="J204" s="137">
        <f t="shared" si="30"/>
        <v>0</v>
      </c>
      <c r="K204" s="138"/>
      <c r="L204" s="25"/>
      <c r="M204" s="139" t="s">
        <v>1</v>
      </c>
      <c r="N204" s="140" t="s">
        <v>36</v>
      </c>
      <c r="O204" s="141">
        <v>0</v>
      </c>
      <c r="P204" s="141">
        <f t="shared" si="31"/>
        <v>0</v>
      </c>
      <c r="Q204" s="141">
        <v>0</v>
      </c>
      <c r="R204" s="141">
        <f t="shared" si="32"/>
        <v>0</v>
      </c>
      <c r="S204" s="141">
        <v>0</v>
      </c>
      <c r="T204" s="142">
        <f t="shared" si="33"/>
        <v>0</v>
      </c>
      <c r="AR204" s="143" t="s">
        <v>123</v>
      </c>
      <c r="AT204" s="143" t="s">
        <v>119</v>
      </c>
      <c r="AU204" s="143" t="s">
        <v>124</v>
      </c>
      <c r="AY204" s="13" t="s">
        <v>117</v>
      </c>
      <c r="BE204" s="144">
        <f t="shared" si="34"/>
        <v>0</v>
      </c>
      <c r="BF204" s="144">
        <f t="shared" si="35"/>
        <v>0</v>
      </c>
      <c r="BG204" s="144">
        <f t="shared" si="36"/>
        <v>0</v>
      </c>
      <c r="BH204" s="144">
        <f t="shared" si="37"/>
        <v>0</v>
      </c>
      <c r="BI204" s="144">
        <f t="shared" si="38"/>
        <v>0</v>
      </c>
      <c r="BJ204" s="13" t="s">
        <v>124</v>
      </c>
      <c r="BK204" s="144">
        <f t="shared" si="39"/>
        <v>0</v>
      </c>
      <c r="BL204" s="13" t="s">
        <v>123</v>
      </c>
      <c r="BM204" s="143" t="s">
        <v>510</v>
      </c>
    </row>
    <row r="205" spans="2:65" s="1" customFormat="1" ht="24.2" customHeight="1">
      <c r="B205" s="131"/>
      <c r="C205" s="145" t="s">
        <v>511</v>
      </c>
      <c r="D205" s="145" t="s">
        <v>144</v>
      </c>
      <c r="E205" s="146" t="s">
        <v>512</v>
      </c>
      <c r="F205" s="147" t="s">
        <v>513</v>
      </c>
      <c r="G205" s="148" t="s">
        <v>153</v>
      </c>
      <c r="H205" s="149">
        <v>20</v>
      </c>
      <c r="I205" s="150">
        <v>0</v>
      </c>
      <c r="J205" s="150">
        <f t="shared" si="30"/>
        <v>0</v>
      </c>
      <c r="K205" s="151"/>
      <c r="L205" s="152"/>
      <c r="M205" s="153" t="s">
        <v>1</v>
      </c>
      <c r="N205" s="154" t="s">
        <v>36</v>
      </c>
      <c r="O205" s="141">
        <v>0</v>
      </c>
      <c r="P205" s="141">
        <f t="shared" si="31"/>
        <v>0</v>
      </c>
      <c r="Q205" s="141">
        <v>2.7000000000000001E-3</v>
      </c>
      <c r="R205" s="141">
        <f t="shared" si="32"/>
        <v>5.4000000000000006E-2</v>
      </c>
      <c r="S205" s="141">
        <v>0</v>
      </c>
      <c r="T205" s="142">
        <f t="shared" si="33"/>
        <v>0</v>
      </c>
      <c r="AR205" s="143" t="s">
        <v>147</v>
      </c>
      <c r="AT205" s="143" t="s">
        <v>144</v>
      </c>
      <c r="AU205" s="143" t="s">
        <v>124</v>
      </c>
      <c r="AY205" s="13" t="s">
        <v>117</v>
      </c>
      <c r="BE205" s="144">
        <f t="shared" si="34"/>
        <v>0</v>
      </c>
      <c r="BF205" s="144">
        <f t="shared" si="35"/>
        <v>0</v>
      </c>
      <c r="BG205" s="144">
        <f t="shared" si="36"/>
        <v>0</v>
      </c>
      <c r="BH205" s="144">
        <f t="shared" si="37"/>
        <v>0</v>
      </c>
      <c r="BI205" s="144">
        <f t="shared" si="38"/>
        <v>0</v>
      </c>
      <c r="BJ205" s="13" t="s">
        <v>124</v>
      </c>
      <c r="BK205" s="144">
        <f t="shared" si="39"/>
        <v>0</v>
      </c>
      <c r="BL205" s="13" t="s">
        <v>123</v>
      </c>
      <c r="BM205" s="143" t="s">
        <v>514</v>
      </c>
    </row>
    <row r="206" spans="2:65" s="1" customFormat="1" ht="24.2" customHeight="1">
      <c r="B206" s="131"/>
      <c r="C206" s="145" t="s">
        <v>515</v>
      </c>
      <c r="D206" s="145" t="s">
        <v>144</v>
      </c>
      <c r="E206" s="146" t="s">
        <v>516</v>
      </c>
      <c r="F206" s="147" t="s">
        <v>517</v>
      </c>
      <c r="G206" s="148" t="s">
        <v>153</v>
      </c>
      <c r="H206" s="149">
        <v>10</v>
      </c>
      <c r="I206" s="150">
        <v>0</v>
      </c>
      <c r="J206" s="150">
        <f t="shared" si="30"/>
        <v>0</v>
      </c>
      <c r="K206" s="151"/>
      <c r="L206" s="152"/>
      <c r="M206" s="153" t="s">
        <v>1</v>
      </c>
      <c r="N206" s="154" t="s">
        <v>36</v>
      </c>
      <c r="O206" s="141">
        <v>0</v>
      </c>
      <c r="P206" s="141">
        <f t="shared" si="31"/>
        <v>0</v>
      </c>
      <c r="Q206" s="141">
        <v>7.2000000000000005E-4</v>
      </c>
      <c r="R206" s="141">
        <f t="shared" si="32"/>
        <v>7.2000000000000007E-3</v>
      </c>
      <c r="S206" s="141">
        <v>0</v>
      </c>
      <c r="T206" s="142">
        <f t="shared" si="33"/>
        <v>0</v>
      </c>
      <c r="AR206" s="143" t="s">
        <v>147</v>
      </c>
      <c r="AT206" s="143" t="s">
        <v>144</v>
      </c>
      <c r="AU206" s="143" t="s">
        <v>124</v>
      </c>
      <c r="AY206" s="13" t="s">
        <v>117</v>
      </c>
      <c r="BE206" s="144">
        <f t="shared" si="34"/>
        <v>0</v>
      </c>
      <c r="BF206" s="144">
        <f t="shared" si="35"/>
        <v>0</v>
      </c>
      <c r="BG206" s="144">
        <f t="shared" si="36"/>
        <v>0</v>
      </c>
      <c r="BH206" s="144">
        <f t="shared" si="37"/>
        <v>0</v>
      </c>
      <c r="BI206" s="144">
        <f t="shared" si="38"/>
        <v>0</v>
      </c>
      <c r="BJ206" s="13" t="s">
        <v>124</v>
      </c>
      <c r="BK206" s="144">
        <f t="shared" si="39"/>
        <v>0</v>
      </c>
      <c r="BL206" s="13" t="s">
        <v>123</v>
      </c>
      <c r="BM206" s="143" t="s">
        <v>518</v>
      </c>
    </row>
    <row r="207" spans="2:65" s="1" customFormat="1" ht="21.75" customHeight="1">
      <c r="B207" s="131"/>
      <c r="C207" s="145" t="s">
        <v>519</v>
      </c>
      <c r="D207" s="145" t="s">
        <v>144</v>
      </c>
      <c r="E207" s="146" t="s">
        <v>520</v>
      </c>
      <c r="F207" s="147" t="s">
        <v>521</v>
      </c>
      <c r="G207" s="148" t="s">
        <v>153</v>
      </c>
      <c r="H207" s="149">
        <v>10</v>
      </c>
      <c r="I207" s="150">
        <v>0</v>
      </c>
      <c r="J207" s="150">
        <f t="shared" si="30"/>
        <v>0</v>
      </c>
      <c r="K207" s="151"/>
      <c r="L207" s="152"/>
      <c r="M207" s="153" t="s">
        <v>1</v>
      </c>
      <c r="N207" s="154" t="s">
        <v>36</v>
      </c>
      <c r="O207" s="141">
        <v>0</v>
      </c>
      <c r="P207" s="141">
        <f t="shared" si="31"/>
        <v>0</v>
      </c>
      <c r="Q207" s="141">
        <v>8.0000000000000004E-4</v>
      </c>
      <c r="R207" s="141">
        <f t="shared" si="32"/>
        <v>8.0000000000000002E-3</v>
      </c>
      <c r="S207" s="141">
        <v>0</v>
      </c>
      <c r="T207" s="142">
        <f t="shared" si="33"/>
        <v>0</v>
      </c>
      <c r="AR207" s="143" t="s">
        <v>147</v>
      </c>
      <c r="AT207" s="143" t="s">
        <v>144</v>
      </c>
      <c r="AU207" s="143" t="s">
        <v>124</v>
      </c>
      <c r="AY207" s="13" t="s">
        <v>117</v>
      </c>
      <c r="BE207" s="144">
        <f t="shared" si="34"/>
        <v>0</v>
      </c>
      <c r="BF207" s="144">
        <f t="shared" si="35"/>
        <v>0</v>
      </c>
      <c r="BG207" s="144">
        <f t="shared" si="36"/>
        <v>0</v>
      </c>
      <c r="BH207" s="144">
        <f t="shared" si="37"/>
        <v>0</v>
      </c>
      <c r="BI207" s="144">
        <f t="shared" si="38"/>
        <v>0</v>
      </c>
      <c r="BJ207" s="13" t="s">
        <v>124</v>
      </c>
      <c r="BK207" s="144">
        <f t="shared" si="39"/>
        <v>0</v>
      </c>
      <c r="BL207" s="13" t="s">
        <v>123</v>
      </c>
      <c r="BM207" s="143" t="s">
        <v>522</v>
      </c>
    </row>
    <row r="208" spans="2:65" s="1" customFormat="1" ht="24.2" customHeight="1">
      <c r="B208" s="131"/>
      <c r="C208" s="132" t="s">
        <v>523</v>
      </c>
      <c r="D208" s="132" t="s">
        <v>119</v>
      </c>
      <c r="E208" s="133" t="s">
        <v>524</v>
      </c>
      <c r="F208" s="134" t="s">
        <v>525</v>
      </c>
      <c r="G208" s="135" t="s">
        <v>153</v>
      </c>
      <c r="H208" s="136">
        <v>1</v>
      </c>
      <c r="I208" s="137">
        <v>0</v>
      </c>
      <c r="J208" s="137">
        <f t="shared" si="30"/>
        <v>0</v>
      </c>
      <c r="K208" s="138"/>
      <c r="L208" s="25"/>
      <c r="M208" s="139" t="s">
        <v>1</v>
      </c>
      <c r="N208" s="140" t="s">
        <v>36</v>
      </c>
      <c r="O208" s="141">
        <v>13.29332</v>
      </c>
      <c r="P208" s="141">
        <f t="shared" si="31"/>
        <v>13.29332</v>
      </c>
      <c r="Q208" s="141">
        <v>2.04592895</v>
      </c>
      <c r="R208" s="141">
        <f t="shared" si="32"/>
        <v>2.04592895</v>
      </c>
      <c r="S208" s="141">
        <v>0</v>
      </c>
      <c r="T208" s="142">
        <f t="shared" si="33"/>
        <v>0</v>
      </c>
      <c r="AR208" s="143" t="s">
        <v>123</v>
      </c>
      <c r="AT208" s="143" t="s">
        <v>119</v>
      </c>
      <c r="AU208" s="143" t="s">
        <v>124</v>
      </c>
      <c r="AY208" s="13" t="s">
        <v>117</v>
      </c>
      <c r="BE208" s="144">
        <f t="shared" si="34"/>
        <v>0</v>
      </c>
      <c r="BF208" s="144">
        <f t="shared" si="35"/>
        <v>0</v>
      </c>
      <c r="BG208" s="144">
        <f t="shared" si="36"/>
        <v>0</v>
      </c>
      <c r="BH208" s="144">
        <f t="shared" si="37"/>
        <v>0</v>
      </c>
      <c r="BI208" s="144">
        <f t="shared" si="38"/>
        <v>0</v>
      </c>
      <c r="BJ208" s="13" t="s">
        <v>124</v>
      </c>
      <c r="BK208" s="144">
        <f t="shared" si="39"/>
        <v>0</v>
      </c>
      <c r="BL208" s="13" t="s">
        <v>123</v>
      </c>
      <c r="BM208" s="143" t="s">
        <v>526</v>
      </c>
    </row>
    <row r="209" spans="2:65" s="1" customFormat="1" ht="16.5" customHeight="1">
      <c r="B209" s="131"/>
      <c r="C209" s="132" t="s">
        <v>527</v>
      </c>
      <c r="D209" s="132" t="s">
        <v>119</v>
      </c>
      <c r="E209" s="133" t="s">
        <v>528</v>
      </c>
      <c r="F209" s="134" t="s">
        <v>529</v>
      </c>
      <c r="G209" s="135" t="s">
        <v>153</v>
      </c>
      <c r="H209" s="136">
        <v>1</v>
      </c>
      <c r="I209" s="137">
        <v>0</v>
      </c>
      <c r="J209" s="137">
        <f t="shared" si="30"/>
        <v>0</v>
      </c>
      <c r="K209" s="138"/>
      <c r="L209" s="25"/>
      <c r="M209" s="139" t="s">
        <v>1</v>
      </c>
      <c r="N209" s="140" t="s">
        <v>36</v>
      </c>
      <c r="O209" s="141">
        <v>0.78</v>
      </c>
      <c r="P209" s="141">
        <f t="shared" si="31"/>
        <v>0.78</v>
      </c>
      <c r="Q209" s="141">
        <v>0</v>
      </c>
      <c r="R209" s="141">
        <f t="shared" si="32"/>
        <v>0</v>
      </c>
      <c r="S209" s="141">
        <v>0.1</v>
      </c>
      <c r="T209" s="142">
        <f t="shared" si="33"/>
        <v>0.1</v>
      </c>
      <c r="AR209" s="143" t="s">
        <v>123</v>
      </c>
      <c r="AT209" s="143" t="s">
        <v>119</v>
      </c>
      <c r="AU209" s="143" t="s">
        <v>124</v>
      </c>
      <c r="AY209" s="13" t="s">
        <v>117</v>
      </c>
      <c r="BE209" s="144">
        <f t="shared" si="34"/>
        <v>0</v>
      </c>
      <c r="BF209" s="144">
        <f t="shared" si="35"/>
        <v>0</v>
      </c>
      <c r="BG209" s="144">
        <f t="shared" si="36"/>
        <v>0</v>
      </c>
      <c r="BH209" s="144">
        <f t="shared" si="37"/>
        <v>0</v>
      </c>
      <c r="BI209" s="144">
        <f t="shared" si="38"/>
        <v>0</v>
      </c>
      <c r="BJ209" s="13" t="s">
        <v>124</v>
      </c>
      <c r="BK209" s="144">
        <f t="shared" si="39"/>
        <v>0</v>
      </c>
      <c r="BL209" s="13" t="s">
        <v>123</v>
      </c>
      <c r="BM209" s="143" t="s">
        <v>530</v>
      </c>
    </row>
    <row r="210" spans="2:65" s="1" customFormat="1" ht="16.5" customHeight="1">
      <c r="B210" s="131"/>
      <c r="C210" s="132" t="s">
        <v>531</v>
      </c>
      <c r="D210" s="132" t="s">
        <v>119</v>
      </c>
      <c r="E210" s="133" t="s">
        <v>532</v>
      </c>
      <c r="F210" s="134" t="s">
        <v>533</v>
      </c>
      <c r="G210" s="135" t="s">
        <v>153</v>
      </c>
      <c r="H210" s="136">
        <v>1</v>
      </c>
      <c r="I210" s="137">
        <v>0</v>
      </c>
      <c r="J210" s="137">
        <f t="shared" si="30"/>
        <v>0</v>
      </c>
      <c r="K210" s="138"/>
      <c r="L210" s="25"/>
      <c r="M210" s="139" t="s">
        <v>1</v>
      </c>
      <c r="N210" s="140" t="s">
        <v>36</v>
      </c>
      <c r="O210" s="141">
        <v>0.78</v>
      </c>
      <c r="P210" s="141">
        <f t="shared" si="31"/>
        <v>0.78</v>
      </c>
      <c r="Q210" s="141">
        <v>0</v>
      </c>
      <c r="R210" s="141">
        <f t="shared" si="32"/>
        <v>0</v>
      </c>
      <c r="S210" s="141">
        <v>0.1</v>
      </c>
      <c r="T210" s="142">
        <f t="shared" si="33"/>
        <v>0.1</v>
      </c>
      <c r="AR210" s="143" t="s">
        <v>123</v>
      </c>
      <c r="AT210" s="143" t="s">
        <v>119</v>
      </c>
      <c r="AU210" s="143" t="s">
        <v>124</v>
      </c>
      <c r="AY210" s="13" t="s">
        <v>117</v>
      </c>
      <c r="BE210" s="144">
        <f t="shared" si="34"/>
        <v>0</v>
      </c>
      <c r="BF210" s="144">
        <f t="shared" si="35"/>
        <v>0</v>
      </c>
      <c r="BG210" s="144">
        <f t="shared" si="36"/>
        <v>0</v>
      </c>
      <c r="BH210" s="144">
        <f t="shared" si="37"/>
        <v>0</v>
      </c>
      <c r="BI210" s="144">
        <f t="shared" si="38"/>
        <v>0</v>
      </c>
      <c r="BJ210" s="13" t="s">
        <v>124</v>
      </c>
      <c r="BK210" s="144">
        <f t="shared" si="39"/>
        <v>0</v>
      </c>
      <c r="BL210" s="13" t="s">
        <v>123</v>
      </c>
      <c r="BM210" s="143" t="s">
        <v>534</v>
      </c>
    </row>
    <row r="211" spans="2:65" s="1" customFormat="1" ht="24.2" customHeight="1">
      <c r="B211" s="131"/>
      <c r="C211" s="132" t="s">
        <v>535</v>
      </c>
      <c r="D211" s="132" t="s">
        <v>119</v>
      </c>
      <c r="E211" s="133" t="s">
        <v>536</v>
      </c>
      <c r="F211" s="134" t="s">
        <v>537</v>
      </c>
      <c r="G211" s="135" t="s">
        <v>153</v>
      </c>
      <c r="H211" s="136">
        <v>2</v>
      </c>
      <c r="I211" s="137">
        <v>0</v>
      </c>
      <c r="J211" s="137">
        <f t="shared" si="30"/>
        <v>0</v>
      </c>
      <c r="K211" s="138"/>
      <c r="L211" s="25"/>
      <c r="M211" s="139" t="s">
        <v>1</v>
      </c>
      <c r="N211" s="140" t="s">
        <v>36</v>
      </c>
      <c r="O211" s="141">
        <v>1.002</v>
      </c>
      <c r="P211" s="141">
        <f t="shared" si="31"/>
        <v>2.004</v>
      </c>
      <c r="Q211" s="141">
        <v>6.3E-3</v>
      </c>
      <c r="R211" s="141">
        <f t="shared" si="32"/>
        <v>1.26E-2</v>
      </c>
      <c r="S211" s="141">
        <v>0</v>
      </c>
      <c r="T211" s="142">
        <f t="shared" si="33"/>
        <v>0</v>
      </c>
      <c r="AR211" s="143" t="s">
        <v>123</v>
      </c>
      <c r="AT211" s="143" t="s">
        <v>119</v>
      </c>
      <c r="AU211" s="143" t="s">
        <v>124</v>
      </c>
      <c r="AY211" s="13" t="s">
        <v>117</v>
      </c>
      <c r="BE211" s="144">
        <f t="shared" si="34"/>
        <v>0</v>
      </c>
      <c r="BF211" s="144">
        <f t="shared" si="35"/>
        <v>0</v>
      </c>
      <c r="BG211" s="144">
        <f t="shared" si="36"/>
        <v>0</v>
      </c>
      <c r="BH211" s="144">
        <f t="shared" si="37"/>
        <v>0</v>
      </c>
      <c r="BI211" s="144">
        <f t="shared" si="38"/>
        <v>0</v>
      </c>
      <c r="BJ211" s="13" t="s">
        <v>124</v>
      </c>
      <c r="BK211" s="144">
        <f t="shared" si="39"/>
        <v>0</v>
      </c>
      <c r="BL211" s="13" t="s">
        <v>123</v>
      </c>
      <c r="BM211" s="143" t="s">
        <v>538</v>
      </c>
    </row>
    <row r="212" spans="2:65" s="1" customFormat="1" ht="16.5" customHeight="1">
      <c r="B212" s="131"/>
      <c r="C212" s="145" t="s">
        <v>539</v>
      </c>
      <c r="D212" s="145" t="s">
        <v>144</v>
      </c>
      <c r="E212" s="146" t="s">
        <v>540</v>
      </c>
      <c r="F212" s="147" t="s">
        <v>541</v>
      </c>
      <c r="G212" s="148" t="s">
        <v>153</v>
      </c>
      <c r="H212" s="149">
        <v>2</v>
      </c>
      <c r="I212" s="150">
        <v>0</v>
      </c>
      <c r="J212" s="150">
        <f t="shared" si="30"/>
        <v>0</v>
      </c>
      <c r="K212" s="151"/>
      <c r="L212" s="152"/>
      <c r="M212" s="153" t="s">
        <v>1</v>
      </c>
      <c r="N212" s="154" t="s">
        <v>36</v>
      </c>
      <c r="O212" s="141">
        <v>0</v>
      </c>
      <c r="P212" s="141">
        <f t="shared" si="31"/>
        <v>0</v>
      </c>
      <c r="Q212" s="141">
        <v>8.6400000000000005E-2</v>
      </c>
      <c r="R212" s="141">
        <f t="shared" si="32"/>
        <v>0.17280000000000001</v>
      </c>
      <c r="S212" s="141">
        <v>0</v>
      </c>
      <c r="T212" s="142">
        <f t="shared" si="33"/>
        <v>0</v>
      </c>
      <c r="AR212" s="143" t="s">
        <v>147</v>
      </c>
      <c r="AT212" s="143" t="s">
        <v>144</v>
      </c>
      <c r="AU212" s="143" t="s">
        <v>124</v>
      </c>
      <c r="AY212" s="13" t="s">
        <v>117</v>
      </c>
      <c r="BE212" s="144">
        <f t="shared" si="34"/>
        <v>0</v>
      </c>
      <c r="BF212" s="144">
        <f t="shared" si="35"/>
        <v>0</v>
      </c>
      <c r="BG212" s="144">
        <f t="shared" si="36"/>
        <v>0</v>
      </c>
      <c r="BH212" s="144">
        <f t="shared" si="37"/>
        <v>0</v>
      </c>
      <c r="BI212" s="144">
        <f t="shared" si="38"/>
        <v>0</v>
      </c>
      <c r="BJ212" s="13" t="s">
        <v>124</v>
      </c>
      <c r="BK212" s="144">
        <f t="shared" si="39"/>
        <v>0</v>
      </c>
      <c r="BL212" s="13" t="s">
        <v>123</v>
      </c>
      <c r="BM212" s="143" t="s">
        <v>542</v>
      </c>
    </row>
    <row r="213" spans="2:65" s="1" customFormat="1" ht="16.5" customHeight="1">
      <c r="B213" s="131"/>
      <c r="C213" s="145" t="s">
        <v>543</v>
      </c>
      <c r="D213" s="145" t="s">
        <v>144</v>
      </c>
      <c r="E213" s="146" t="s">
        <v>544</v>
      </c>
      <c r="F213" s="147" t="s">
        <v>545</v>
      </c>
      <c r="G213" s="148" t="s">
        <v>153</v>
      </c>
      <c r="H213" s="149">
        <v>2</v>
      </c>
      <c r="I213" s="150">
        <v>0</v>
      </c>
      <c r="J213" s="150">
        <f t="shared" si="30"/>
        <v>0</v>
      </c>
      <c r="K213" s="151"/>
      <c r="L213" s="152"/>
      <c r="M213" s="153" t="s">
        <v>1</v>
      </c>
      <c r="N213" s="154" t="s">
        <v>36</v>
      </c>
      <c r="O213" s="141">
        <v>0</v>
      </c>
      <c r="P213" s="141">
        <f t="shared" si="31"/>
        <v>0</v>
      </c>
      <c r="Q213" s="141">
        <v>3.3000000000000002E-2</v>
      </c>
      <c r="R213" s="141">
        <f t="shared" si="32"/>
        <v>6.6000000000000003E-2</v>
      </c>
      <c r="S213" s="141">
        <v>0</v>
      </c>
      <c r="T213" s="142">
        <f t="shared" si="33"/>
        <v>0</v>
      </c>
      <c r="AR213" s="143" t="s">
        <v>147</v>
      </c>
      <c r="AT213" s="143" t="s">
        <v>144</v>
      </c>
      <c r="AU213" s="143" t="s">
        <v>124</v>
      </c>
      <c r="AY213" s="13" t="s">
        <v>117</v>
      </c>
      <c r="BE213" s="144">
        <f t="shared" si="34"/>
        <v>0</v>
      </c>
      <c r="BF213" s="144">
        <f t="shared" si="35"/>
        <v>0</v>
      </c>
      <c r="BG213" s="144">
        <f t="shared" si="36"/>
        <v>0</v>
      </c>
      <c r="BH213" s="144">
        <f t="shared" si="37"/>
        <v>0</v>
      </c>
      <c r="BI213" s="144">
        <f t="shared" si="38"/>
        <v>0</v>
      </c>
      <c r="BJ213" s="13" t="s">
        <v>124</v>
      </c>
      <c r="BK213" s="144">
        <f t="shared" si="39"/>
        <v>0</v>
      </c>
      <c r="BL213" s="13" t="s">
        <v>123</v>
      </c>
      <c r="BM213" s="143" t="s">
        <v>546</v>
      </c>
    </row>
    <row r="214" spans="2:65" s="1" customFormat="1" ht="24.2" customHeight="1">
      <c r="B214" s="131"/>
      <c r="C214" s="145" t="s">
        <v>547</v>
      </c>
      <c r="D214" s="145" t="s">
        <v>144</v>
      </c>
      <c r="E214" s="146" t="s">
        <v>548</v>
      </c>
      <c r="F214" s="147" t="s">
        <v>549</v>
      </c>
      <c r="G214" s="148" t="s">
        <v>153</v>
      </c>
      <c r="H214" s="149">
        <v>2</v>
      </c>
      <c r="I214" s="150">
        <v>0</v>
      </c>
      <c r="J214" s="150">
        <f t="shared" si="30"/>
        <v>0</v>
      </c>
      <c r="K214" s="151"/>
      <c r="L214" s="152"/>
      <c r="M214" s="153" t="s">
        <v>1</v>
      </c>
      <c r="N214" s="154" t="s">
        <v>36</v>
      </c>
      <c r="O214" s="141">
        <v>0</v>
      </c>
      <c r="P214" s="141">
        <f t="shared" si="31"/>
        <v>0</v>
      </c>
      <c r="Q214" s="141">
        <v>0.215</v>
      </c>
      <c r="R214" s="141">
        <f t="shared" si="32"/>
        <v>0.43</v>
      </c>
      <c r="S214" s="141">
        <v>0</v>
      </c>
      <c r="T214" s="142">
        <f t="shared" si="33"/>
        <v>0</v>
      </c>
      <c r="AR214" s="143" t="s">
        <v>147</v>
      </c>
      <c r="AT214" s="143" t="s">
        <v>144</v>
      </c>
      <c r="AU214" s="143" t="s">
        <v>124</v>
      </c>
      <c r="AY214" s="13" t="s">
        <v>117</v>
      </c>
      <c r="BE214" s="144">
        <f t="shared" si="34"/>
        <v>0</v>
      </c>
      <c r="BF214" s="144">
        <f t="shared" si="35"/>
        <v>0</v>
      </c>
      <c r="BG214" s="144">
        <f t="shared" si="36"/>
        <v>0</v>
      </c>
      <c r="BH214" s="144">
        <f t="shared" si="37"/>
        <v>0</v>
      </c>
      <c r="BI214" s="144">
        <f t="shared" si="38"/>
        <v>0</v>
      </c>
      <c r="BJ214" s="13" t="s">
        <v>124</v>
      </c>
      <c r="BK214" s="144">
        <f t="shared" si="39"/>
        <v>0</v>
      </c>
      <c r="BL214" s="13" t="s">
        <v>123</v>
      </c>
      <c r="BM214" s="143" t="s">
        <v>550</v>
      </c>
    </row>
    <row r="215" spans="2:65" s="1" customFormat="1" ht="24.2" customHeight="1">
      <c r="B215" s="131"/>
      <c r="C215" s="145" t="s">
        <v>551</v>
      </c>
      <c r="D215" s="145" t="s">
        <v>144</v>
      </c>
      <c r="E215" s="146" t="s">
        <v>552</v>
      </c>
      <c r="F215" s="147" t="s">
        <v>553</v>
      </c>
      <c r="G215" s="148" t="s">
        <v>153</v>
      </c>
      <c r="H215" s="149">
        <v>1</v>
      </c>
      <c r="I215" s="150">
        <v>0</v>
      </c>
      <c r="J215" s="150">
        <f t="shared" si="30"/>
        <v>0</v>
      </c>
      <c r="K215" s="151"/>
      <c r="L215" s="152"/>
      <c r="M215" s="153" t="s">
        <v>1</v>
      </c>
      <c r="N215" s="154" t="s">
        <v>36</v>
      </c>
      <c r="O215" s="141">
        <v>0</v>
      </c>
      <c r="P215" s="141">
        <f t="shared" si="31"/>
        <v>0</v>
      </c>
      <c r="Q215" s="141">
        <v>0.36499999999999999</v>
      </c>
      <c r="R215" s="141">
        <f t="shared" si="32"/>
        <v>0.36499999999999999</v>
      </c>
      <c r="S215" s="141">
        <v>0</v>
      </c>
      <c r="T215" s="142">
        <f t="shared" si="33"/>
        <v>0</v>
      </c>
      <c r="AR215" s="143" t="s">
        <v>147</v>
      </c>
      <c r="AT215" s="143" t="s">
        <v>144</v>
      </c>
      <c r="AU215" s="143" t="s">
        <v>124</v>
      </c>
      <c r="AY215" s="13" t="s">
        <v>117</v>
      </c>
      <c r="BE215" s="144">
        <f t="shared" si="34"/>
        <v>0</v>
      </c>
      <c r="BF215" s="144">
        <f t="shared" si="35"/>
        <v>0</v>
      </c>
      <c r="BG215" s="144">
        <f t="shared" si="36"/>
        <v>0</v>
      </c>
      <c r="BH215" s="144">
        <f t="shared" si="37"/>
        <v>0</v>
      </c>
      <c r="BI215" s="144">
        <f t="shared" si="38"/>
        <v>0</v>
      </c>
      <c r="BJ215" s="13" t="s">
        <v>124</v>
      </c>
      <c r="BK215" s="144">
        <f t="shared" si="39"/>
        <v>0</v>
      </c>
      <c r="BL215" s="13" t="s">
        <v>123</v>
      </c>
      <c r="BM215" s="143" t="s">
        <v>554</v>
      </c>
    </row>
    <row r="216" spans="2:65" s="11" customFormat="1" ht="22.9" customHeight="1">
      <c r="B216" s="120"/>
      <c r="D216" s="121" t="s">
        <v>69</v>
      </c>
      <c r="E216" s="129" t="s">
        <v>158</v>
      </c>
      <c r="F216" s="129" t="s">
        <v>170</v>
      </c>
      <c r="J216" s="130">
        <f>BK216</f>
        <v>0</v>
      </c>
      <c r="L216" s="120"/>
      <c r="M216" s="124"/>
      <c r="P216" s="125">
        <f>SUM(P217:P242)</f>
        <v>459.90590000000003</v>
      </c>
      <c r="R216" s="125">
        <f>SUM(R217:R242)</f>
        <v>130.61825555000001</v>
      </c>
      <c r="T216" s="126">
        <f>SUM(T217:T242)</f>
        <v>0</v>
      </c>
      <c r="AR216" s="121" t="s">
        <v>78</v>
      </c>
      <c r="AT216" s="127" t="s">
        <v>69</v>
      </c>
      <c r="AU216" s="127" t="s">
        <v>78</v>
      </c>
      <c r="AY216" s="121" t="s">
        <v>117</v>
      </c>
      <c r="BK216" s="128">
        <f>SUM(BK217:BK242)</f>
        <v>0</v>
      </c>
    </row>
    <row r="217" spans="2:65" s="1" customFormat="1" ht="24.2" customHeight="1">
      <c r="B217" s="131"/>
      <c r="C217" s="132" t="s">
        <v>555</v>
      </c>
      <c r="D217" s="132" t="s">
        <v>119</v>
      </c>
      <c r="E217" s="133" t="s">
        <v>181</v>
      </c>
      <c r="F217" s="134" t="s">
        <v>182</v>
      </c>
      <c r="G217" s="135" t="s">
        <v>153</v>
      </c>
      <c r="H217" s="136">
        <v>15</v>
      </c>
      <c r="I217" s="137">
        <v>0</v>
      </c>
      <c r="J217" s="137">
        <f t="shared" ref="J217:J242" si="40">ROUND(I217*H217,2)</f>
        <v>0</v>
      </c>
      <c r="K217" s="138"/>
      <c r="L217" s="25"/>
      <c r="M217" s="139" t="s">
        <v>1</v>
      </c>
      <c r="N217" s="140" t="s">
        <v>36</v>
      </c>
      <c r="O217" s="141">
        <v>0.06</v>
      </c>
      <c r="P217" s="141">
        <f t="shared" ref="P217:P242" si="41">O217*H217</f>
        <v>0.89999999999999991</v>
      </c>
      <c r="Q217" s="141">
        <v>0</v>
      </c>
      <c r="R217" s="141">
        <f t="shared" ref="R217:R242" si="42">Q217*H217</f>
        <v>0</v>
      </c>
      <c r="S217" s="141">
        <v>0</v>
      </c>
      <c r="T217" s="142">
        <f t="shared" ref="T217:T242" si="43">S217*H217</f>
        <v>0</v>
      </c>
      <c r="AR217" s="143" t="s">
        <v>123</v>
      </c>
      <c r="AT217" s="143" t="s">
        <v>119</v>
      </c>
      <c r="AU217" s="143" t="s">
        <v>124</v>
      </c>
      <c r="AY217" s="13" t="s">
        <v>117</v>
      </c>
      <c r="BE217" s="144">
        <f t="shared" ref="BE217:BE242" si="44">IF(N217="základná",J217,0)</f>
        <v>0</v>
      </c>
      <c r="BF217" s="144">
        <f t="shared" ref="BF217:BF242" si="45">IF(N217="znížená",J217,0)</f>
        <v>0</v>
      </c>
      <c r="BG217" s="144">
        <f t="shared" ref="BG217:BG242" si="46">IF(N217="zákl. prenesená",J217,0)</f>
        <v>0</v>
      </c>
      <c r="BH217" s="144">
        <f t="shared" ref="BH217:BH242" si="47">IF(N217="zníž. prenesená",J217,0)</f>
        <v>0</v>
      </c>
      <c r="BI217" s="144">
        <f t="shared" ref="BI217:BI242" si="48">IF(N217="nulová",J217,0)</f>
        <v>0</v>
      </c>
      <c r="BJ217" s="13" t="s">
        <v>124</v>
      </c>
      <c r="BK217" s="144">
        <f t="shared" ref="BK217:BK242" si="49">ROUND(I217*H217,2)</f>
        <v>0</v>
      </c>
      <c r="BL217" s="13" t="s">
        <v>123</v>
      </c>
      <c r="BM217" s="143" t="s">
        <v>556</v>
      </c>
    </row>
    <row r="218" spans="2:65" s="1" customFormat="1" ht="24.2" customHeight="1">
      <c r="B218" s="131"/>
      <c r="C218" s="145" t="s">
        <v>557</v>
      </c>
      <c r="D218" s="145" t="s">
        <v>144</v>
      </c>
      <c r="E218" s="146" t="s">
        <v>185</v>
      </c>
      <c r="F218" s="147" t="s">
        <v>558</v>
      </c>
      <c r="G218" s="148" t="s">
        <v>153</v>
      </c>
      <c r="H218" s="149">
        <v>750</v>
      </c>
      <c r="I218" s="150">
        <v>0</v>
      </c>
      <c r="J218" s="150">
        <f t="shared" si="40"/>
        <v>0</v>
      </c>
      <c r="K218" s="151"/>
      <c r="L218" s="152"/>
      <c r="M218" s="153" t="s">
        <v>1</v>
      </c>
      <c r="N218" s="154" t="s">
        <v>36</v>
      </c>
      <c r="O218" s="141">
        <v>0</v>
      </c>
      <c r="P218" s="141">
        <f t="shared" si="41"/>
        <v>0</v>
      </c>
      <c r="Q218" s="141">
        <v>1.14E-2</v>
      </c>
      <c r="R218" s="141">
        <f t="shared" si="42"/>
        <v>8.5500000000000007</v>
      </c>
      <c r="S218" s="141">
        <v>0</v>
      </c>
      <c r="T218" s="142">
        <f t="shared" si="43"/>
        <v>0</v>
      </c>
      <c r="AR218" s="143" t="s">
        <v>147</v>
      </c>
      <c r="AT218" s="143" t="s">
        <v>144</v>
      </c>
      <c r="AU218" s="143" t="s">
        <v>124</v>
      </c>
      <c r="AY218" s="13" t="s">
        <v>117</v>
      </c>
      <c r="BE218" s="144">
        <f t="shared" si="44"/>
        <v>0</v>
      </c>
      <c r="BF218" s="144">
        <f t="shared" si="45"/>
        <v>0</v>
      </c>
      <c r="BG218" s="144">
        <f t="shared" si="46"/>
        <v>0</v>
      </c>
      <c r="BH218" s="144">
        <f t="shared" si="47"/>
        <v>0</v>
      </c>
      <c r="BI218" s="144">
        <f t="shared" si="48"/>
        <v>0</v>
      </c>
      <c r="BJ218" s="13" t="s">
        <v>124</v>
      </c>
      <c r="BK218" s="144">
        <f t="shared" si="49"/>
        <v>0</v>
      </c>
      <c r="BL218" s="13" t="s">
        <v>123</v>
      </c>
      <c r="BM218" s="143" t="s">
        <v>559</v>
      </c>
    </row>
    <row r="219" spans="2:65" s="1" customFormat="1" ht="37.9" customHeight="1">
      <c r="B219" s="131"/>
      <c r="C219" s="132" t="s">
        <v>560</v>
      </c>
      <c r="D219" s="132" t="s">
        <v>119</v>
      </c>
      <c r="E219" s="133" t="s">
        <v>561</v>
      </c>
      <c r="F219" s="134" t="s">
        <v>562</v>
      </c>
      <c r="G219" s="135" t="s">
        <v>132</v>
      </c>
      <c r="H219" s="136">
        <v>65</v>
      </c>
      <c r="I219" s="137">
        <v>0</v>
      </c>
      <c r="J219" s="137">
        <f t="shared" si="40"/>
        <v>0</v>
      </c>
      <c r="K219" s="138"/>
      <c r="L219" s="25"/>
      <c r="M219" s="139" t="s">
        <v>1</v>
      </c>
      <c r="N219" s="140" t="s">
        <v>36</v>
      </c>
      <c r="O219" s="141">
        <v>3.7999999999999999E-2</v>
      </c>
      <c r="P219" s="141">
        <f t="shared" si="41"/>
        <v>2.4699999999999998</v>
      </c>
      <c r="Q219" s="141">
        <v>7.3125000000000002E-4</v>
      </c>
      <c r="R219" s="141">
        <f t="shared" si="42"/>
        <v>4.7531250000000004E-2</v>
      </c>
      <c r="S219" s="141">
        <v>0</v>
      </c>
      <c r="T219" s="142">
        <f t="shared" si="43"/>
        <v>0</v>
      </c>
      <c r="AR219" s="143" t="s">
        <v>123</v>
      </c>
      <c r="AT219" s="143" t="s">
        <v>119</v>
      </c>
      <c r="AU219" s="143" t="s">
        <v>124</v>
      </c>
      <c r="AY219" s="13" t="s">
        <v>117</v>
      </c>
      <c r="BE219" s="144">
        <f t="shared" si="44"/>
        <v>0</v>
      </c>
      <c r="BF219" s="144">
        <f t="shared" si="45"/>
        <v>0</v>
      </c>
      <c r="BG219" s="144">
        <f t="shared" si="46"/>
        <v>0</v>
      </c>
      <c r="BH219" s="144">
        <f t="shared" si="47"/>
        <v>0</v>
      </c>
      <c r="BI219" s="144">
        <f t="shared" si="48"/>
        <v>0</v>
      </c>
      <c r="BJ219" s="13" t="s">
        <v>124</v>
      </c>
      <c r="BK219" s="144">
        <f t="shared" si="49"/>
        <v>0</v>
      </c>
      <c r="BL219" s="13" t="s">
        <v>123</v>
      </c>
      <c r="BM219" s="143" t="s">
        <v>563</v>
      </c>
    </row>
    <row r="220" spans="2:65" s="1" customFormat="1" ht="37.9" customHeight="1">
      <c r="B220" s="131"/>
      <c r="C220" s="132" t="s">
        <v>564</v>
      </c>
      <c r="D220" s="132" t="s">
        <v>119</v>
      </c>
      <c r="E220" s="133" t="s">
        <v>565</v>
      </c>
      <c r="F220" s="134" t="s">
        <v>566</v>
      </c>
      <c r="G220" s="135" t="s">
        <v>132</v>
      </c>
      <c r="H220" s="136">
        <v>20</v>
      </c>
      <c r="I220" s="137">
        <v>0</v>
      </c>
      <c r="J220" s="137">
        <f t="shared" si="40"/>
        <v>0</v>
      </c>
      <c r="K220" s="138"/>
      <c r="L220" s="25"/>
      <c r="M220" s="139" t="s">
        <v>1</v>
      </c>
      <c r="N220" s="140" t="s">
        <v>36</v>
      </c>
      <c r="O220" s="141">
        <v>2.8000000000000001E-2</v>
      </c>
      <c r="P220" s="141">
        <f t="shared" si="41"/>
        <v>0.56000000000000005</v>
      </c>
      <c r="Q220" s="141">
        <v>2.4509E-4</v>
      </c>
      <c r="R220" s="141">
        <f t="shared" si="42"/>
        <v>4.9017999999999996E-3</v>
      </c>
      <c r="S220" s="141">
        <v>0</v>
      </c>
      <c r="T220" s="142">
        <f t="shared" si="43"/>
        <v>0</v>
      </c>
      <c r="AR220" s="143" t="s">
        <v>123</v>
      </c>
      <c r="AT220" s="143" t="s">
        <v>119</v>
      </c>
      <c r="AU220" s="143" t="s">
        <v>124</v>
      </c>
      <c r="AY220" s="13" t="s">
        <v>117</v>
      </c>
      <c r="BE220" s="144">
        <f t="shared" si="44"/>
        <v>0</v>
      </c>
      <c r="BF220" s="144">
        <f t="shared" si="45"/>
        <v>0</v>
      </c>
      <c r="BG220" s="144">
        <f t="shared" si="46"/>
        <v>0</v>
      </c>
      <c r="BH220" s="144">
        <f t="shared" si="47"/>
        <v>0</v>
      </c>
      <c r="BI220" s="144">
        <f t="shared" si="48"/>
        <v>0</v>
      </c>
      <c r="BJ220" s="13" t="s">
        <v>124</v>
      </c>
      <c r="BK220" s="144">
        <f t="shared" si="49"/>
        <v>0</v>
      </c>
      <c r="BL220" s="13" t="s">
        <v>123</v>
      </c>
      <c r="BM220" s="143" t="s">
        <v>567</v>
      </c>
    </row>
    <row r="221" spans="2:65" s="1" customFormat="1" ht="37.9" customHeight="1">
      <c r="B221" s="131"/>
      <c r="C221" s="132" t="s">
        <v>568</v>
      </c>
      <c r="D221" s="132" t="s">
        <v>119</v>
      </c>
      <c r="E221" s="133" t="s">
        <v>569</v>
      </c>
      <c r="F221" s="134" t="s">
        <v>570</v>
      </c>
      <c r="G221" s="135" t="s">
        <v>122</v>
      </c>
      <c r="H221" s="136">
        <v>6</v>
      </c>
      <c r="I221" s="137">
        <v>0</v>
      </c>
      <c r="J221" s="137">
        <f t="shared" si="40"/>
        <v>0</v>
      </c>
      <c r="K221" s="138"/>
      <c r="L221" s="25"/>
      <c r="M221" s="139" t="s">
        <v>1</v>
      </c>
      <c r="N221" s="140" t="s">
        <v>36</v>
      </c>
      <c r="O221" s="141">
        <v>0.48</v>
      </c>
      <c r="P221" s="141">
        <f t="shared" si="41"/>
        <v>2.88</v>
      </c>
      <c r="Q221" s="141">
        <v>2.9250000000000001E-3</v>
      </c>
      <c r="R221" s="141">
        <f t="shared" si="42"/>
        <v>1.755E-2</v>
      </c>
      <c r="S221" s="141">
        <v>0</v>
      </c>
      <c r="T221" s="142">
        <f t="shared" si="43"/>
        <v>0</v>
      </c>
      <c r="AR221" s="143" t="s">
        <v>123</v>
      </c>
      <c r="AT221" s="143" t="s">
        <v>119</v>
      </c>
      <c r="AU221" s="143" t="s">
        <v>124</v>
      </c>
      <c r="AY221" s="13" t="s">
        <v>117</v>
      </c>
      <c r="BE221" s="144">
        <f t="shared" si="44"/>
        <v>0</v>
      </c>
      <c r="BF221" s="144">
        <f t="shared" si="45"/>
        <v>0</v>
      </c>
      <c r="BG221" s="144">
        <f t="shared" si="46"/>
        <v>0</v>
      </c>
      <c r="BH221" s="144">
        <f t="shared" si="47"/>
        <v>0</v>
      </c>
      <c r="BI221" s="144">
        <f t="shared" si="48"/>
        <v>0</v>
      </c>
      <c r="BJ221" s="13" t="s">
        <v>124</v>
      </c>
      <c r="BK221" s="144">
        <f t="shared" si="49"/>
        <v>0</v>
      </c>
      <c r="BL221" s="13" t="s">
        <v>123</v>
      </c>
      <c r="BM221" s="143" t="s">
        <v>571</v>
      </c>
    </row>
    <row r="222" spans="2:65" s="1" customFormat="1" ht="33" customHeight="1">
      <c r="B222" s="131"/>
      <c r="C222" s="132" t="s">
        <v>572</v>
      </c>
      <c r="D222" s="132" t="s">
        <v>119</v>
      </c>
      <c r="E222" s="133" t="s">
        <v>573</v>
      </c>
      <c r="F222" s="134" t="s">
        <v>574</v>
      </c>
      <c r="G222" s="135" t="s">
        <v>132</v>
      </c>
      <c r="H222" s="136">
        <v>180</v>
      </c>
      <c r="I222" s="137">
        <v>0</v>
      </c>
      <c r="J222" s="137">
        <f t="shared" si="40"/>
        <v>0</v>
      </c>
      <c r="K222" s="138"/>
      <c r="L222" s="25"/>
      <c r="M222" s="139" t="s">
        <v>1</v>
      </c>
      <c r="N222" s="140" t="s">
        <v>36</v>
      </c>
      <c r="O222" s="141">
        <v>0.30599999999999999</v>
      </c>
      <c r="P222" s="141">
        <f t="shared" si="41"/>
        <v>55.08</v>
      </c>
      <c r="Q222" s="141">
        <v>0.13758500000000001</v>
      </c>
      <c r="R222" s="141">
        <f t="shared" si="42"/>
        <v>24.765300000000003</v>
      </c>
      <c r="S222" s="141">
        <v>0</v>
      </c>
      <c r="T222" s="142">
        <f t="shared" si="43"/>
        <v>0</v>
      </c>
      <c r="AR222" s="143" t="s">
        <v>123</v>
      </c>
      <c r="AT222" s="143" t="s">
        <v>119</v>
      </c>
      <c r="AU222" s="143" t="s">
        <v>124</v>
      </c>
      <c r="AY222" s="13" t="s">
        <v>117</v>
      </c>
      <c r="BE222" s="144">
        <f t="shared" si="44"/>
        <v>0</v>
      </c>
      <c r="BF222" s="144">
        <f t="shared" si="45"/>
        <v>0</v>
      </c>
      <c r="BG222" s="144">
        <f t="shared" si="46"/>
        <v>0</v>
      </c>
      <c r="BH222" s="144">
        <f t="shared" si="47"/>
        <v>0</v>
      </c>
      <c r="BI222" s="144">
        <f t="shared" si="48"/>
        <v>0</v>
      </c>
      <c r="BJ222" s="13" t="s">
        <v>124</v>
      </c>
      <c r="BK222" s="144">
        <f t="shared" si="49"/>
        <v>0</v>
      </c>
      <c r="BL222" s="13" t="s">
        <v>123</v>
      </c>
      <c r="BM222" s="143" t="s">
        <v>575</v>
      </c>
    </row>
    <row r="223" spans="2:65" s="1" customFormat="1" ht="16.5" customHeight="1">
      <c r="B223" s="131"/>
      <c r="C223" s="145" t="s">
        <v>576</v>
      </c>
      <c r="D223" s="145" t="s">
        <v>144</v>
      </c>
      <c r="E223" s="146" t="s">
        <v>577</v>
      </c>
      <c r="F223" s="147" t="s">
        <v>578</v>
      </c>
      <c r="G223" s="148" t="s">
        <v>132</v>
      </c>
      <c r="H223" s="149">
        <v>182</v>
      </c>
      <c r="I223" s="150">
        <v>0</v>
      </c>
      <c r="J223" s="150">
        <f t="shared" si="40"/>
        <v>0</v>
      </c>
      <c r="K223" s="151"/>
      <c r="L223" s="152"/>
      <c r="M223" s="153" t="s">
        <v>1</v>
      </c>
      <c r="N223" s="154" t="s">
        <v>36</v>
      </c>
      <c r="O223" s="141">
        <v>0</v>
      </c>
      <c r="P223" s="141">
        <f t="shared" si="41"/>
        <v>0</v>
      </c>
      <c r="Q223" s="141">
        <v>0.2</v>
      </c>
      <c r="R223" s="141">
        <f t="shared" si="42"/>
        <v>36.4</v>
      </c>
      <c r="S223" s="141">
        <v>0</v>
      </c>
      <c r="T223" s="142">
        <f t="shared" si="43"/>
        <v>0</v>
      </c>
      <c r="AR223" s="143" t="s">
        <v>147</v>
      </c>
      <c r="AT223" s="143" t="s">
        <v>144</v>
      </c>
      <c r="AU223" s="143" t="s">
        <v>124</v>
      </c>
      <c r="AY223" s="13" t="s">
        <v>117</v>
      </c>
      <c r="BE223" s="144">
        <f t="shared" si="44"/>
        <v>0</v>
      </c>
      <c r="BF223" s="144">
        <f t="shared" si="45"/>
        <v>0</v>
      </c>
      <c r="BG223" s="144">
        <f t="shared" si="46"/>
        <v>0</v>
      </c>
      <c r="BH223" s="144">
        <f t="shared" si="47"/>
        <v>0</v>
      </c>
      <c r="BI223" s="144">
        <f t="shared" si="48"/>
        <v>0</v>
      </c>
      <c r="BJ223" s="13" t="s">
        <v>124</v>
      </c>
      <c r="BK223" s="144">
        <f t="shared" si="49"/>
        <v>0</v>
      </c>
      <c r="BL223" s="13" t="s">
        <v>123</v>
      </c>
      <c r="BM223" s="143" t="s">
        <v>579</v>
      </c>
    </row>
    <row r="224" spans="2:65" s="1" customFormat="1" ht="33" customHeight="1">
      <c r="B224" s="131"/>
      <c r="C224" s="132" t="s">
        <v>580</v>
      </c>
      <c r="D224" s="132" t="s">
        <v>119</v>
      </c>
      <c r="E224" s="133" t="s">
        <v>581</v>
      </c>
      <c r="F224" s="134" t="s">
        <v>582</v>
      </c>
      <c r="G224" s="135" t="s">
        <v>137</v>
      </c>
      <c r="H224" s="136">
        <v>27</v>
      </c>
      <c r="I224" s="137">
        <v>0</v>
      </c>
      <c r="J224" s="137">
        <f t="shared" si="40"/>
        <v>0</v>
      </c>
      <c r="K224" s="138"/>
      <c r="L224" s="25"/>
      <c r="M224" s="139" t="s">
        <v>1</v>
      </c>
      <c r="N224" s="140" t="s">
        <v>36</v>
      </c>
      <c r="O224" s="141">
        <v>1.363</v>
      </c>
      <c r="P224" s="141">
        <f t="shared" si="41"/>
        <v>36.801000000000002</v>
      </c>
      <c r="Q224" s="141">
        <v>2.2151320000000001</v>
      </c>
      <c r="R224" s="141">
        <f t="shared" si="42"/>
        <v>59.808564000000004</v>
      </c>
      <c r="S224" s="141">
        <v>0</v>
      </c>
      <c r="T224" s="142">
        <f t="shared" si="43"/>
        <v>0</v>
      </c>
      <c r="AR224" s="143" t="s">
        <v>123</v>
      </c>
      <c r="AT224" s="143" t="s">
        <v>119</v>
      </c>
      <c r="AU224" s="143" t="s">
        <v>124</v>
      </c>
      <c r="AY224" s="13" t="s">
        <v>117</v>
      </c>
      <c r="BE224" s="144">
        <f t="shared" si="44"/>
        <v>0</v>
      </c>
      <c r="BF224" s="144">
        <f t="shared" si="45"/>
        <v>0</v>
      </c>
      <c r="BG224" s="144">
        <f t="shared" si="46"/>
        <v>0</v>
      </c>
      <c r="BH224" s="144">
        <f t="shared" si="47"/>
        <v>0</v>
      </c>
      <c r="BI224" s="144">
        <f t="shared" si="48"/>
        <v>0</v>
      </c>
      <c r="BJ224" s="13" t="s">
        <v>124</v>
      </c>
      <c r="BK224" s="144">
        <f t="shared" si="49"/>
        <v>0</v>
      </c>
      <c r="BL224" s="13" t="s">
        <v>123</v>
      </c>
      <c r="BM224" s="143" t="s">
        <v>583</v>
      </c>
    </row>
    <row r="225" spans="2:65" s="1" customFormat="1" ht="16.5" customHeight="1">
      <c r="B225" s="131"/>
      <c r="C225" s="132" t="s">
        <v>584</v>
      </c>
      <c r="D225" s="132" t="s">
        <v>119</v>
      </c>
      <c r="E225" s="133" t="s">
        <v>585</v>
      </c>
      <c r="F225" s="134" t="s">
        <v>586</v>
      </c>
      <c r="G225" s="135" t="s">
        <v>132</v>
      </c>
      <c r="H225" s="136">
        <v>48</v>
      </c>
      <c r="I225" s="137">
        <v>0</v>
      </c>
      <c r="J225" s="137">
        <f t="shared" si="40"/>
        <v>0</v>
      </c>
      <c r="K225" s="138"/>
      <c r="L225" s="25"/>
      <c r="M225" s="139" t="s">
        <v>1</v>
      </c>
      <c r="N225" s="140" t="s">
        <v>36</v>
      </c>
      <c r="O225" s="141">
        <v>0.19700000000000001</v>
      </c>
      <c r="P225" s="141">
        <f t="shared" si="41"/>
        <v>9.4559999999999995</v>
      </c>
      <c r="Q225" s="141">
        <v>4.2969999999999996E-3</v>
      </c>
      <c r="R225" s="141">
        <f t="shared" si="42"/>
        <v>0.20625599999999999</v>
      </c>
      <c r="S225" s="141">
        <v>0</v>
      </c>
      <c r="T225" s="142">
        <f t="shared" si="43"/>
        <v>0</v>
      </c>
      <c r="AR225" s="143" t="s">
        <v>123</v>
      </c>
      <c r="AT225" s="143" t="s">
        <v>119</v>
      </c>
      <c r="AU225" s="143" t="s">
        <v>124</v>
      </c>
      <c r="AY225" s="13" t="s">
        <v>117</v>
      </c>
      <c r="BE225" s="144">
        <f t="shared" si="44"/>
        <v>0</v>
      </c>
      <c r="BF225" s="144">
        <f t="shared" si="45"/>
        <v>0</v>
      </c>
      <c r="BG225" s="144">
        <f t="shared" si="46"/>
        <v>0</v>
      </c>
      <c r="BH225" s="144">
        <f t="shared" si="47"/>
        <v>0</v>
      </c>
      <c r="BI225" s="144">
        <f t="shared" si="48"/>
        <v>0</v>
      </c>
      <c r="BJ225" s="13" t="s">
        <v>124</v>
      </c>
      <c r="BK225" s="144">
        <f t="shared" si="49"/>
        <v>0</v>
      </c>
      <c r="BL225" s="13" t="s">
        <v>123</v>
      </c>
      <c r="BM225" s="143" t="s">
        <v>587</v>
      </c>
    </row>
    <row r="226" spans="2:65" s="1" customFormat="1" ht="24.2" customHeight="1">
      <c r="B226" s="131"/>
      <c r="C226" s="132" t="s">
        <v>588</v>
      </c>
      <c r="D226" s="132" t="s">
        <v>119</v>
      </c>
      <c r="E226" s="133" t="s">
        <v>589</v>
      </c>
      <c r="F226" s="134" t="s">
        <v>590</v>
      </c>
      <c r="G226" s="135" t="s">
        <v>132</v>
      </c>
      <c r="H226" s="136">
        <v>1120</v>
      </c>
      <c r="I226" s="137">
        <v>0</v>
      </c>
      <c r="J226" s="137">
        <f t="shared" si="40"/>
        <v>0</v>
      </c>
      <c r="K226" s="138"/>
      <c r="L226" s="25"/>
      <c r="M226" s="139" t="s">
        <v>1</v>
      </c>
      <c r="N226" s="140" t="s">
        <v>36</v>
      </c>
      <c r="O226" s="141">
        <v>0.104</v>
      </c>
      <c r="P226" s="141">
        <f t="shared" si="41"/>
        <v>116.47999999999999</v>
      </c>
      <c r="Q226" s="141">
        <v>4.2059999999999998E-4</v>
      </c>
      <c r="R226" s="141">
        <f t="shared" si="42"/>
        <v>0.47107199999999999</v>
      </c>
      <c r="S226" s="141">
        <v>0</v>
      </c>
      <c r="T226" s="142">
        <f t="shared" si="43"/>
        <v>0</v>
      </c>
      <c r="AR226" s="143" t="s">
        <v>123</v>
      </c>
      <c r="AT226" s="143" t="s">
        <v>119</v>
      </c>
      <c r="AU226" s="143" t="s">
        <v>124</v>
      </c>
      <c r="AY226" s="13" t="s">
        <v>117</v>
      </c>
      <c r="BE226" s="144">
        <f t="shared" si="44"/>
        <v>0</v>
      </c>
      <c r="BF226" s="144">
        <f t="shared" si="45"/>
        <v>0</v>
      </c>
      <c r="BG226" s="144">
        <f t="shared" si="46"/>
        <v>0</v>
      </c>
      <c r="BH226" s="144">
        <f t="shared" si="47"/>
        <v>0</v>
      </c>
      <c r="BI226" s="144">
        <f t="shared" si="48"/>
        <v>0</v>
      </c>
      <c r="BJ226" s="13" t="s">
        <v>124</v>
      </c>
      <c r="BK226" s="144">
        <f t="shared" si="49"/>
        <v>0</v>
      </c>
      <c r="BL226" s="13" t="s">
        <v>123</v>
      </c>
      <c r="BM226" s="143" t="s">
        <v>591</v>
      </c>
    </row>
    <row r="227" spans="2:65" s="1" customFormat="1" ht="24.2" customHeight="1">
      <c r="B227" s="131"/>
      <c r="C227" s="132" t="s">
        <v>592</v>
      </c>
      <c r="D227" s="132" t="s">
        <v>119</v>
      </c>
      <c r="E227" s="133" t="s">
        <v>593</v>
      </c>
      <c r="F227" s="134" t="s">
        <v>594</v>
      </c>
      <c r="G227" s="135" t="s">
        <v>132</v>
      </c>
      <c r="H227" s="136">
        <v>35</v>
      </c>
      <c r="I227" s="137">
        <v>0</v>
      </c>
      <c r="J227" s="137">
        <f t="shared" si="40"/>
        <v>0</v>
      </c>
      <c r="K227" s="138"/>
      <c r="L227" s="25"/>
      <c r="M227" s="139" t="s">
        <v>1</v>
      </c>
      <c r="N227" s="140" t="s">
        <v>36</v>
      </c>
      <c r="O227" s="141">
        <v>0.307</v>
      </c>
      <c r="P227" s="141">
        <f t="shared" si="41"/>
        <v>10.744999999999999</v>
      </c>
      <c r="Q227" s="141">
        <v>2.9999999999999999E-7</v>
      </c>
      <c r="R227" s="141">
        <f t="shared" si="42"/>
        <v>1.0499999999999999E-5</v>
      </c>
      <c r="S227" s="141">
        <v>0</v>
      </c>
      <c r="T227" s="142">
        <f t="shared" si="43"/>
        <v>0</v>
      </c>
      <c r="AR227" s="143" t="s">
        <v>123</v>
      </c>
      <c r="AT227" s="143" t="s">
        <v>119</v>
      </c>
      <c r="AU227" s="143" t="s">
        <v>124</v>
      </c>
      <c r="AY227" s="13" t="s">
        <v>117</v>
      </c>
      <c r="BE227" s="144">
        <f t="shared" si="44"/>
        <v>0</v>
      </c>
      <c r="BF227" s="144">
        <f t="shared" si="45"/>
        <v>0</v>
      </c>
      <c r="BG227" s="144">
        <f t="shared" si="46"/>
        <v>0</v>
      </c>
      <c r="BH227" s="144">
        <f t="shared" si="47"/>
        <v>0</v>
      </c>
      <c r="BI227" s="144">
        <f t="shared" si="48"/>
        <v>0</v>
      </c>
      <c r="BJ227" s="13" t="s">
        <v>124</v>
      </c>
      <c r="BK227" s="144">
        <f t="shared" si="49"/>
        <v>0</v>
      </c>
      <c r="BL227" s="13" t="s">
        <v>123</v>
      </c>
      <c r="BM227" s="143" t="s">
        <v>595</v>
      </c>
    </row>
    <row r="228" spans="2:65" s="1" customFormat="1" ht="24.2" customHeight="1">
      <c r="B228" s="131"/>
      <c r="C228" s="132" t="s">
        <v>596</v>
      </c>
      <c r="D228" s="132" t="s">
        <v>119</v>
      </c>
      <c r="E228" s="133" t="s">
        <v>597</v>
      </c>
      <c r="F228" s="134" t="s">
        <v>598</v>
      </c>
      <c r="G228" s="135" t="s">
        <v>132</v>
      </c>
      <c r="H228" s="136">
        <v>448</v>
      </c>
      <c r="I228" s="137">
        <v>0</v>
      </c>
      <c r="J228" s="137">
        <f t="shared" si="40"/>
        <v>0</v>
      </c>
      <c r="K228" s="138"/>
      <c r="L228" s="25"/>
      <c r="M228" s="139" t="s">
        <v>1</v>
      </c>
      <c r="N228" s="140" t="s">
        <v>36</v>
      </c>
      <c r="O228" s="141">
        <v>0</v>
      </c>
      <c r="P228" s="141">
        <f t="shared" si="41"/>
        <v>0</v>
      </c>
      <c r="Q228" s="141">
        <v>0</v>
      </c>
      <c r="R228" s="141">
        <f t="shared" si="42"/>
        <v>0</v>
      </c>
      <c r="S228" s="141">
        <v>0</v>
      </c>
      <c r="T228" s="142">
        <f t="shared" si="43"/>
        <v>0</v>
      </c>
      <c r="AR228" s="143" t="s">
        <v>123</v>
      </c>
      <c r="AT228" s="143" t="s">
        <v>119</v>
      </c>
      <c r="AU228" s="143" t="s">
        <v>124</v>
      </c>
      <c r="AY228" s="13" t="s">
        <v>117</v>
      </c>
      <c r="BE228" s="144">
        <f t="shared" si="44"/>
        <v>0</v>
      </c>
      <c r="BF228" s="144">
        <f t="shared" si="45"/>
        <v>0</v>
      </c>
      <c r="BG228" s="144">
        <f t="shared" si="46"/>
        <v>0</v>
      </c>
      <c r="BH228" s="144">
        <f t="shared" si="47"/>
        <v>0</v>
      </c>
      <c r="BI228" s="144">
        <f t="shared" si="48"/>
        <v>0</v>
      </c>
      <c r="BJ228" s="13" t="s">
        <v>124</v>
      </c>
      <c r="BK228" s="144">
        <f t="shared" si="49"/>
        <v>0</v>
      </c>
      <c r="BL228" s="13" t="s">
        <v>123</v>
      </c>
      <c r="BM228" s="143" t="s">
        <v>599</v>
      </c>
    </row>
    <row r="229" spans="2:65" s="1" customFormat="1" ht="24.2" customHeight="1">
      <c r="B229" s="131"/>
      <c r="C229" s="132" t="s">
        <v>600</v>
      </c>
      <c r="D229" s="132" t="s">
        <v>119</v>
      </c>
      <c r="E229" s="133" t="s">
        <v>601</v>
      </c>
      <c r="F229" s="134" t="s">
        <v>602</v>
      </c>
      <c r="G229" s="135" t="s">
        <v>153</v>
      </c>
      <c r="H229" s="136">
        <v>2</v>
      </c>
      <c r="I229" s="137">
        <v>0</v>
      </c>
      <c r="J229" s="137">
        <f t="shared" si="40"/>
        <v>0</v>
      </c>
      <c r="K229" s="138"/>
      <c r="L229" s="25"/>
      <c r="M229" s="139" t="s">
        <v>1</v>
      </c>
      <c r="N229" s="140" t="s">
        <v>36</v>
      </c>
      <c r="O229" s="141">
        <v>0.623</v>
      </c>
      <c r="P229" s="141">
        <f t="shared" si="41"/>
        <v>1.246</v>
      </c>
      <c r="Q229" s="141">
        <v>0.11569</v>
      </c>
      <c r="R229" s="141">
        <f t="shared" si="42"/>
        <v>0.23138</v>
      </c>
      <c r="S229" s="141">
        <v>0</v>
      </c>
      <c r="T229" s="142">
        <f t="shared" si="43"/>
        <v>0</v>
      </c>
      <c r="AR229" s="143" t="s">
        <v>123</v>
      </c>
      <c r="AT229" s="143" t="s">
        <v>119</v>
      </c>
      <c r="AU229" s="143" t="s">
        <v>124</v>
      </c>
      <c r="AY229" s="13" t="s">
        <v>117</v>
      </c>
      <c r="BE229" s="144">
        <f t="shared" si="44"/>
        <v>0</v>
      </c>
      <c r="BF229" s="144">
        <f t="shared" si="45"/>
        <v>0</v>
      </c>
      <c r="BG229" s="144">
        <f t="shared" si="46"/>
        <v>0</v>
      </c>
      <c r="BH229" s="144">
        <f t="shared" si="47"/>
        <v>0</v>
      </c>
      <c r="BI229" s="144">
        <f t="shared" si="48"/>
        <v>0</v>
      </c>
      <c r="BJ229" s="13" t="s">
        <v>124</v>
      </c>
      <c r="BK229" s="144">
        <f t="shared" si="49"/>
        <v>0</v>
      </c>
      <c r="BL229" s="13" t="s">
        <v>123</v>
      </c>
      <c r="BM229" s="143" t="s">
        <v>603</v>
      </c>
    </row>
    <row r="230" spans="2:65" s="1" customFormat="1" ht="24.2" customHeight="1">
      <c r="B230" s="131"/>
      <c r="C230" s="132" t="s">
        <v>604</v>
      </c>
      <c r="D230" s="132" t="s">
        <v>119</v>
      </c>
      <c r="E230" s="133" t="s">
        <v>605</v>
      </c>
      <c r="F230" s="134" t="s">
        <v>606</v>
      </c>
      <c r="G230" s="135" t="s">
        <v>153</v>
      </c>
      <c r="H230" s="136">
        <v>1</v>
      </c>
      <c r="I230" s="137">
        <v>0</v>
      </c>
      <c r="J230" s="137">
        <f t="shared" si="40"/>
        <v>0</v>
      </c>
      <c r="K230" s="138"/>
      <c r="L230" s="25"/>
      <c r="M230" s="139" t="s">
        <v>1</v>
      </c>
      <c r="N230" s="140" t="s">
        <v>36</v>
      </c>
      <c r="O230" s="141">
        <v>0.623</v>
      </c>
      <c r="P230" s="141">
        <f t="shared" si="41"/>
        <v>0.623</v>
      </c>
      <c r="Q230" s="141">
        <v>0.11569</v>
      </c>
      <c r="R230" s="141">
        <f t="shared" si="42"/>
        <v>0.11569</v>
      </c>
      <c r="S230" s="141">
        <v>0</v>
      </c>
      <c r="T230" s="142">
        <f t="shared" si="43"/>
        <v>0</v>
      </c>
      <c r="AR230" s="143" t="s">
        <v>123</v>
      </c>
      <c r="AT230" s="143" t="s">
        <v>119</v>
      </c>
      <c r="AU230" s="143" t="s">
        <v>124</v>
      </c>
      <c r="AY230" s="13" t="s">
        <v>117</v>
      </c>
      <c r="BE230" s="144">
        <f t="shared" si="44"/>
        <v>0</v>
      </c>
      <c r="BF230" s="144">
        <f t="shared" si="45"/>
        <v>0</v>
      </c>
      <c r="BG230" s="144">
        <f t="shared" si="46"/>
        <v>0</v>
      </c>
      <c r="BH230" s="144">
        <f t="shared" si="47"/>
        <v>0</v>
      </c>
      <c r="BI230" s="144">
        <f t="shared" si="48"/>
        <v>0</v>
      </c>
      <c r="BJ230" s="13" t="s">
        <v>124</v>
      </c>
      <c r="BK230" s="144">
        <f t="shared" si="49"/>
        <v>0</v>
      </c>
      <c r="BL230" s="13" t="s">
        <v>123</v>
      </c>
      <c r="BM230" s="143" t="s">
        <v>607</v>
      </c>
    </row>
    <row r="231" spans="2:65" s="1" customFormat="1" ht="37.9" customHeight="1">
      <c r="B231" s="131"/>
      <c r="C231" s="132" t="s">
        <v>608</v>
      </c>
      <c r="D231" s="132" t="s">
        <v>119</v>
      </c>
      <c r="E231" s="133" t="s">
        <v>216</v>
      </c>
      <c r="F231" s="134" t="s">
        <v>609</v>
      </c>
      <c r="G231" s="135" t="s">
        <v>218</v>
      </c>
      <c r="H231" s="136">
        <v>339</v>
      </c>
      <c r="I231" s="137">
        <v>0</v>
      </c>
      <c r="J231" s="137">
        <f t="shared" si="40"/>
        <v>0</v>
      </c>
      <c r="K231" s="138"/>
      <c r="L231" s="25"/>
      <c r="M231" s="139" t="s">
        <v>1</v>
      </c>
      <c r="N231" s="140" t="s">
        <v>36</v>
      </c>
      <c r="O231" s="141">
        <v>0</v>
      </c>
      <c r="P231" s="141">
        <f t="shared" si="41"/>
        <v>0</v>
      </c>
      <c r="Q231" s="141">
        <v>0</v>
      </c>
      <c r="R231" s="141">
        <f t="shared" si="42"/>
        <v>0</v>
      </c>
      <c r="S231" s="141">
        <v>0</v>
      </c>
      <c r="T231" s="142">
        <f t="shared" si="43"/>
        <v>0</v>
      </c>
      <c r="AR231" s="143" t="s">
        <v>123</v>
      </c>
      <c r="AT231" s="143" t="s">
        <v>119</v>
      </c>
      <c r="AU231" s="143" t="s">
        <v>124</v>
      </c>
      <c r="AY231" s="13" t="s">
        <v>117</v>
      </c>
      <c r="BE231" s="144">
        <f t="shared" si="44"/>
        <v>0</v>
      </c>
      <c r="BF231" s="144">
        <f t="shared" si="45"/>
        <v>0</v>
      </c>
      <c r="BG231" s="144">
        <f t="shared" si="46"/>
        <v>0</v>
      </c>
      <c r="BH231" s="144">
        <f t="shared" si="47"/>
        <v>0</v>
      </c>
      <c r="BI231" s="144">
        <f t="shared" si="48"/>
        <v>0</v>
      </c>
      <c r="BJ231" s="13" t="s">
        <v>124</v>
      </c>
      <c r="BK231" s="144">
        <f t="shared" si="49"/>
        <v>0</v>
      </c>
      <c r="BL231" s="13" t="s">
        <v>123</v>
      </c>
      <c r="BM231" s="143" t="s">
        <v>610</v>
      </c>
    </row>
    <row r="232" spans="2:65" s="1" customFormat="1" ht="24.2" customHeight="1">
      <c r="B232" s="131"/>
      <c r="C232" s="132" t="s">
        <v>611</v>
      </c>
      <c r="D232" s="132" t="s">
        <v>119</v>
      </c>
      <c r="E232" s="133" t="s">
        <v>221</v>
      </c>
      <c r="F232" s="134" t="s">
        <v>612</v>
      </c>
      <c r="G232" s="135" t="s">
        <v>218</v>
      </c>
      <c r="H232" s="136">
        <v>6441</v>
      </c>
      <c r="I232" s="137">
        <v>0</v>
      </c>
      <c r="J232" s="137">
        <f t="shared" si="40"/>
        <v>0</v>
      </c>
      <c r="K232" s="138"/>
      <c r="L232" s="25"/>
      <c r="M232" s="139" t="s">
        <v>1</v>
      </c>
      <c r="N232" s="140" t="s">
        <v>36</v>
      </c>
      <c r="O232" s="141">
        <v>0</v>
      </c>
      <c r="P232" s="141">
        <f t="shared" si="41"/>
        <v>0</v>
      </c>
      <c r="Q232" s="141">
        <v>0</v>
      </c>
      <c r="R232" s="141">
        <f t="shared" si="42"/>
        <v>0</v>
      </c>
      <c r="S232" s="141">
        <v>0</v>
      </c>
      <c r="T232" s="142">
        <f t="shared" si="43"/>
        <v>0</v>
      </c>
      <c r="AR232" s="143" t="s">
        <v>123</v>
      </c>
      <c r="AT232" s="143" t="s">
        <v>119</v>
      </c>
      <c r="AU232" s="143" t="s">
        <v>124</v>
      </c>
      <c r="AY232" s="13" t="s">
        <v>117</v>
      </c>
      <c r="BE232" s="144">
        <f t="shared" si="44"/>
        <v>0</v>
      </c>
      <c r="BF232" s="144">
        <f t="shared" si="45"/>
        <v>0</v>
      </c>
      <c r="BG232" s="144">
        <f t="shared" si="46"/>
        <v>0</v>
      </c>
      <c r="BH232" s="144">
        <f t="shared" si="47"/>
        <v>0</v>
      </c>
      <c r="BI232" s="144">
        <f t="shared" si="48"/>
        <v>0</v>
      </c>
      <c r="BJ232" s="13" t="s">
        <v>124</v>
      </c>
      <c r="BK232" s="144">
        <f t="shared" si="49"/>
        <v>0</v>
      </c>
      <c r="BL232" s="13" t="s">
        <v>123</v>
      </c>
      <c r="BM232" s="143" t="s">
        <v>613</v>
      </c>
    </row>
    <row r="233" spans="2:65" s="1" customFormat="1" ht="37.9" customHeight="1">
      <c r="B233" s="131"/>
      <c r="C233" s="132" t="s">
        <v>244</v>
      </c>
      <c r="D233" s="132" t="s">
        <v>119</v>
      </c>
      <c r="E233" s="133" t="s">
        <v>225</v>
      </c>
      <c r="F233" s="134" t="s">
        <v>614</v>
      </c>
      <c r="G233" s="135" t="s">
        <v>218</v>
      </c>
      <c r="H233" s="136">
        <v>20</v>
      </c>
      <c r="I233" s="137">
        <v>0</v>
      </c>
      <c r="J233" s="137">
        <f t="shared" si="40"/>
        <v>0</v>
      </c>
      <c r="K233" s="138"/>
      <c r="L233" s="25"/>
      <c r="M233" s="139" t="s">
        <v>1</v>
      </c>
      <c r="N233" s="140" t="s">
        <v>36</v>
      </c>
      <c r="O233" s="141">
        <v>0.80900000000000005</v>
      </c>
      <c r="P233" s="141">
        <f t="shared" si="41"/>
        <v>16.18</v>
      </c>
      <c r="Q233" s="141">
        <v>0</v>
      </c>
      <c r="R233" s="141">
        <f t="shared" si="42"/>
        <v>0</v>
      </c>
      <c r="S233" s="141">
        <v>0</v>
      </c>
      <c r="T233" s="142">
        <f t="shared" si="43"/>
        <v>0</v>
      </c>
      <c r="AR233" s="143" t="s">
        <v>123</v>
      </c>
      <c r="AT233" s="143" t="s">
        <v>119</v>
      </c>
      <c r="AU233" s="143" t="s">
        <v>124</v>
      </c>
      <c r="AY233" s="13" t="s">
        <v>117</v>
      </c>
      <c r="BE233" s="144">
        <f t="shared" si="44"/>
        <v>0</v>
      </c>
      <c r="BF233" s="144">
        <f t="shared" si="45"/>
        <v>0</v>
      </c>
      <c r="BG233" s="144">
        <f t="shared" si="46"/>
        <v>0</v>
      </c>
      <c r="BH233" s="144">
        <f t="shared" si="47"/>
        <v>0</v>
      </c>
      <c r="BI233" s="144">
        <f t="shared" si="48"/>
        <v>0</v>
      </c>
      <c r="BJ233" s="13" t="s">
        <v>124</v>
      </c>
      <c r="BK233" s="144">
        <f t="shared" si="49"/>
        <v>0</v>
      </c>
      <c r="BL233" s="13" t="s">
        <v>123</v>
      </c>
      <c r="BM233" s="143" t="s">
        <v>615</v>
      </c>
    </row>
    <row r="234" spans="2:65" s="1" customFormat="1" ht="24.2" customHeight="1">
      <c r="B234" s="131"/>
      <c r="C234" s="132" t="s">
        <v>616</v>
      </c>
      <c r="D234" s="132" t="s">
        <v>119</v>
      </c>
      <c r="E234" s="133" t="s">
        <v>229</v>
      </c>
      <c r="F234" s="134" t="s">
        <v>617</v>
      </c>
      <c r="G234" s="135" t="s">
        <v>218</v>
      </c>
      <c r="H234" s="136">
        <v>271.8</v>
      </c>
      <c r="I234" s="137">
        <v>0</v>
      </c>
      <c r="J234" s="137">
        <f t="shared" si="40"/>
        <v>0</v>
      </c>
      <c r="K234" s="138"/>
      <c r="L234" s="25"/>
      <c r="M234" s="139" t="s">
        <v>1</v>
      </c>
      <c r="N234" s="140" t="s">
        <v>36</v>
      </c>
      <c r="O234" s="141">
        <v>1.7000000000000001E-2</v>
      </c>
      <c r="P234" s="141">
        <f t="shared" si="41"/>
        <v>4.6206000000000005</v>
      </c>
      <c r="Q234" s="141">
        <v>0</v>
      </c>
      <c r="R234" s="141">
        <f t="shared" si="42"/>
        <v>0</v>
      </c>
      <c r="S234" s="141">
        <v>0</v>
      </c>
      <c r="T234" s="142">
        <f t="shared" si="43"/>
        <v>0</v>
      </c>
      <c r="AR234" s="143" t="s">
        <v>123</v>
      </c>
      <c r="AT234" s="143" t="s">
        <v>119</v>
      </c>
      <c r="AU234" s="143" t="s">
        <v>124</v>
      </c>
      <c r="AY234" s="13" t="s">
        <v>117</v>
      </c>
      <c r="BE234" s="144">
        <f t="shared" si="44"/>
        <v>0</v>
      </c>
      <c r="BF234" s="144">
        <f t="shared" si="45"/>
        <v>0</v>
      </c>
      <c r="BG234" s="144">
        <f t="shared" si="46"/>
        <v>0</v>
      </c>
      <c r="BH234" s="144">
        <f t="shared" si="47"/>
        <v>0</v>
      </c>
      <c r="BI234" s="144">
        <f t="shared" si="48"/>
        <v>0</v>
      </c>
      <c r="BJ234" s="13" t="s">
        <v>124</v>
      </c>
      <c r="BK234" s="144">
        <f t="shared" si="49"/>
        <v>0</v>
      </c>
      <c r="BL234" s="13" t="s">
        <v>123</v>
      </c>
      <c r="BM234" s="143" t="s">
        <v>618</v>
      </c>
    </row>
    <row r="235" spans="2:65" s="1" customFormat="1" ht="21.75" customHeight="1">
      <c r="B235" s="131"/>
      <c r="C235" s="132" t="s">
        <v>619</v>
      </c>
      <c r="D235" s="132" t="s">
        <v>119</v>
      </c>
      <c r="E235" s="133" t="s">
        <v>620</v>
      </c>
      <c r="F235" s="134" t="s">
        <v>621</v>
      </c>
      <c r="G235" s="135" t="s">
        <v>218</v>
      </c>
      <c r="H235" s="136">
        <v>60.9</v>
      </c>
      <c r="I235" s="137">
        <v>0</v>
      </c>
      <c r="J235" s="137">
        <f t="shared" si="40"/>
        <v>0</v>
      </c>
      <c r="K235" s="138"/>
      <c r="L235" s="25"/>
      <c r="M235" s="139" t="s">
        <v>1</v>
      </c>
      <c r="N235" s="140" t="s">
        <v>36</v>
      </c>
      <c r="O235" s="141">
        <v>1.1759999999999999</v>
      </c>
      <c r="P235" s="141">
        <f t="shared" si="41"/>
        <v>71.618399999999994</v>
      </c>
      <c r="Q235" s="141">
        <v>0</v>
      </c>
      <c r="R235" s="141">
        <f t="shared" si="42"/>
        <v>0</v>
      </c>
      <c r="S235" s="141">
        <v>0</v>
      </c>
      <c r="T235" s="142">
        <f t="shared" si="43"/>
        <v>0</v>
      </c>
      <c r="AR235" s="143" t="s">
        <v>123</v>
      </c>
      <c r="AT235" s="143" t="s">
        <v>119</v>
      </c>
      <c r="AU235" s="143" t="s">
        <v>124</v>
      </c>
      <c r="AY235" s="13" t="s">
        <v>117</v>
      </c>
      <c r="BE235" s="144">
        <f t="shared" si="44"/>
        <v>0</v>
      </c>
      <c r="BF235" s="144">
        <f t="shared" si="45"/>
        <v>0</v>
      </c>
      <c r="BG235" s="144">
        <f t="shared" si="46"/>
        <v>0</v>
      </c>
      <c r="BH235" s="144">
        <f t="shared" si="47"/>
        <v>0</v>
      </c>
      <c r="BI235" s="144">
        <f t="shared" si="48"/>
        <v>0</v>
      </c>
      <c r="BJ235" s="13" t="s">
        <v>124</v>
      </c>
      <c r="BK235" s="144">
        <f t="shared" si="49"/>
        <v>0</v>
      </c>
      <c r="BL235" s="13" t="s">
        <v>123</v>
      </c>
      <c r="BM235" s="143" t="s">
        <v>622</v>
      </c>
    </row>
    <row r="236" spans="2:65" s="1" customFormat="1" ht="37.9" customHeight="1">
      <c r="B236" s="131"/>
      <c r="C236" s="132" t="s">
        <v>623</v>
      </c>
      <c r="D236" s="132" t="s">
        <v>119</v>
      </c>
      <c r="E236" s="133" t="s">
        <v>624</v>
      </c>
      <c r="F236" s="134" t="s">
        <v>625</v>
      </c>
      <c r="G236" s="135" t="s">
        <v>218</v>
      </c>
      <c r="H236" s="136">
        <v>913.5</v>
      </c>
      <c r="I236" s="137">
        <v>0</v>
      </c>
      <c r="J236" s="137">
        <f t="shared" si="40"/>
        <v>0</v>
      </c>
      <c r="K236" s="138"/>
      <c r="L236" s="25"/>
      <c r="M236" s="139" t="s">
        <v>1</v>
      </c>
      <c r="N236" s="140" t="s">
        <v>36</v>
      </c>
      <c r="O236" s="141">
        <v>1.2999999999999999E-2</v>
      </c>
      <c r="P236" s="141">
        <f t="shared" si="41"/>
        <v>11.875499999999999</v>
      </c>
      <c r="Q236" s="141">
        <v>0</v>
      </c>
      <c r="R236" s="141">
        <f t="shared" si="42"/>
        <v>0</v>
      </c>
      <c r="S236" s="141">
        <v>0</v>
      </c>
      <c r="T236" s="142">
        <f t="shared" si="43"/>
        <v>0</v>
      </c>
      <c r="AR236" s="143" t="s">
        <v>123</v>
      </c>
      <c r="AT236" s="143" t="s">
        <v>119</v>
      </c>
      <c r="AU236" s="143" t="s">
        <v>124</v>
      </c>
      <c r="AY236" s="13" t="s">
        <v>117</v>
      </c>
      <c r="BE236" s="144">
        <f t="shared" si="44"/>
        <v>0</v>
      </c>
      <c r="BF236" s="144">
        <f t="shared" si="45"/>
        <v>0</v>
      </c>
      <c r="BG236" s="144">
        <f t="shared" si="46"/>
        <v>0</v>
      </c>
      <c r="BH236" s="144">
        <f t="shared" si="47"/>
        <v>0</v>
      </c>
      <c r="BI236" s="144">
        <f t="shared" si="48"/>
        <v>0</v>
      </c>
      <c r="BJ236" s="13" t="s">
        <v>124</v>
      </c>
      <c r="BK236" s="144">
        <f t="shared" si="49"/>
        <v>0</v>
      </c>
      <c r="BL236" s="13" t="s">
        <v>123</v>
      </c>
      <c r="BM236" s="143" t="s">
        <v>626</v>
      </c>
    </row>
    <row r="237" spans="2:65" s="1" customFormat="1" ht="24.2" customHeight="1">
      <c r="B237" s="131"/>
      <c r="C237" s="132" t="s">
        <v>627</v>
      </c>
      <c r="D237" s="132" t="s">
        <v>119</v>
      </c>
      <c r="E237" s="133" t="s">
        <v>233</v>
      </c>
      <c r="F237" s="134" t="s">
        <v>234</v>
      </c>
      <c r="G237" s="135" t="s">
        <v>218</v>
      </c>
      <c r="H237" s="136">
        <v>339</v>
      </c>
      <c r="I237" s="137">
        <v>0</v>
      </c>
      <c r="J237" s="137">
        <f t="shared" si="40"/>
        <v>0</v>
      </c>
      <c r="K237" s="138"/>
      <c r="L237" s="25"/>
      <c r="M237" s="139" t="s">
        <v>1</v>
      </c>
      <c r="N237" s="140" t="s">
        <v>36</v>
      </c>
      <c r="O237" s="141">
        <v>0.14899999999999999</v>
      </c>
      <c r="P237" s="141">
        <f t="shared" si="41"/>
        <v>50.510999999999996</v>
      </c>
      <c r="Q237" s="141">
        <v>0</v>
      </c>
      <c r="R237" s="141">
        <f t="shared" si="42"/>
        <v>0</v>
      </c>
      <c r="S237" s="141">
        <v>0</v>
      </c>
      <c r="T237" s="142">
        <f t="shared" si="43"/>
        <v>0</v>
      </c>
      <c r="AR237" s="143" t="s">
        <v>123</v>
      </c>
      <c r="AT237" s="143" t="s">
        <v>119</v>
      </c>
      <c r="AU237" s="143" t="s">
        <v>124</v>
      </c>
      <c r="AY237" s="13" t="s">
        <v>117</v>
      </c>
      <c r="BE237" s="144">
        <f t="shared" si="44"/>
        <v>0</v>
      </c>
      <c r="BF237" s="144">
        <f t="shared" si="45"/>
        <v>0</v>
      </c>
      <c r="BG237" s="144">
        <f t="shared" si="46"/>
        <v>0</v>
      </c>
      <c r="BH237" s="144">
        <f t="shared" si="47"/>
        <v>0</v>
      </c>
      <c r="BI237" s="144">
        <f t="shared" si="48"/>
        <v>0</v>
      </c>
      <c r="BJ237" s="13" t="s">
        <v>124</v>
      </c>
      <c r="BK237" s="144">
        <f t="shared" si="49"/>
        <v>0</v>
      </c>
      <c r="BL237" s="13" t="s">
        <v>123</v>
      </c>
      <c r="BM237" s="143" t="s">
        <v>628</v>
      </c>
    </row>
    <row r="238" spans="2:65" s="1" customFormat="1" ht="24.2" customHeight="1">
      <c r="B238" s="131"/>
      <c r="C238" s="132" t="s">
        <v>629</v>
      </c>
      <c r="D238" s="132" t="s">
        <v>119</v>
      </c>
      <c r="E238" s="133" t="s">
        <v>630</v>
      </c>
      <c r="F238" s="134" t="s">
        <v>631</v>
      </c>
      <c r="G238" s="135" t="s">
        <v>218</v>
      </c>
      <c r="H238" s="136">
        <v>90.6</v>
      </c>
      <c r="I238" s="137">
        <v>0</v>
      </c>
      <c r="J238" s="137">
        <f t="shared" si="40"/>
        <v>0</v>
      </c>
      <c r="K238" s="138"/>
      <c r="L238" s="25"/>
      <c r="M238" s="139" t="s">
        <v>1</v>
      </c>
      <c r="N238" s="140" t="s">
        <v>36</v>
      </c>
      <c r="O238" s="141">
        <v>0.749</v>
      </c>
      <c r="P238" s="141">
        <f t="shared" si="41"/>
        <v>67.859399999999994</v>
      </c>
      <c r="Q238" s="141">
        <v>0</v>
      </c>
      <c r="R238" s="141">
        <f t="shared" si="42"/>
        <v>0</v>
      </c>
      <c r="S238" s="141">
        <v>0</v>
      </c>
      <c r="T238" s="142">
        <f t="shared" si="43"/>
        <v>0</v>
      </c>
      <c r="AR238" s="143" t="s">
        <v>123</v>
      </c>
      <c r="AT238" s="143" t="s">
        <v>119</v>
      </c>
      <c r="AU238" s="143" t="s">
        <v>124</v>
      </c>
      <c r="AY238" s="13" t="s">
        <v>117</v>
      </c>
      <c r="BE238" s="144">
        <f t="shared" si="44"/>
        <v>0</v>
      </c>
      <c r="BF238" s="144">
        <f t="shared" si="45"/>
        <v>0</v>
      </c>
      <c r="BG238" s="144">
        <f t="shared" si="46"/>
        <v>0</v>
      </c>
      <c r="BH238" s="144">
        <f t="shared" si="47"/>
        <v>0</v>
      </c>
      <c r="BI238" s="144">
        <f t="shared" si="48"/>
        <v>0</v>
      </c>
      <c r="BJ238" s="13" t="s">
        <v>124</v>
      </c>
      <c r="BK238" s="144">
        <f t="shared" si="49"/>
        <v>0</v>
      </c>
      <c r="BL238" s="13" t="s">
        <v>123</v>
      </c>
      <c r="BM238" s="143" t="s">
        <v>632</v>
      </c>
    </row>
    <row r="239" spans="2:65" s="1" customFormat="1" ht="21.75" customHeight="1">
      <c r="B239" s="131"/>
      <c r="C239" s="132" t="s">
        <v>633</v>
      </c>
      <c r="D239" s="132" t="s">
        <v>119</v>
      </c>
      <c r="E239" s="133" t="s">
        <v>237</v>
      </c>
      <c r="F239" s="134" t="s">
        <v>634</v>
      </c>
      <c r="G239" s="135" t="s">
        <v>218</v>
      </c>
      <c r="H239" s="136">
        <v>60.82</v>
      </c>
      <c r="I239" s="137">
        <v>0</v>
      </c>
      <c r="J239" s="137">
        <f t="shared" si="40"/>
        <v>0</v>
      </c>
      <c r="K239" s="138"/>
      <c r="L239" s="25"/>
      <c r="M239" s="139" t="s">
        <v>1</v>
      </c>
      <c r="N239" s="140" t="s">
        <v>36</v>
      </c>
      <c r="O239" s="141">
        <v>0</v>
      </c>
      <c r="P239" s="141">
        <f t="shared" si="41"/>
        <v>0</v>
      </c>
      <c r="Q239" s="141">
        <v>0</v>
      </c>
      <c r="R239" s="141">
        <f t="shared" si="42"/>
        <v>0</v>
      </c>
      <c r="S239" s="141">
        <v>0</v>
      </c>
      <c r="T239" s="142">
        <f t="shared" si="43"/>
        <v>0</v>
      </c>
      <c r="AR239" s="143" t="s">
        <v>123</v>
      </c>
      <c r="AT239" s="143" t="s">
        <v>119</v>
      </c>
      <c r="AU239" s="143" t="s">
        <v>124</v>
      </c>
      <c r="AY239" s="13" t="s">
        <v>117</v>
      </c>
      <c r="BE239" s="144">
        <f t="shared" si="44"/>
        <v>0</v>
      </c>
      <c r="BF239" s="144">
        <f t="shared" si="45"/>
        <v>0</v>
      </c>
      <c r="BG239" s="144">
        <f t="shared" si="46"/>
        <v>0</v>
      </c>
      <c r="BH239" s="144">
        <f t="shared" si="47"/>
        <v>0</v>
      </c>
      <c r="BI239" s="144">
        <f t="shared" si="48"/>
        <v>0</v>
      </c>
      <c r="BJ239" s="13" t="s">
        <v>124</v>
      </c>
      <c r="BK239" s="144">
        <f t="shared" si="49"/>
        <v>0</v>
      </c>
      <c r="BL239" s="13" t="s">
        <v>123</v>
      </c>
      <c r="BM239" s="143" t="s">
        <v>635</v>
      </c>
    </row>
    <row r="240" spans="2:65" s="1" customFormat="1" ht="24.2" customHeight="1">
      <c r="B240" s="131"/>
      <c r="C240" s="132" t="s">
        <v>636</v>
      </c>
      <c r="D240" s="132" t="s">
        <v>119</v>
      </c>
      <c r="E240" s="133" t="s">
        <v>241</v>
      </c>
      <c r="F240" s="134" t="s">
        <v>242</v>
      </c>
      <c r="G240" s="135" t="s">
        <v>218</v>
      </c>
      <c r="H240" s="136">
        <v>147.19999999999999</v>
      </c>
      <c r="I240" s="137">
        <v>0</v>
      </c>
      <c r="J240" s="137">
        <f t="shared" si="40"/>
        <v>0</v>
      </c>
      <c r="K240" s="138"/>
      <c r="L240" s="25"/>
      <c r="M240" s="139" t="s">
        <v>1</v>
      </c>
      <c r="N240" s="140" t="s">
        <v>36</v>
      </c>
      <c r="O240" s="141">
        <v>0</v>
      </c>
      <c r="P240" s="141">
        <f t="shared" si="41"/>
        <v>0</v>
      </c>
      <c r="Q240" s="141">
        <v>0</v>
      </c>
      <c r="R240" s="141">
        <f t="shared" si="42"/>
        <v>0</v>
      </c>
      <c r="S240" s="141">
        <v>0</v>
      </c>
      <c r="T240" s="142">
        <f t="shared" si="43"/>
        <v>0</v>
      </c>
      <c r="AR240" s="143" t="s">
        <v>123</v>
      </c>
      <c r="AT240" s="143" t="s">
        <v>119</v>
      </c>
      <c r="AU240" s="143" t="s">
        <v>124</v>
      </c>
      <c r="AY240" s="13" t="s">
        <v>117</v>
      </c>
      <c r="BE240" s="144">
        <f t="shared" si="44"/>
        <v>0</v>
      </c>
      <c r="BF240" s="144">
        <f t="shared" si="45"/>
        <v>0</v>
      </c>
      <c r="BG240" s="144">
        <f t="shared" si="46"/>
        <v>0</v>
      </c>
      <c r="BH240" s="144">
        <f t="shared" si="47"/>
        <v>0</v>
      </c>
      <c r="BI240" s="144">
        <f t="shared" si="48"/>
        <v>0</v>
      </c>
      <c r="BJ240" s="13" t="s">
        <v>124</v>
      </c>
      <c r="BK240" s="144">
        <f t="shared" si="49"/>
        <v>0</v>
      </c>
      <c r="BL240" s="13" t="s">
        <v>123</v>
      </c>
      <c r="BM240" s="143" t="s">
        <v>637</v>
      </c>
    </row>
    <row r="241" spans="2:65" s="1" customFormat="1" ht="24.2" customHeight="1">
      <c r="B241" s="131"/>
      <c r="C241" s="132" t="s">
        <v>638</v>
      </c>
      <c r="D241" s="132" t="s">
        <v>119</v>
      </c>
      <c r="E241" s="133" t="s">
        <v>639</v>
      </c>
      <c r="F241" s="134" t="s">
        <v>640</v>
      </c>
      <c r="G241" s="135" t="s">
        <v>218</v>
      </c>
      <c r="H241" s="136">
        <v>19.8</v>
      </c>
      <c r="I241" s="137">
        <v>0</v>
      </c>
      <c r="J241" s="137">
        <f t="shared" si="40"/>
        <v>0</v>
      </c>
      <c r="K241" s="138"/>
      <c r="L241" s="25"/>
      <c r="M241" s="139" t="s">
        <v>1</v>
      </c>
      <c r="N241" s="140" t="s">
        <v>36</v>
      </c>
      <c r="O241" s="141">
        <v>0</v>
      </c>
      <c r="P241" s="141">
        <f t="shared" si="41"/>
        <v>0</v>
      </c>
      <c r="Q241" s="141">
        <v>0</v>
      </c>
      <c r="R241" s="141">
        <f t="shared" si="42"/>
        <v>0</v>
      </c>
      <c r="S241" s="141">
        <v>0</v>
      </c>
      <c r="T241" s="142">
        <f t="shared" si="43"/>
        <v>0</v>
      </c>
      <c r="AR241" s="143" t="s">
        <v>123</v>
      </c>
      <c r="AT241" s="143" t="s">
        <v>119</v>
      </c>
      <c r="AU241" s="143" t="s">
        <v>124</v>
      </c>
      <c r="AY241" s="13" t="s">
        <v>117</v>
      </c>
      <c r="BE241" s="144">
        <f t="shared" si="44"/>
        <v>0</v>
      </c>
      <c r="BF241" s="144">
        <f t="shared" si="45"/>
        <v>0</v>
      </c>
      <c r="BG241" s="144">
        <f t="shared" si="46"/>
        <v>0</v>
      </c>
      <c r="BH241" s="144">
        <f t="shared" si="47"/>
        <v>0</v>
      </c>
      <c r="BI241" s="144">
        <f t="shared" si="48"/>
        <v>0</v>
      </c>
      <c r="BJ241" s="13" t="s">
        <v>124</v>
      </c>
      <c r="BK241" s="144">
        <f t="shared" si="49"/>
        <v>0</v>
      </c>
      <c r="BL241" s="13" t="s">
        <v>123</v>
      </c>
      <c r="BM241" s="143" t="s">
        <v>641</v>
      </c>
    </row>
    <row r="242" spans="2:65" s="1" customFormat="1" ht="55.5" customHeight="1">
      <c r="B242" s="131"/>
      <c r="C242" s="132" t="s">
        <v>642</v>
      </c>
      <c r="D242" s="132" t="s">
        <v>119</v>
      </c>
      <c r="E242" s="133" t="s">
        <v>643</v>
      </c>
      <c r="F242" s="134" t="s">
        <v>644</v>
      </c>
      <c r="G242" s="135" t="s">
        <v>218</v>
      </c>
      <c r="H242" s="136">
        <v>141.91999999999999</v>
      </c>
      <c r="I242" s="137">
        <v>0</v>
      </c>
      <c r="J242" s="137">
        <f t="shared" si="40"/>
        <v>0</v>
      </c>
      <c r="K242" s="138"/>
      <c r="L242" s="25"/>
      <c r="M242" s="139" t="s">
        <v>1</v>
      </c>
      <c r="N242" s="140" t="s">
        <v>36</v>
      </c>
      <c r="O242" s="141">
        <v>0</v>
      </c>
      <c r="P242" s="141">
        <f t="shared" si="41"/>
        <v>0</v>
      </c>
      <c r="Q242" s="141">
        <v>0</v>
      </c>
      <c r="R242" s="141">
        <f t="shared" si="42"/>
        <v>0</v>
      </c>
      <c r="S242" s="141">
        <v>0</v>
      </c>
      <c r="T242" s="142">
        <f t="shared" si="43"/>
        <v>0</v>
      </c>
      <c r="AR242" s="143" t="s">
        <v>123</v>
      </c>
      <c r="AT242" s="143" t="s">
        <v>119</v>
      </c>
      <c r="AU242" s="143" t="s">
        <v>124</v>
      </c>
      <c r="AY242" s="13" t="s">
        <v>117</v>
      </c>
      <c r="BE242" s="144">
        <f t="shared" si="44"/>
        <v>0</v>
      </c>
      <c r="BF242" s="144">
        <f t="shared" si="45"/>
        <v>0</v>
      </c>
      <c r="BG242" s="144">
        <f t="shared" si="46"/>
        <v>0</v>
      </c>
      <c r="BH242" s="144">
        <f t="shared" si="47"/>
        <v>0</v>
      </c>
      <c r="BI242" s="144">
        <f t="shared" si="48"/>
        <v>0</v>
      </c>
      <c r="BJ242" s="13" t="s">
        <v>124</v>
      </c>
      <c r="BK242" s="144">
        <f t="shared" si="49"/>
        <v>0</v>
      </c>
      <c r="BL242" s="13" t="s">
        <v>123</v>
      </c>
      <c r="BM242" s="143" t="s">
        <v>645</v>
      </c>
    </row>
    <row r="243" spans="2:65" s="11" customFormat="1" ht="22.9" customHeight="1">
      <c r="B243" s="120"/>
      <c r="D243" s="121" t="s">
        <v>69</v>
      </c>
      <c r="E243" s="129" t="s">
        <v>244</v>
      </c>
      <c r="F243" s="129" t="s">
        <v>245</v>
      </c>
      <c r="J243" s="130">
        <f>BK243</f>
        <v>0</v>
      </c>
      <c r="L243" s="120"/>
      <c r="M243" s="124"/>
      <c r="P243" s="125">
        <f>P244</f>
        <v>1976.3456159999998</v>
      </c>
      <c r="R243" s="125">
        <f>R244</f>
        <v>0</v>
      </c>
      <c r="T243" s="126">
        <f>T244</f>
        <v>0</v>
      </c>
      <c r="AR243" s="121" t="s">
        <v>78</v>
      </c>
      <c r="AT243" s="127" t="s">
        <v>69</v>
      </c>
      <c r="AU243" s="127" t="s">
        <v>78</v>
      </c>
      <c r="AY243" s="121" t="s">
        <v>117</v>
      </c>
      <c r="BK243" s="128">
        <f>BK244</f>
        <v>0</v>
      </c>
    </row>
    <row r="244" spans="2:65" s="1" customFormat="1" ht="33" customHeight="1">
      <c r="B244" s="131"/>
      <c r="C244" s="132" t="s">
        <v>646</v>
      </c>
      <c r="D244" s="132" t="s">
        <v>119</v>
      </c>
      <c r="E244" s="133" t="s">
        <v>647</v>
      </c>
      <c r="F244" s="134" t="s">
        <v>648</v>
      </c>
      <c r="G244" s="135" t="s">
        <v>218</v>
      </c>
      <c r="H244" s="136">
        <v>2401.3919999999998</v>
      </c>
      <c r="I244" s="137">
        <v>0</v>
      </c>
      <c r="J244" s="137">
        <f>ROUND(I244*H244,2)</f>
        <v>0</v>
      </c>
      <c r="K244" s="138"/>
      <c r="L244" s="25"/>
      <c r="M244" s="139" t="s">
        <v>1</v>
      </c>
      <c r="N244" s="140" t="s">
        <v>36</v>
      </c>
      <c r="O244" s="141">
        <v>0.82299999999999995</v>
      </c>
      <c r="P244" s="141">
        <f>O244*H244</f>
        <v>1976.3456159999998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123</v>
      </c>
      <c r="AT244" s="143" t="s">
        <v>119</v>
      </c>
      <c r="AU244" s="143" t="s">
        <v>124</v>
      </c>
      <c r="AY244" s="13" t="s">
        <v>117</v>
      </c>
      <c r="BE244" s="144">
        <f>IF(N244="základná",J244,0)</f>
        <v>0</v>
      </c>
      <c r="BF244" s="144">
        <f>IF(N244="znížená",J244,0)</f>
        <v>0</v>
      </c>
      <c r="BG244" s="144">
        <f>IF(N244="zákl. prenesená",J244,0)</f>
        <v>0</v>
      </c>
      <c r="BH244" s="144">
        <f>IF(N244="zníž. prenesená",J244,0)</f>
        <v>0</v>
      </c>
      <c r="BI244" s="144">
        <f>IF(N244="nulová",J244,0)</f>
        <v>0</v>
      </c>
      <c r="BJ244" s="13" t="s">
        <v>124</v>
      </c>
      <c r="BK244" s="144">
        <f>ROUND(I244*H244,2)</f>
        <v>0</v>
      </c>
      <c r="BL244" s="13" t="s">
        <v>123</v>
      </c>
      <c r="BM244" s="143" t="s">
        <v>649</v>
      </c>
    </row>
    <row r="245" spans="2:65" s="11" customFormat="1" ht="25.9" customHeight="1">
      <c r="B245" s="120"/>
      <c r="D245" s="121" t="s">
        <v>69</v>
      </c>
      <c r="E245" s="122" t="s">
        <v>650</v>
      </c>
      <c r="F245" s="122" t="s">
        <v>651</v>
      </c>
      <c r="J245" s="123">
        <f>BK245</f>
        <v>0</v>
      </c>
      <c r="L245" s="120"/>
      <c r="M245" s="124"/>
      <c r="P245" s="125">
        <f>P246</f>
        <v>112.79999999999998</v>
      </c>
      <c r="R245" s="125">
        <f>R246</f>
        <v>1.605</v>
      </c>
      <c r="T245" s="126">
        <f>T246</f>
        <v>1.3499999999999999</v>
      </c>
      <c r="AR245" s="121" t="s">
        <v>124</v>
      </c>
      <c r="AT245" s="127" t="s">
        <v>69</v>
      </c>
      <c r="AU245" s="127" t="s">
        <v>70</v>
      </c>
      <c r="AY245" s="121" t="s">
        <v>117</v>
      </c>
      <c r="BK245" s="128">
        <f>BK246</f>
        <v>0</v>
      </c>
    </row>
    <row r="246" spans="2:65" s="11" customFormat="1" ht="22.9" customHeight="1">
      <c r="B246" s="120"/>
      <c r="D246" s="121" t="s">
        <v>69</v>
      </c>
      <c r="E246" s="129" t="s">
        <v>652</v>
      </c>
      <c r="F246" s="129" t="s">
        <v>653</v>
      </c>
      <c r="J246" s="130">
        <f>BK246</f>
        <v>0</v>
      </c>
      <c r="L246" s="120"/>
      <c r="M246" s="124"/>
      <c r="P246" s="125">
        <f>SUM(P247:P249)</f>
        <v>112.79999999999998</v>
      </c>
      <c r="R246" s="125">
        <f>SUM(R247:R249)</f>
        <v>1.605</v>
      </c>
      <c r="T246" s="126">
        <f>SUM(T247:T249)</f>
        <v>1.3499999999999999</v>
      </c>
      <c r="AR246" s="121" t="s">
        <v>124</v>
      </c>
      <c r="AT246" s="127" t="s">
        <v>69</v>
      </c>
      <c r="AU246" s="127" t="s">
        <v>78</v>
      </c>
      <c r="AY246" s="121" t="s">
        <v>117</v>
      </c>
      <c r="BK246" s="128">
        <f>SUM(BK247:BK249)</f>
        <v>0</v>
      </c>
    </row>
    <row r="247" spans="2:65" s="1" customFormat="1" ht="24.2" customHeight="1">
      <c r="B247" s="131"/>
      <c r="C247" s="132" t="s">
        <v>654</v>
      </c>
      <c r="D247" s="132" t="s">
        <v>119</v>
      </c>
      <c r="E247" s="133" t="s">
        <v>655</v>
      </c>
      <c r="F247" s="134" t="s">
        <v>656</v>
      </c>
      <c r="G247" s="135" t="s">
        <v>132</v>
      </c>
      <c r="H247" s="136">
        <v>150</v>
      </c>
      <c r="I247" s="137">
        <v>0</v>
      </c>
      <c r="J247" s="137">
        <f>ROUND(I247*H247,2)</f>
        <v>0</v>
      </c>
      <c r="K247" s="138"/>
      <c r="L247" s="25"/>
      <c r="M247" s="139" t="s">
        <v>1</v>
      </c>
      <c r="N247" s="140" t="s">
        <v>36</v>
      </c>
      <c r="O247" s="141">
        <v>0.46700000000000003</v>
      </c>
      <c r="P247" s="141">
        <f>O247*H247</f>
        <v>70.05</v>
      </c>
      <c r="Q247" s="141">
        <v>0</v>
      </c>
      <c r="R247" s="141">
        <f>Q247*H247</f>
        <v>0</v>
      </c>
      <c r="S247" s="141">
        <v>0</v>
      </c>
      <c r="T247" s="142">
        <f>S247*H247</f>
        <v>0</v>
      </c>
      <c r="AR247" s="143" t="s">
        <v>188</v>
      </c>
      <c r="AT247" s="143" t="s">
        <v>119</v>
      </c>
      <c r="AU247" s="143" t="s">
        <v>124</v>
      </c>
      <c r="AY247" s="13" t="s">
        <v>117</v>
      </c>
      <c r="BE247" s="144">
        <f>IF(N247="základná",J247,0)</f>
        <v>0</v>
      </c>
      <c r="BF247" s="144">
        <f>IF(N247="znížená",J247,0)</f>
        <v>0</v>
      </c>
      <c r="BG247" s="144">
        <f>IF(N247="zákl. prenesená",J247,0)</f>
        <v>0</v>
      </c>
      <c r="BH247" s="144">
        <f>IF(N247="zníž. prenesená",J247,0)</f>
        <v>0</v>
      </c>
      <c r="BI247" s="144">
        <f>IF(N247="nulová",J247,0)</f>
        <v>0</v>
      </c>
      <c r="BJ247" s="13" t="s">
        <v>124</v>
      </c>
      <c r="BK247" s="144">
        <f>ROUND(I247*H247,2)</f>
        <v>0</v>
      </c>
      <c r="BL247" s="13" t="s">
        <v>188</v>
      </c>
      <c r="BM247" s="143" t="s">
        <v>657</v>
      </c>
    </row>
    <row r="248" spans="2:65" s="1" customFormat="1" ht="33" customHeight="1">
      <c r="B248" s="131"/>
      <c r="C248" s="132" t="s">
        <v>658</v>
      </c>
      <c r="D248" s="132" t="s">
        <v>119</v>
      </c>
      <c r="E248" s="133" t="s">
        <v>659</v>
      </c>
      <c r="F248" s="134" t="s">
        <v>660</v>
      </c>
      <c r="G248" s="135" t="s">
        <v>132</v>
      </c>
      <c r="H248" s="136">
        <v>150</v>
      </c>
      <c r="I248" s="137">
        <v>0</v>
      </c>
      <c r="J248" s="137">
        <f>ROUND(I248*H248,2)</f>
        <v>0</v>
      </c>
      <c r="K248" s="138"/>
      <c r="L248" s="25"/>
      <c r="M248" s="139" t="s">
        <v>1</v>
      </c>
      <c r="N248" s="140" t="s">
        <v>36</v>
      </c>
      <c r="O248" s="141">
        <v>0.28499999999999998</v>
      </c>
      <c r="P248" s="141">
        <f>O248*H248</f>
        <v>42.749999999999993</v>
      </c>
      <c r="Q248" s="141">
        <v>0</v>
      </c>
      <c r="R248" s="141">
        <f>Q248*H248</f>
        <v>0</v>
      </c>
      <c r="S248" s="141">
        <v>8.9999999999999993E-3</v>
      </c>
      <c r="T248" s="142">
        <f>S248*H248</f>
        <v>1.3499999999999999</v>
      </c>
      <c r="AR248" s="143" t="s">
        <v>188</v>
      </c>
      <c r="AT248" s="143" t="s">
        <v>119</v>
      </c>
      <c r="AU248" s="143" t="s">
        <v>124</v>
      </c>
      <c r="AY248" s="13" t="s">
        <v>117</v>
      </c>
      <c r="BE248" s="144">
        <f>IF(N248="základná",J248,0)</f>
        <v>0</v>
      </c>
      <c r="BF248" s="144">
        <f>IF(N248="znížená",J248,0)</f>
        <v>0</v>
      </c>
      <c r="BG248" s="144">
        <f>IF(N248="zákl. prenesená",J248,0)</f>
        <v>0</v>
      </c>
      <c r="BH248" s="144">
        <f>IF(N248="zníž. prenesená",J248,0)</f>
        <v>0</v>
      </c>
      <c r="BI248" s="144">
        <f>IF(N248="nulová",J248,0)</f>
        <v>0</v>
      </c>
      <c r="BJ248" s="13" t="s">
        <v>124</v>
      </c>
      <c r="BK248" s="144">
        <f>ROUND(I248*H248,2)</f>
        <v>0</v>
      </c>
      <c r="BL248" s="13" t="s">
        <v>188</v>
      </c>
      <c r="BM248" s="143" t="s">
        <v>661</v>
      </c>
    </row>
    <row r="249" spans="2:65" s="1" customFormat="1" ht="24.2" customHeight="1">
      <c r="B249" s="131"/>
      <c r="C249" s="145" t="s">
        <v>662</v>
      </c>
      <c r="D249" s="145" t="s">
        <v>144</v>
      </c>
      <c r="E249" s="146" t="s">
        <v>663</v>
      </c>
      <c r="F249" s="147" t="s">
        <v>664</v>
      </c>
      <c r="G249" s="148" t="s">
        <v>153</v>
      </c>
      <c r="H249" s="149">
        <v>150</v>
      </c>
      <c r="I249" s="150">
        <v>0</v>
      </c>
      <c r="J249" s="150">
        <f>ROUND(I249*H249,2)</f>
        <v>0</v>
      </c>
      <c r="K249" s="151"/>
      <c r="L249" s="152"/>
      <c r="M249" s="153" t="s">
        <v>1</v>
      </c>
      <c r="N249" s="154" t="s">
        <v>36</v>
      </c>
      <c r="O249" s="141">
        <v>0</v>
      </c>
      <c r="P249" s="141">
        <f>O249*H249</f>
        <v>0</v>
      </c>
      <c r="Q249" s="141">
        <v>1.0699999999999999E-2</v>
      </c>
      <c r="R249" s="141">
        <f>Q249*H249</f>
        <v>1.605</v>
      </c>
      <c r="S249" s="141">
        <v>0</v>
      </c>
      <c r="T249" s="142">
        <f>S249*H249</f>
        <v>0</v>
      </c>
      <c r="AR249" s="143" t="s">
        <v>350</v>
      </c>
      <c r="AT249" s="143" t="s">
        <v>144</v>
      </c>
      <c r="AU249" s="143" t="s">
        <v>124</v>
      </c>
      <c r="AY249" s="13" t="s">
        <v>117</v>
      </c>
      <c r="BE249" s="144">
        <f>IF(N249="základná",J249,0)</f>
        <v>0</v>
      </c>
      <c r="BF249" s="144">
        <f>IF(N249="znížená",J249,0)</f>
        <v>0</v>
      </c>
      <c r="BG249" s="144">
        <f>IF(N249="zákl. prenesená",J249,0)</f>
        <v>0</v>
      </c>
      <c r="BH249" s="144">
        <f>IF(N249="zníž. prenesená",J249,0)</f>
        <v>0</v>
      </c>
      <c r="BI249" s="144">
        <f>IF(N249="nulová",J249,0)</f>
        <v>0</v>
      </c>
      <c r="BJ249" s="13" t="s">
        <v>124</v>
      </c>
      <c r="BK249" s="144">
        <f>ROUND(I249*H249,2)</f>
        <v>0</v>
      </c>
      <c r="BL249" s="13" t="s">
        <v>188</v>
      </c>
      <c r="BM249" s="143" t="s">
        <v>665</v>
      </c>
    </row>
    <row r="250" spans="2:65" s="11" customFormat="1" ht="25.9" customHeight="1">
      <c r="B250" s="120"/>
      <c r="D250" s="121" t="s">
        <v>69</v>
      </c>
      <c r="E250" s="122" t="s">
        <v>666</v>
      </c>
      <c r="F250" s="122" t="s">
        <v>667</v>
      </c>
      <c r="J250" s="123">
        <f>BK250</f>
        <v>0</v>
      </c>
      <c r="L250" s="120"/>
      <c r="M250" s="124"/>
      <c r="P250" s="125">
        <f>SUM(P251:P256)</f>
        <v>0</v>
      </c>
      <c r="R250" s="125">
        <f>SUM(R251:R256)</f>
        <v>0</v>
      </c>
      <c r="T250" s="126">
        <f>SUM(T251:T256)</f>
        <v>0</v>
      </c>
      <c r="AR250" s="121" t="s">
        <v>139</v>
      </c>
      <c r="AT250" s="127" t="s">
        <v>69</v>
      </c>
      <c r="AU250" s="127" t="s">
        <v>70</v>
      </c>
      <c r="AY250" s="121" t="s">
        <v>117</v>
      </c>
      <c r="BK250" s="128">
        <f>SUM(BK251:BK256)</f>
        <v>0</v>
      </c>
    </row>
    <row r="251" spans="2:65" s="1" customFormat="1" ht="24.2" customHeight="1">
      <c r="B251" s="131"/>
      <c r="C251" s="132" t="s">
        <v>668</v>
      </c>
      <c r="D251" s="132" t="s">
        <v>119</v>
      </c>
      <c r="E251" s="133" t="s">
        <v>669</v>
      </c>
      <c r="F251" s="134" t="s">
        <v>670</v>
      </c>
      <c r="G251" s="135" t="s">
        <v>178</v>
      </c>
      <c r="H251" s="136">
        <v>1</v>
      </c>
      <c r="I251" s="137">
        <v>0</v>
      </c>
      <c r="J251" s="137">
        <f t="shared" ref="J251:J256" si="50">ROUND(I251*H251,2)</f>
        <v>0</v>
      </c>
      <c r="K251" s="138"/>
      <c r="L251" s="25"/>
      <c r="M251" s="139" t="s">
        <v>1</v>
      </c>
      <c r="N251" s="140" t="s">
        <v>36</v>
      </c>
      <c r="O251" s="141">
        <v>0</v>
      </c>
      <c r="P251" s="141">
        <f t="shared" ref="P251:P256" si="51">O251*H251</f>
        <v>0</v>
      </c>
      <c r="Q251" s="141">
        <v>0</v>
      </c>
      <c r="R251" s="141">
        <f t="shared" ref="R251:R256" si="52">Q251*H251</f>
        <v>0</v>
      </c>
      <c r="S251" s="141">
        <v>0</v>
      </c>
      <c r="T251" s="142">
        <f t="shared" ref="T251:T256" si="53">S251*H251</f>
        <v>0</v>
      </c>
      <c r="AR251" s="143" t="s">
        <v>671</v>
      </c>
      <c r="AT251" s="143" t="s">
        <v>119</v>
      </c>
      <c r="AU251" s="143" t="s">
        <v>78</v>
      </c>
      <c r="AY251" s="13" t="s">
        <v>117</v>
      </c>
      <c r="BE251" s="144">
        <f t="shared" ref="BE251:BE256" si="54">IF(N251="základná",J251,0)</f>
        <v>0</v>
      </c>
      <c r="BF251" s="144">
        <f t="shared" ref="BF251:BF256" si="55">IF(N251="znížená",J251,0)</f>
        <v>0</v>
      </c>
      <c r="BG251" s="144">
        <f t="shared" ref="BG251:BG256" si="56">IF(N251="zákl. prenesená",J251,0)</f>
        <v>0</v>
      </c>
      <c r="BH251" s="144">
        <f t="shared" ref="BH251:BH256" si="57">IF(N251="zníž. prenesená",J251,0)</f>
        <v>0</v>
      </c>
      <c r="BI251" s="144">
        <f t="shared" ref="BI251:BI256" si="58">IF(N251="nulová",J251,0)</f>
        <v>0</v>
      </c>
      <c r="BJ251" s="13" t="s">
        <v>124</v>
      </c>
      <c r="BK251" s="144">
        <f t="shared" ref="BK251:BK256" si="59">ROUND(I251*H251,2)</f>
        <v>0</v>
      </c>
      <c r="BL251" s="13" t="s">
        <v>671</v>
      </c>
      <c r="BM251" s="143" t="s">
        <v>672</v>
      </c>
    </row>
    <row r="252" spans="2:65" s="1" customFormat="1" ht="44.25" customHeight="1">
      <c r="B252" s="131"/>
      <c r="C252" s="132" t="s">
        <v>673</v>
      </c>
      <c r="D252" s="132" t="s">
        <v>119</v>
      </c>
      <c r="E252" s="133" t="s">
        <v>674</v>
      </c>
      <c r="F252" s="134" t="s">
        <v>675</v>
      </c>
      <c r="G252" s="135" t="s">
        <v>178</v>
      </c>
      <c r="H252" s="136">
        <v>1</v>
      </c>
      <c r="I252" s="137">
        <v>0</v>
      </c>
      <c r="J252" s="137">
        <f t="shared" si="50"/>
        <v>0</v>
      </c>
      <c r="K252" s="138"/>
      <c r="L252" s="25"/>
      <c r="M252" s="139" t="s">
        <v>1</v>
      </c>
      <c r="N252" s="140" t="s">
        <v>36</v>
      </c>
      <c r="O252" s="141">
        <v>0</v>
      </c>
      <c r="P252" s="141">
        <f t="shared" si="51"/>
        <v>0</v>
      </c>
      <c r="Q252" s="141">
        <v>0</v>
      </c>
      <c r="R252" s="141">
        <f t="shared" si="52"/>
        <v>0</v>
      </c>
      <c r="S252" s="141">
        <v>0</v>
      </c>
      <c r="T252" s="142">
        <f t="shared" si="53"/>
        <v>0</v>
      </c>
      <c r="AR252" s="143" t="s">
        <v>671</v>
      </c>
      <c r="AT252" s="143" t="s">
        <v>119</v>
      </c>
      <c r="AU252" s="143" t="s">
        <v>78</v>
      </c>
      <c r="AY252" s="13" t="s">
        <v>117</v>
      </c>
      <c r="BE252" s="144">
        <f t="shared" si="54"/>
        <v>0</v>
      </c>
      <c r="BF252" s="144">
        <f t="shared" si="55"/>
        <v>0</v>
      </c>
      <c r="BG252" s="144">
        <f t="shared" si="56"/>
        <v>0</v>
      </c>
      <c r="BH252" s="144">
        <f t="shared" si="57"/>
        <v>0</v>
      </c>
      <c r="BI252" s="144">
        <f t="shared" si="58"/>
        <v>0</v>
      </c>
      <c r="BJ252" s="13" t="s">
        <v>124</v>
      </c>
      <c r="BK252" s="144">
        <f t="shared" si="59"/>
        <v>0</v>
      </c>
      <c r="BL252" s="13" t="s">
        <v>671</v>
      </c>
      <c r="BM252" s="143" t="s">
        <v>676</v>
      </c>
    </row>
    <row r="253" spans="2:65" s="1" customFormat="1" ht="24.2" customHeight="1">
      <c r="B253" s="131"/>
      <c r="C253" s="132" t="s">
        <v>677</v>
      </c>
      <c r="D253" s="132" t="s">
        <v>119</v>
      </c>
      <c r="E253" s="133" t="s">
        <v>678</v>
      </c>
      <c r="F253" s="134" t="s">
        <v>679</v>
      </c>
      <c r="G253" s="135" t="s">
        <v>178</v>
      </c>
      <c r="H253" s="136">
        <v>1</v>
      </c>
      <c r="I253" s="137">
        <v>0</v>
      </c>
      <c r="J253" s="137">
        <f t="shared" si="50"/>
        <v>0</v>
      </c>
      <c r="K253" s="138"/>
      <c r="L253" s="25"/>
      <c r="M253" s="139" t="s">
        <v>1</v>
      </c>
      <c r="N253" s="140" t="s">
        <v>36</v>
      </c>
      <c r="O253" s="141">
        <v>0</v>
      </c>
      <c r="P253" s="141">
        <f t="shared" si="51"/>
        <v>0</v>
      </c>
      <c r="Q253" s="141">
        <v>0</v>
      </c>
      <c r="R253" s="141">
        <f t="shared" si="52"/>
        <v>0</v>
      </c>
      <c r="S253" s="141">
        <v>0</v>
      </c>
      <c r="T253" s="142">
        <f t="shared" si="53"/>
        <v>0</v>
      </c>
      <c r="AR253" s="143" t="s">
        <v>671</v>
      </c>
      <c r="AT253" s="143" t="s">
        <v>119</v>
      </c>
      <c r="AU253" s="143" t="s">
        <v>78</v>
      </c>
      <c r="AY253" s="13" t="s">
        <v>117</v>
      </c>
      <c r="BE253" s="144">
        <f t="shared" si="54"/>
        <v>0</v>
      </c>
      <c r="BF253" s="144">
        <f t="shared" si="55"/>
        <v>0</v>
      </c>
      <c r="BG253" s="144">
        <f t="shared" si="56"/>
        <v>0</v>
      </c>
      <c r="BH253" s="144">
        <f t="shared" si="57"/>
        <v>0</v>
      </c>
      <c r="BI253" s="144">
        <f t="shared" si="58"/>
        <v>0</v>
      </c>
      <c r="BJ253" s="13" t="s">
        <v>124</v>
      </c>
      <c r="BK253" s="144">
        <f t="shared" si="59"/>
        <v>0</v>
      </c>
      <c r="BL253" s="13" t="s">
        <v>671</v>
      </c>
      <c r="BM253" s="143" t="s">
        <v>680</v>
      </c>
    </row>
    <row r="254" spans="2:65" s="1" customFormat="1" ht="16.5" customHeight="1">
      <c r="B254" s="131"/>
      <c r="C254" s="132" t="s">
        <v>681</v>
      </c>
      <c r="D254" s="132" t="s">
        <v>119</v>
      </c>
      <c r="E254" s="133" t="s">
        <v>682</v>
      </c>
      <c r="F254" s="134" t="s">
        <v>683</v>
      </c>
      <c r="G254" s="135" t="s">
        <v>178</v>
      </c>
      <c r="H254" s="136">
        <v>1</v>
      </c>
      <c r="I254" s="137">
        <v>0</v>
      </c>
      <c r="J254" s="137">
        <f t="shared" si="50"/>
        <v>0</v>
      </c>
      <c r="K254" s="138"/>
      <c r="L254" s="25"/>
      <c r="M254" s="139" t="s">
        <v>1</v>
      </c>
      <c r="N254" s="140" t="s">
        <v>36</v>
      </c>
      <c r="O254" s="141">
        <v>0</v>
      </c>
      <c r="P254" s="141">
        <f t="shared" si="51"/>
        <v>0</v>
      </c>
      <c r="Q254" s="141">
        <v>0</v>
      </c>
      <c r="R254" s="141">
        <f t="shared" si="52"/>
        <v>0</v>
      </c>
      <c r="S254" s="141">
        <v>0</v>
      </c>
      <c r="T254" s="142">
        <f t="shared" si="53"/>
        <v>0</v>
      </c>
      <c r="AR254" s="143" t="s">
        <v>671</v>
      </c>
      <c r="AT254" s="143" t="s">
        <v>119</v>
      </c>
      <c r="AU254" s="143" t="s">
        <v>78</v>
      </c>
      <c r="AY254" s="13" t="s">
        <v>117</v>
      </c>
      <c r="BE254" s="144">
        <f t="shared" si="54"/>
        <v>0</v>
      </c>
      <c r="BF254" s="144">
        <f t="shared" si="55"/>
        <v>0</v>
      </c>
      <c r="BG254" s="144">
        <f t="shared" si="56"/>
        <v>0</v>
      </c>
      <c r="BH254" s="144">
        <f t="shared" si="57"/>
        <v>0</v>
      </c>
      <c r="BI254" s="144">
        <f t="shared" si="58"/>
        <v>0</v>
      </c>
      <c r="BJ254" s="13" t="s">
        <v>124</v>
      </c>
      <c r="BK254" s="144">
        <f t="shared" si="59"/>
        <v>0</v>
      </c>
      <c r="BL254" s="13" t="s">
        <v>671</v>
      </c>
      <c r="BM254" s="143" t="s">
        <v>684</v>
      </c>
    </row>
    <row r="255" spans="2:65" s="1" customFormat="1" ht="16.5" customHeight="1">
      <c r="B255" s="131"/>
      <c r="C255" s="132" t="s">
        <v>685</v>
      </c>
      <c r="D255" s="132" t="s">
        <v>119</v>
      </c>
      <c r="E255" s="133" t="s">
        <v>686</v>
      </c>
      <c r="F255" s="134" t="s">
        <v>687</v>
      </c>
      <c r="G255" s="135" t="s">
        <v>178</v>
      </c>
      <c r="H255" s="136">
        <v>1</v>
      </c>
      <c r="I255" s="137">
        <v>0</v>
      </c>
      <c r="J255" s="137">
        <f t="shared" si="50"/>
        <v>0</v>
      </c>
      <c r="K255" s="138"/>
      <c r="L255" s="25"/>
      <c r="M255" s="139" t="s">
        <v>1</v>
      </c>
      <c r="N255" s="140" t="s">
        <v>36</v>
      </c>
      <c r="O255" s="141">
        <v>0</v>
      </c>
      <c r="P255" s="141">
        <f t="shared" si="51"/>
        <v>0</v>
      </c>
      <c r="Q255" s="141">
        <v>0</v>
      </c>
      <c r="R255" s="141">
        <f t="shared" si="52"/>
        <v>0</v>
      </c>
      <c r="S255" s="141">
        <v>0</v>
      </c>
      <c r="T255" s="142">
        <f t="shared" si="53"/>
        <v>0</v>
      </c>
      <c r="AR255" s="143" t="s">
        <v>671</v>
      </c>
      <c r="AT255" s="143" t="s">
        <v>119</v>
      </c>
      <c r="AU255" s="143" t="s">
        <v>78</v>
      </c>
      <c r="AY255" s="13" t="s">
        <v>117</v>
      </c>
      <c r="BE255" s="144">
        <f t="shared" si="54"/>
        <v>0</v>
      </c>
      <c r="BF255" s="144">
        <f t="shared" si="55"/>
        <v>0</v>
      </c>
      <c r="BG255" s="144">
        <f t="shared" si="56"/>
        <v>0</v>
      </c>
      <c r="BH255" s="144">
        <f t="shared" si="57"/>
        <v>0</v>
      </c>
      <c r="BI255" s="144">
        <f t="shared" si="58"/>
        <v>0</v>
      </c>
      <c r="BJ255" s="13" t="s">
        <v>124</v>
      </c>
      <c r="BK255" s="144">
        <f t="shared" si="59"/>
        <v>0</v>
      </c>
      <c r="BL255" s="13" t="s">
        <v>671</v>
      </c>
      <c r="BM255" s="143" t="s">
        <v>688</v>
      </c>
    </row>
    <row r="256" spans="2:65" s="1" customFormat="1" ht="16.5" customHeight="1">
      <c r="B256" s="131"/>
      <c r="C256" s="132" t="s">
        <v>689</v>
      </c>
      <c r="D256" s="132" t="s">
        <v>119</v>
      </c>
      <c r="E256" s="133" t="s">
        <v>690</v>
      </c>
      <c r="F256" s="134" t="s">
        <v>691</v>
      </c>
      <c r="G256" s="135" t="s">
        <v>178</v>
      </c>
      <c r="H256" s="136">
        <v>1</v>
      </c>
      <c r="I256" s="137">
        <v>0</v>
      </c>
      <c r="J256" s="137">
        <f t="shared" si="50"/>
        <v>0</v>
      </c>
      <c r="K256" s="138"/>
      <c r="L256" s="25"/>
      <c r="M256" s="155" t="s">
        <v>1</v>
      </c>
      <c r="N256" s="156" t="s">
        <v>36</v>
      </c>
      <c r="O256" s="157">
        <v>0</v>
      </c>
      <c r="P256" s="157">
        <f t="shared" si="51"/>
        <v>0</v>
      </c>
      <c r="Q256" s="157">
        <v>0</v>
      </c>
      <c r="R256" s="157">
        <f t="shared" si="52"/>
        <v>0</v>
      </c>
      <c r="S256" s="157">
        <v>0</v>
      </c>
      <c r="T256" s="158">
        <f t="shared" si="53"/>
        <v>0</v>
      </c>
      <c r="AR256" s="143" t="s">
        <v>671</v>
      </c>
      <c r="AT256" s="143" t="s">
        <v>119</v>
      </c>
      <c r="AU256" s="143" t="s">
        <v>78</v>
      </c>
      <c r="AY256" s="13" t="s">
        <v>117</v>
      </c>
      <c r="BE256" s="144">
        <f t="shared" si="54"/>
        <v>0</v>
      </c>
      <c r="BF256" s="144">
        <f t="shared" si="55"/>
        <v>0</v>
      </c>
      <c r="BG256" s="144">
        <f t="shared" si="56"/>
        <v>0</v>
      </c>
      <c r="BH256" s="144">
        <f t="shared" si="57"/>
        <v>0</v>
      </c>
      <c r="BI256" s="144">
        <f t="shared" si="58"/>
        <v>0</v>
      </c>
      <c r="BJ256" s="13" t="s">
        <v>124</v>
      </c>
      <c r="BK256" s="144">
        <f t="shared" si="59"/>
        <v>0</v>
      </c>
      <c r="BL256" s="13" t="s">
        <v>671</v>
      </c>
      <c r="BM256" s="143" t="s">
        <v>692</v>
      </c>
    </row>
    <row r="257" spans="2:12" s="1" customFormat="1" ht="6.95" customHeight="1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5"/>
    </row>
  </sheetData>
  <autoFilter ref="C126:K256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1"/>
  <sheetViews>
    <sheetView showGridLines="0" topLeftCell="A199" workbookViewId="0">
      <selection activeCell="J215" sqref="J2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3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3" t="s">
        <v>85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89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61" t="str">
        <f>'Rekapitulácia stavby'!K6</f>
        <v>Oprava koľají električkovej trate na Námestí SNP-juh 1.etapa</v>
      </c>
      <c r="F7" s="162"/>
      <c r="G7" s="162"/>
      <c r="H7" s="162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59" t="s">
        <v>693</v>
      </c>
      <c r="F9" s="160"/>
      <c r="G9" s="160"/>
      <c r="H9" s="16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25. 3. 2026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5" t="str">
        <f>'Rekapitulácia stavby'!E14</f>
        <v xml:space="preserve"> </v>
      </c>
      <c r="F18" s="165"/>
      <c r="G18" s="165"/>
      <c r="H18" s="165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66" t="s">
        <v>1</v>
      </c>
      <c r="F27" s="166"/>
      <c r="G27" s="166"/>
      <c r="H27" s="166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ROUND(J126,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51" t="s">
        <v>34</v>
      </c>
      <c r="E33" s="30" t="s">
        <v>35</v>
      </c>
      <c r="F33" s="87">
        <f>ROUND((SUM(BE126:BE210)),  2)</f>
        <v>0</v>
      </c>
      <c r="G33" s="88"/>
      <c r="H33" s="88"/>
      <c r="I33" s="89">
        <v>0.23</v>
      </c>
      <c r="J33" s="87">
        <f>ROUND(((SUM(BE126:BE210))*I33),  2)</f>
        <v>0</v>
      </c>
      <c r="L33" s="25"/>
    </row>
    <row r="34" spans="2:12" s="1" customFormat="1" ht="14.45" customHeight="1">
      <c r="B34" s="25"/>
      <c r="E34" s="30" t="s">
        <v>36</v>
      </c>
      <c r="F34" s="90">
        <f>ROUND((SUM(BF126:BF210)),  2)</f>
        <v>0</v>
      </c>
      <c r="I34" s="91">
        <v>0.23</v>
      </c>
      <c r="J34" s="90">
        <f>ROUND(((SUM(BF126:BF210))*I34),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90">
        <f>ROUND((SUM(BG126:BG210)),  2)</f>
        <v>0</v>
      </c>
      <c r="I35" s="91">
        <v>0.23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90">
        <f>ROUND((SUM(BH126:BH210)),  2)</f>
        <v>0</v>
      </c>
      <c r="I36" s="91">
        <v>0.23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87">
        <f>ROUND((SUM(BI126:BI210)),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92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61" t="str">
        <f>E7</f>
        <v>Oprava koľají električkovej trate na Námestí SNP-juh 1.etapa</v>
      </c>
      <c r="F85" s="162"/>
      <c r="G85" s="162"/>
      <c r="H85" s="162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59" t="str">
        <f>E9</f>
        <v>SO2-1 - Električková zastávka Centrum na Špitálskej ul.</v>
      </c>
      <c r="F87" s="160"/>
      <c r="G87" s="160"/>
      <c r="H87" s="16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Bratislava</v>
      </c>
      <c r="I89" s="22" t="s">
        <v>19</v>
      </c>
      <c r="J89" s="48" t="str">
        <f>IF(J12="","",J12)</f>
        <v>25. 3. 2026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95</v>
      </c>
      <c r="J96" s="62">
        <f>J126</f>
        <v>0</v>
      </c>
      <c r="L96" s="25"/>
      <c r="AU96" s="13" t="s">
        <v>96</v>
      </c>
    </row>
    <row r="97" spans="2:12" s="8" customFormat="1" ht="24.9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customHeight="1">
      <c r="B99" s="107"/>
      <c r="D99" s="108" t="s">
        <v>99</v>
      </c>
      <c r="E99" s="109"/>
      <c r="F99" s="109"/>
      <c r="G99" s="109"/>
      <c r="H99" s="109"/>
      <c r="I99" s="109"/>
      <c r="J99" s="110">
        <f>J136</f>
        <v>0</v>
      </c>
      <c r="L99" s="107"/>
    </row>
    <row r="100" spans="2:12" s="9" customFormat="1" ht="19.899999999999999" customHeight="1">
      <c r="B100" s="107"/>
      <c r="D100" s="108" t="s">
        <v>100</v>
      </c>
      <c r="E100" s="109"/>
      <c r="F100" s="109"/>
      <c r="G100" s="109"/>
      <c r="H100" s="109"/>
      <c r="I100" s="109"/>
      <c r="J100" s="110">
        <f>J144</f>
        <v>0</v>
      </c>
      <c r="L100" s="107"/>
    </row>
    <row r="101" spans="2:12" s="9" customFormat="1" ht="19.899999999999999" customHeight="1">
      <c r="B101" s="107"/>
      <c r="D101" s="108" t="s">
        <v>252</v>
      </c>
      <c r="E101" s="109"/>
      <c r="F101" s="109"/>
      <c r="G101" s="109"/>
      <c r="H101" s="109"/>
      <c r="I101" s="109"/>
      <c r="J101" s="110">
        <f>J155</f>
        <v>0</v>
      </c>
      <c r="L101" s="107"/>
    </row>
    <row r="102" spans="2:12" s="9" customFormat="1" ht="19.899999999999999" customHeight="1">
      <c r="B102" s="107"/>
      <c r="D102" s="108" t="s">
        <v>101</v>
      </c>
      <c r="E102" s="109"/>
      <c r="F102" s="109"/>
      <c r="G102" s="109"/>
      <c r="H102" s="109"/>
      <c r="I102" s="109"/>
      <c r="J102" s="110">
        <f>J161</f>
        <v>0</v>
      </c>
      <c r="L102" s="107"/>
    </row>
    <row r="103" spans="2:12" s="9" customFormat="1" ht="19.899999999999999" customHeight="1">
      <c r="B103" s="107"/>
      <c r="D103" s="108" t="s">
        <v>102</v>
      </c>
      <c r="E103" s="109"/>
      <c r="F103" s="109"/>
      <c r="G103" s="109"/>
      <c r="H103" s="109"/>
      <c r="I103" s="109"/>
      <c r="J103" s="110">
        <f>J196</f>
        <v>0</v>
      </c>
      <c r="L103" s="107"/>
    </row>
    <row r="104" spans="2:12" s="8" customFormat="1" ht="24.95" customHeight="1">
      <c r="B104" s="103"/>
      <c r="D104" s="104" t="s">
        <v>253</v>
      </c>
      <c r="E104" s="105"/>
      <c r="F104" s="105"/>
      <c r="G104" s="105"/>
      <c r="H104" s="105"/>
      <c r="I104" s="105"/>
      <c r="J104" s="106">
        <f>J198</f>
        <v>0</v>
      </c>
      <c r="L104" s="103"/>
    </row>
    <row r="105" spans="2:12" s="9" customFormat="1" ht="19.899999999999999" customHeight="1">
      <c r="B105" s="107"/>
      <c r="D105" s="108" t="s">
        <v>254</v>
      </c>
      <c r="E105" s="109"/>
      <c r="F105" s="109"/>
      <c r="G105" s="109"/>
      <c r="H105" s="109"/>
      <c r="I105" s="109"/>
      <c r="J105" s="110">
        <f>J199</f>
        <v>0</v>
      </c>
      <c r="L105" s="107"/>
    </row>
    <row r="106" spans="2:12" s="8" customFormat="1" ht="24.95" customHeight="1">
      <c r="B106" s="103"/>
      <c r="D106" s="104" t="s">
        <v>255</v>
      </c>
      <c r="E106" s="105"/>
      <c r="F106" s="105"/>
      <c r="G106" s="105"/>
      <c r="H106" s="105"/>
      <c r="I106" s="105"/>
      <c r="J106" s="106">
        <f>J204</f>
        <v>0</v>
      </c>
      <c r="L106" s="103"/>
    </row>
    <row r="107" spans="2:12" s="1" customFormat="1" ht="21.75" customHeight="1">
      <c r="B107" s="25"/>
      <c r="L107" s="25"/>
    </row>
    <row r="108" spans="2:12" s="1" customFormat="1" ht="6.95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5" customHeight="1">
      <c r="B113" s="25"/>
      <c r="C113" s="17" t="s">
        <v>103</v>
      </c>
      <c r="L113" s="25"/>
    </row>
    <row r="114" spans="2:63" s="1" customFormat="1" ht="6.95" customHeight="1">
      <c r="B114" s="25"/>
      <c r="L114" s="25"/>
    </row>
    <row r="115" spans="2:63" s="1" customFormat="1" ht="12" customHeight="1">
      <c r="B115" s="25"/>
      <c r="C115" s="22" t="s">
        <v>13</v>
      </c>
      <c r="L115" s="25"/>
    </row>
    <row r="116" spans="2:63" s="1" customFormat="1" ht="16.5" customHeight="1">
      <c r="B116" s="25"/>
      <c r="E116" s="161" t="str">
        <f>E7</f>
        <v>Oprava koľají električkovej trate na Námestí SNP-juh 1.etapa</v>
      </c>
      <c r="F116" s="162"/>
      <c r="G116" s="162"/>
      <c r="H116" s="162"/>
      <c r="L116" s="25"/>
    </row>
    <row r="117" spans="2:63" s="1" customFormat="1" ht="12" customHeight="1">
      <c r="B117" s="25"/>
      <c r="C117" s="22" t="s">
        <v>90</v>
      </c>
      <c r="L117" s="25"/>
    </row>
    <row r="118" spans="2:63" s="1" customFormat="1" ht="16.5" customHeight="1">
      <c r="B118" s="25"/>
      <c r="E118" s="159" t="str">
        <f>E9</f>
        <v>SO2-1 - Električková zastávka Centrum na Špitálskej ul.</v>
      </c>
      <c r="F118" s="160"/>
      <c r="G118" s="160"/>
      <c r="H118" s="160"/>
      <c r="L118" s="25"/>
    </row>
    <row r="119" spans="2:63" s="1" customFormat="1" ht="6.95" customHeight="1">
      <c r="B119" s="25"/>
      <c r="L119" s="25"/>
    </row>
    <row r="120" spans="2:63" s="1" customFormat="1" ht="12" customHeight="1">
      <c r="B120" s="25"/>
      <c r="C120" s="22" t="s">
        <v>17</v>
      </c>
      <c r="F120" s="20" t="str">
        <f>F12</f>
        <v>Bratislava</v>
      </c>
      <c r="I120" s="22" t="s">
        <v>19</v>
      </c>
      <c r="J120" s="48" t="str">
        <f>IF(J12="","",J12)</f>
        <v>25. 3. 2026</v>
      </c>
      <c r="L120" s="25"/>
    </row>
    <row r="121" spans="2:63" s="1" customFormat="1" ht="6.95" customHeight="1">
      <c r="B121" s="25"/>
      <c r="L121" s="25"/>
    </row>
    <row r="122" spans="2:63" s="1" customFormat="1" ht="15.2" customHeight="1">
      <c r="B122" s="25"/>
      <c r="C122" s="22" t="s">
        <v>21</v>
      </c>
      <c r="F122" s="20" t="str">
        <f>E15</f>
        <v xml:space="preserve"> </v>
      </c>
      <c r="I122" s="22" t="s">
        <v>26</v>
      </c>
      <c r="J122" s="23" t="str">
        <f>E21</f>
        <v xml:space="preserve"> </v>
      </c>
      <c r="L122" s="25"/>
    </row>
    <row r="123" spans="2:63" s="1" customFormat="1" ht="15.2" customHeight="1">
      <c r="B123" s="25"/>
      <c r="C123" s="22" t="s">
        <v>25</v>
      </c>
      <c r="F123" s="20" t="str">
        <f>IF(E18="","",E18)</f>
        <v xml:space="preserve"> </v>
      </c>
      <c r="I123" s="22" t="s">
        <v>28</v>
      </c>
      <c r="J123" s="23" t="str">
        <f>E24</f>
        <v xml:space="preserve"> </v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1"/>
      <c r="C125" s="112" t="s">
        <v>104</v>
      </c>
      <c r="D125" s="113" t="s">
        <v>55</v>
      </c>
      <c r="E125" s="113" t="s">
        <v>51</v>
      </c>
      <c r="F125" s="113" t="s">
        <v>52</v>
      </c>
      <c r="G125" s="113" t="s">
        <v>105</v>
      </c>
      <c r="H125" s="113" t="s">
        <v>106</v>
      </c>
      <c r="I125" s="113" t="s">
        <v>107</v>
      </c>
      <c r="J125" s="114" t="s">
        <v>94</v>
      </c>
      <c r="K125" s="115" t="s">
        <v>108</v>
      </c>
      <c r="L125" s="111"/>
      <c r="M125" s="55" t="s">
        <v>1</v>
      </c>
      <c r="N125" s="56" t="s">
        <v>34</v>
      </c>
      <c r="O125" s="56" t="s">
        <v>109</v>
      </c>
      <c r="P125" s="56" t="s">
        <v>110</v>
      </c>
      <c r="Q125" s="56" t="s">
        <v>111</v>
      </c>
      <c r="R125" s="56" t="s">
        <v>112</v>
      </c>
      <c r="S125" s="56" t="s">
        <v>113</v>
      </c>
      <c r="T125" s="57" t="s">
        <v>114</v>
      </c>
    </row>
    <row r="126" spans="2:63" s="1" customFormat="1" ht="22.9" customHeight="1">
      <c r="B126" s="25"/>
      <c r="C126" s="60" t="s">
        <v>95</v>
      </c>
      <c r="J126" s="116">
        <f>BK126</f>
        <v>0</v>
      </c>
      <c r="L126" s="25"/>
      <c r="M126" s="58"/>
      <c r="N126" s="49"/>
      <c r="O126" s="49"/>
      <c r="P126" s="117">
        <f>P127+P198+P204</f>
        <v>1361.953182</v>
      </c>
      <c r="Q126" s="49"/>
      <c r="R126" s="117">
        <f>R127+R198+R204</f>
        <v>370.40987900000005</v>
      </c>
      <c r="S126" s="49"/>
      <c r="T126" s="118">
        <f>T127+T198+T204</f>
        <v>275.39400000000001</v>
      </c>
      <c r="AT126" s="13" t="s">
        <v>69</v>
      </c>
      <c r="AU126" s="13" t="s">
        <v>96</v>
      </c>
      <c r="BK126" s="119">
        <f>BK127+BK198+BK204</f>
        <v>0</v>
      </c>
    </row>
    <row r="127" spans="2:63" s="11" customFormat="1" ht="25.9" customHeight="1">
      <c r="B127" s="120"/>
      <c r="D127" s="121" t="s">
        <v>69</v>
      </c>
      <c r="E127" s="122" t="s">
        <v>115</v>
      </c>
      <c r="F127" s="122" t="s">
        <v>116</v>
      </c>
      <c r="J127" s="123">
        <f>BK127</f>
        <v>0</v>
      </c>
      <c r="L127" s="120"/>
      <c r="M127" s="124"/>
      <c r="P127" s="125">
        <f>P128+P136+P144+P155+P161+P196</f>
        <v>1301.7931819999999</v>
      </c>
      <c r="R127" s="125">
        <f>R128+R136+R144+R155+R161+R196</f>
        <v>369.55387900000005</v>
      </c>
      <c r="T127" s="126">
        <f>T128+T136+T144+T155+T161+T196</f>
        <v>274.67399999999998</v>
      </c>
      <c r="AR127" s="121" t="s">
        <v>78</v>
      </c>
      <c r="AT127" s="127" t="s">
        <v>69</v>
      </c>
      <c r="AU127" s="127" t="s">
        <v>70</v>
      </c>
      <c r="AY127" s="121" t="s">
        <v>117</v>
      </c>
      <c r="BK127" s="128">
        <f>BK128+BK136+BK144+BK155+BK161+BK196</f>
        <v>0</v>
      </c>
    </row>
    <row r="128" spans="2:63" s="11" customFormat="1" ht="22.9" customHeight="1">
      <c r="B128" s="120"/>
      <c r="D128" s="121" t="s">
        <v>69</v>
      </c>
      <c r="E128" s="129" t="s">
        <v>78</v>
      </c>
      <c r="F128" s="129" t="s">
        <v>118</v>
      </c>
      <c r="J128" s="130">
        <f>BK128</f>
        <v>0</v>
      </c>
      <c r="L128" s="120"/>
      <c r="M128" s="124"/>
      <c r="P128" s="125">
        <f>SUM(P129:P135)</f>
        <v>568.18759999999997</v>
      </c>
      <c r="R128" s="125">
        <f>SUM(R129:R135)</f>
        <v>0</v>
      </c>
      <c r="T128" s="126">
        <f>SUM(T129:T135)</f>
        <v>219.43999999999997</v>
      </c>
      <c r="AR128" s="121" t="s">
        <v>78</v>
      </c>
      <c r="AT128" s="127" t="s">
        <v>69</v>
      </c>
      <c r="AU128" s="127" t="s">
        <v>78</v>
      </c>
      <c r="AY128" s="121" t="s">
        <v>117</v>
      </c>
      <c r="BK128" s="128">
        <f>SUM(BK129:BK135)</f>
        <v>0</v>
      </c>
    </row>
    <row r="129" spans="2:65" s="1" customFormat="1" ht="24.2" customHeight="1">
      <c r="B129" s="131"/>
      <c r="C129" s="132" t="s">
        <v>78</v>
      </c>
      <c r="D129" s="132" t="s">
        <v>119</v>
      </c>
      <c r="E129" s="133" t="s">
        <v>694</v>
      </c>
      <c r="F129" s="134" t="s">
        <v>695</v>
      </c>
      <c r="G129" s="135" t="s">
        <v>122</v>
      </c>
      <c r="H129" s="136">
        <v>400</v>
      </c>
      <c r="I129" s="137">
        <v>0</v>
      </c>
      <c r="J129" s="137">
        <f t="shared" ref="J129:J135" si="0">ROUND(I129*H129,2)</f>
        <v>0</v>
      </c>
      <c r="K129" s="138"/>
      <c r="L129" s="25"/>
      <c r="M129" s="139" t="s">
        <v>1</v>
      </c>
      <c r="N129" s="140" t="s">
        <v>36</v>
      </c>
      <c r="O129" s="141">
        <v>0.20799999999999999</v>
      </c>
      <c r="P129" s="141">
        <f t="shared" ref="P129:P135" si="1">O129*H129</f>
        <v>83.2</v>
      </c>
      <c r="Q129" s="141">
        <v>0</v>
      </c>
      <c r="R129" s="141">
        <f t="shared" ref="R129:R135" si="2">Q129*H129</f>
        <v>0</v>
      </c>
      <c r="S129" s="141">
        <v>0.13800000000000001</v>
      </c>
      <c r="T129" s="142">
        <f t="shared" ref="T129:T135" si="3">S129*H129</f>
        <v>55.2</v>
      </c>
      <c r="AR129" s="143" t="s">
        <v>123</v>
      </c>
      <c r="AT129" s="143" t="s">
        <v>119</v>
      </c>
      <c r="AU129" s="143" t="s">
        <v>124</v>
      </c>
      <c r="AY129" s="13" t="s">
        <v>117</v>
      </c>
      <c r="BE129" s="144">
        <f t="shared" ref="BE129:BE135" si="4">IF(N129="základná",J129,0)</f>
        <v>0</v>
      </c>
      <c r="BF129" s="144">
        <f t="shared" ref="BF129:BF135" si="5">IF(N129="znížená",J129,0)</f>
        <v>0</v>
      </c>
      <c r="BG129" s="144">
        <f t="shared" ref="BG129:BG135" si="6">IF(N129="zákl. prenesená",J129,0)</f>
        <v>0</v>
      </c>
      <c r="BH129" s="144">
        <f t="shared" ref="BH129:BH135" si="7">IF(N129="zníž. prenesená",J129,0)</f>
        <v>0</v>
      </c>
      <c r="BI129" s="144">
        <f t="shared" ref="BI129:BI135" si="8">IF(N129="nulová",J129,0)</f>
        <v>0</v>
      </c>
      <c r="BJ129" s="13" t="s">
        <v>124</v>
      </c>
      <c r="BK129" s="144">
        <f t="shared" ref="BK129:BK135" si="9">ROUND(I129*H129,2)</f>
        <v>0</v>
      </c>
      <c r="BL129" s="13" t="s">
        <v>123</v>
      </c>
      <c r="BM129" s="143" t="s">
        <v>696</v>
      </c>
    </row>
    <row r="130" spans="2:65" s="1" customFormat="1" ht="33" customHeight="1">
      <c r="B130" s="131"/>
      <c r="C130" s="132" t="s">
        <v>124</v>
      </c>
      <c r="D130" s="132" t="s">
        <v>119</v>
      </c>
      <c r="E130" s="133" t="s">
        <v>697</v>
      </c>
      <c r="F130" s="134" t="s">
        <v>698</v>
      </c>
      <c r="G130" s="135" t="s">
        <v>122</v>
      </c>
      <c r="H130" s="136">
        <v>400</v>
      </c>
      <c r="I130" s="137">
        <v>0</v>
      </c>
      <c r="J130" s="137">
        <f t="shared" si="0"/>
        <v>0</v>
      </c>
      <c r="K130" s="138"/>
      <c r="L130" s="25"/>
      <c r="M130" s="139" t="s">
        <v>1</v>
      </c>
      <c r="N130" s="140" t="s">
        <v>36</v>
      </c>
      <c r="O130" s="141">
        <v>0.60299999999999998</v>
      </c>
      <c r="P130" s="141">
        <f t="shared" si="1"/>
        <v>241.2</v>
      </c>
      <c r="Q130" s="141">
        <v>0</v>
      </c>
      <c r="R130" s="141">
        <f t="shared" si="2"/>
        <v>0</v>
      </c>
      <c r="S130" s="141">
        <v>0.23499999999999999</v>
      </c>
      <c r="T130" s="142">
        <f t="shared" si="3"/>
        <v>94</v>
      </c>
      <c r="AR130" s="143" t="s">
        <v>123</v>
      </c>
      <c r="AT130" s="143" t="s">
        <v>119</v>
      </c>
      <c r="AU130" s="143" t="s">
        <v>124</v>
      </c>
      <c r="AY130" s="13" t="s">
        <v>117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124</v>
      </c>
      <c r="BK130" s="144">
        <f t="shared" si="9"/>
        <v>0</v>
      </c>
      <c r="BL130" s="13" t="s">
        <v>123</v>
      </c>
      <c r="BM130" s="143" t="s">
        <v>699</v>
      </c>
    </row>
    <row r="131" spans="2:65" s="1" customFormat="1" ht="33" customHeight="1">
      <c r="B131" s="131"/>
      <c r="C131" s="132" t="s">
        <v>129</v>
      </c>
      <c r="D131" s="132" t="s">
        <v>119</v>
      </c>
      <c r="E131" s="133" t="s">
        <v>120</v>
      </c>
      <c r="F131" s="134" t="s">
        <v>121</v>
      </c>
      <c r="G131" s="135" t="s">
        <v>122</v>
      </c>
      <c r="H131" s="136">
        <v>113</v>
      </c>
      <c r="I131" s="137">
        <v>0</v>
      </c>
      <c r="J131" s="137">
        <f t="shared" si="0"/>
        <v>0</v>
      </c>
      <c r="K131" s="138"/>
      <c r="L131" s="25"/>
      <c r="M131" s="139" t="s">
        <v>1</v>
      </c>
      <c r="N131" s="140" t="s">
        <v>36</v>
      </c>
      <c r="O131" s="141">
        <v>1.97</v>
      </c>
      <c r="P131" s="141">
        <f t="shared" si="1"/>
        <v>222.60999999999999</v>
      </c>
      <c r="Q131" s="141">
        <v>0</v>
      </c>
      <c r="R131" s="141">
        <f t="shared" si="2"/>
        <v>0</v>
      </c>
      <c r="S131" s="141">
        <v>0.5</v>
      </c>
      <c r="T131" s="142">
        <f t="shared" si="3"/>
        <v>56.5</v>
      </c>
      <c r="AR131" s="143" t="s">
        <v>123</v>
      </c>
      <c r="AT131" s="143" t="s">
        <v>119</v>
      </c>
      <c r="AU131" s="143" t="s">
        <v>124</v>
      </c>
      <c r="AY131" s="13" t="s">
        <v>117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124</v>
      </c>
      <c r="BK131" s="144">
        <f t="shared" si="9"/>
        <v>0</v>
      </c>
      <c r="BL131" s="13" t="s">
        <v>123</v>
      </c>
      <c r="BM131" s="143" t="s">
        <v>700</v>
      </c>
    </row>
    <row r="132" spans="2:65" s="1" customFormat="1" ht="24.2" customHeight="1">
      <c r="B132" s="131"/>
      <c r="C132" s="132" t="s">
        <v>123</v>
      </c>
      <c r="D132" s="132" t="s">
        <v>119</v>
      </c>
      <c r="E132" s="133" t="s">
        <v>701</v>
      </c>
      <c r="F132" s="134" t="s">
        <v>702</v>
      </c>
      <c r="G132" s="135" t="s">
        <v>122</v>
      </c>
      <c r="H132" s="136">
        <v>10</v>
      </c>
      <c r="I132" s="137">
        <v>0</v>
      </c>
      <c r="J132" s="137">
        <f t="shared" si="0"/>
        <v>0</v>
      </c>
      <c r="K132" s="138"/>
      <c r="L132" s="25"/>
      <c r="M132" s="139" t="s">
        <v>1</v>
      </c>
      <c r="N132" s="140" t="s">
        <v>36</v>
      </c>
      <c r="O132" s="141">
        <v>0.82699999999999996</v>
      </c>
      <c r="P132" s="141">
        <f t="shared" si="1"/>
        <v>8.27</v>
      </c>
      <c r="Q132" s="141">
        <v>0</v>
      </c>
      <c r="R132" s="141">
        <f t="shared" si="2"/>
        <v>0</v>
      </c>
      <c r="S132" s="141">
        <v>0.5</v>
      </c>
      <c r="T132" s="142">
        <f t="shared" si="3"/>
        <v>5</v>
      </c>
      <c r="AR132" s="143" t="s">
        <v>123</v>
      </c>
      <c r="AT132" s="143" t="s">
        <v>119</v>
      </c>
      <c r="AU132" s="143" t="s">
        <v>124</v>
      </c>
      <c r="AY132" s="13" t="s">
        <v>117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124</v>
      </c>
      <c r="BK132" s="144">
        <f t="shared" si="9"/>
        <v>0</v>
      </c>
      <c r="BL132" s="13" t="s">
        <v>123</v>
      </c>
      <c r="BM132" s="143" t="s">
        <v>703</v>
      </c>
    </row>
    <row r="133" spans="2:65" s="1" customFormat="1" ht="24.2" customHeight="1">
      <c r="B133" s="131"/>
      <c r="C133" s="132" t="s">
        <v>139</v>
      </c>
      <c r="D133" s="132" t="s">
        <v>119</v>
      </c>
      <c r="E133" s="133" t="s">
        <v>265</v>
      </c>
      <c r="F133" s="134" t="s">
        <v>266</v>
      </c>
      <c r="G133" s="135" t="s">
        <v>132</v>
      </c>
      <c r="H133" s="136">
        <v>92</v>
      </c>
      <c r="I133" s="137">
        <v>0</v>
      </c>
      <c r="J133" s="137">
        <f t="shared" si="0"/>
        <v>0</v>
      </c>
      <c r="K133" s="138"/>
      <c r="L133" s="25"/>
      <c r="M133" s="139" t="s">
        <v>1</v>
      </c>
      <c r="N133" s="140" t="s">
        <v>36</v>
      </c>
      <c r="O133" s="141">
        <v>0.1143</v>
      </c>
      <c r="P133" s="141">
        <f t="shared" si="1"/>
        <v>10.515599999999999</v>
      </c>
      <c r="Q133" s="141">
        <v>0</v>
      </c>
      <c r="R133" s="141">
        <f t="shared" si="2"/>
        <v>0</v>
      </c>
      <c r="S133" s="141">
        <v>6.5000000000000002E-2</v>
      </c>
      <c r="T133" s="142">
        <f t="shared" si="3"/>
        <v>5.98</v>
      </c>
      <c r="AR133" s="143" t="s">
        <v>123</v>
      </c>
      <c r="AT133" s="143" t="s">
        <v>119</v>
      </c>
      <c r="AU133" s="143" t="s">
        <v>124</v>
      </c>
      <c r="AY133" s="13" t="s">
        <v>117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124</v>
      </c>
      <c r="BK133" s="144">
        <f t="shared" si="9"/>
        <v>0</v>
      </c>
      <c r="BL133" s="13" t="s">
        <v>123</v>
      </c>
      <c r="BM133" s="143" t="s">
        <v>704</v>
      </c>
    </row>
    <row r="134" spans="2:65" s="1" customFormat="1" ht="33" customHeight="1">
      <c r="B134" s="131"/>
      <c r="C134" s="132" t="s">
        <v>143</v>
      </c>
      <c r="D134" s="132" t="s">
        <v>119</v>
      </c>
      <c r="E134" s="133" t="s">
        <v>705</v>
      </c>
      <c r="F134" s="134" t="s">
        <v>706</v>
      </c>
      <c r="G134" s="135" t="s">
        <v>132</v>
      </c>
      <c r="H134" s="136">
        <v>92</v>
      </c>
      <c r="I134" s="137">
        <v>0</v>
      </c>
      <c r="J134" s="137">
        <f t="shared" si="0"/>
        <v>0</v>
      </c>
      <c r="K134" s="138"/>
      <c r="L134" s="25"/>
      <c r="M134" s="139" t="s">
        <v>1</v>
      </c>
      <c r="N134" s="140" t="s">
        <v>36</v>
      </c>
      <c r="O134" s="141">
        <v>2.5999999999999999E-2</v>
      </c>
      <c r="P134" s="141">
        <f t="shared" si="1"/>
        <v>2.3919999999999999</v>
      </c>
      <c r="Q134" s="141">
        <v>0</v>
      </c>
      <c r="R134" s="141">
        <f t="shared" si="2"/>
        <v>0</v>
      </c>
      <c r="S134" s="141">
        <v>0.03</v>
      </c>
      <c r="T134" s="142">
        <f t="shared" si="3"/>
        <v>2.76</v>
      </c>
      <c r="AR134" s="143" t="s">
        <v>123</v>
      </c>
      <c r="AT134" s="143" t="s">
        <v>119</v>
      </c>
      <c r="AU134" s="143" t="s">
        <v>124</v>
      </c>
      <c r="AY134" s="13" t="s">
        <v>117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124</v>
      </c>
      <c r="BK134" s="144">
        <f t="shared" si="9"/>
        <v>0</v>
      </c>
      <c r="BL134" s="13" t="s">
        <v>123</v>
      </c>
      <c r="BM134" s="143" t="s">
        <v>707</v>
      </c>
    </row>
    <row r="135" spans="2:65" s="1" customFormat="1" ht="16.5" customHeight="1">
      <c r="B135" s="131"/>
      <c r="C135" s="132" t="s">
        <v>150</v>
      </c>
      <c r="D135" s="132" t="s">
        <v>119</v>
      </c>
      <c r="E135" s="133" t="s">
        <v>301</v>
      </c>
      <c r="F135" s="134" t="s">
        <v>708</v>
      </c>
      <c r="G135" s="135" t="s">
        <v>218</v>
      </c>
      <c r="H135" s="136">
        <v>95</v>
      </c>
      <c r="I135" s="137">
        <v>0</v>
      </c>
      <c r="J135" s="137">
        <f t="shared" si="0"/>
        <v>0</v>
      </c>
      <c r="K135" s="138"/>
      <c r="L135" s="25"/>
      <c r="M135" s="139" t="s">
        <v>1</v>
      </c>
      <c r="N135" s="140" t="s">
        <v>36</v>
      </c>
      <c r="O135" s="141">
        <v>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123</v>
      </c>
      <c r="AT135" s="143" t="s">
        <v>119</v>
      </c>
      <c r="AU135" s="143" t="s">
        <v>124</v>
      </c>
      <c r="AY135" s="13" t="s">
        <v>117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124</v>
      </c>
      <c r="BK135" s="144">
        <f t="shared" si="9"/>
        <v>0</v>
      </c>
      <c r="BL135" s="13" t="s">
        <v>123</v>
      </c>
      <c r="BM135" s="143" t="s">
        <v>709</v>
      </c>
    </row>
    <row r="136" spans="2:65" s="11" customFormat="1" ht="22.9" customHeight="1">
      <c r="B136" s="120"/>
      <c r="D136" s="121" t="s">
        <v>69</v>
      </c>
      <c r="E136" s="129" t="s">
        <v>124</v>
      </c>
      <c r="F136" s="129" t="s">
        <v>134</v>
      </c>
      <c r="J136" s="130">
        <f>BK136</f>
        <v>0</v>
      </c>
      <c r="L136" s="120"/>
      <c r="M136" s="124"/>
      <c r="P136" s="125">
        <f>SUM(P137:P143)</f>
        <v>0</v>
      </c>
      <c r="R136" s="125">
        <f>SUM(R137:R143)</f>
        <v>0</v>
      </c>
      <c r="T136" s="126">
        <f>SUM(T137:T143)</f>
        <v>0</v>
      </c>
      <c r="AR136" s="121" t="s">
        <v>78</v>
      </c>
      <c r="AT136" s="127" t="s">
        <v>69</v>
      </c>
      <c r="AU136" s="127" t="s">
        <v>78</v>
      </c>
      <c r="AY136" s="121" t="s">
        <v>117</v>
      </c>
      <c r="BK136" s="128">
        <f>SUM(BK137:BK143)</f>
        <v>0</v>
      </c>
    </row>
    <row r="137" spans="2:65" s="1" customFormat="1" ht="33" customHeight="1">
      <c r="B137" s="131"/>
      <c r="C137" s="132" t="s">
        <v>147</v>
      </c>
      <c r="D137" s="132" t="s">
        <v>119</v>
      </c>
      <c r="E137" s="133" t="s">
        <v>710</v>
      </c>
      <c r="F137" s="134" t="s">
        <v>711</v>
      </c>
      <c r="G137" s="135" t="s">
        <v>137</v>
      </c>
      <c r="H137" s="136">
        <v>15</v>
      </c>
      <c r="I137" s="137">
        <v>0</v>
      </c>
      <c r="J137" s="137">
        <f t="shared" ref="J137:J143" si="10">ROUND(I137*H137,2)</f>
        <v>0</v>
      </c>
      <c r="K137" s="138"/>
      <c r="L137" s="25"/>
      <c r="M137" s="139" t="s">
        <v>1</v>
      </c>
      <c r="N137" s="140" t="s">
        <v>36</v>
      </c>
      <c r="O137" s="141">
        <v>0</v>
      </c>
      <c r="P137" s="141">
        <f t="shared" ref="P137:P143" si="11">O137*H137</f>
        <v>0</v>
      </c>
      <c r="Q137" s="141">
        <v>0</v>
      </c>
      <c r="R137" s="141">
        <f t="shared" ref="R137:R143" si="12">Q137*H137</f>
        <v>0</v>
      </c>
      <c r="S137" s="141">
        <v>0</v>
      </c>
      <c r="T137" s="142">
        <f t="shared" ref="T137:T143" si="13">S137*H137</f>
        <v>0</v>
      </c>
      <c r="AR137" s="143" t="s">
        <v>123</v>
      </c>
      <c r="AT137" s="143" t="s">
        <v>119</v>
      </c>
      <c r="AU137" s="143" t="s">
        <v>124</v>
      </c>
      <c r="AY137" s="13" t="s">
        <v>117</v>
      </c>
      <c r="BE137" s="144">
        <f t="shared" ref="BE137:BE143" si="14">IF(N137="základná",J137,0)</f>
        <v>0</v>
      </c>
      <c r="BF137" s="144">
        <f t="shared" ref="BF137:BF143" si="15">IF(N137="znížená",J137,0)</f>
        <v>0</v>
      </c>
      <c r="BG137" s="144">
        <f t="shared" ref="BG137:BG143" si="16">IF(N137="zákl. prenesená",J137,0)</f>
        <v>0</v>
      </c>
      <c r="BH137" s="144">
        <f t="shared" ref="BH137:BH143" si="17">IF(N137="zníž. prenesená",J137,0)</f>
        <v>0</v>
      </c>
      <c r="BI137" s="144">
        <f t="shared" ref="BI137:BI143" si="18">IF(N137="nulová",J137,0)</f>
        <v>0</v>
      </c>
      <c r="BJ137" s="13" t="s">
        <v>124</v>
      </c>
      <c r="BK137" s="144">
        <f t="shared" ref="BK137:BK143" si="19">ROUND(I137*H137,2)</f>
        <v>0</v>
      </c>
      <c r="BL137" s="13" t="s">
        <v>123</v>
      </c>
      <c r="BM137" s="143" t="s">
        <v>712</v>
      </c>
    </row>
    <row r="138" spans="2:65" s="1" customFormat="1" ht="24.2" customHeight="1">
      <c r="B138" s="131"/>
      <c r="C138" s="132" t="s">
        <v>158</v>
      </c>
      <c r="D138" s="132" t="s">
        <v>119</v>
      </c>
      <c r="E138" s="133" t="s">
        <v>713</v>
      </c>
      <c r="F138" s="134" t="s">
        <v>714</v>
      </c>
      <c r="G138" s="135" t="s">
        <v>137</v>
      </c>
      <c r="H138" s="136">
        <v>14</v>
      </c>
      <c r="I138" s="137">
        <v>0</v>
      </c>
      <c r="J138" s="137">
        <f t="shared" si="10"/>
        <v>0</v>
      </c>
      <c r="K138" s="138"/>
      <c r="L138" s="25"/>
      <c r="M138" s="139" t="s">
        <v>1</v>
      </c>
      <c r="N138" s="140" t="s">
        <v>36</v>
      </c>
      <c r="O138" s="141">
        <v>0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123</v>
      </c>
      <c r="AT138" s="143" t="s">
        <v>119</v>
      </c>
      <c r="AU138" s="143" t="s">
        <v>124</v>
      </c>
      <c r="AY138" s="13" t="s">
        <v>117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3" t="s">
        <v>124</v>
      </c>
      <c r="BK138" s="144">
        <f t="shared" si="19"/>
        <v>0</v>
      </c>
      <c r="BL138" s="13" t="s">
        <v>123</v>
      </c>
      <c r="BM138" s="143" t="s">
        <v>715</v>
      </c>
    </row>
    <row r="139" spans="2:65" s="1" customFormat="1" ht="24.2" customHeight="1">
      <c r="B139" s="131"/>
      <c r="C139" s="132" t="s">
        <v>162</v>
      </c>
      <c r="D139" s="132" t="s">
        <v>119</v>
      </c>
      <c r="E139" s="133" t="s">
        <v>716</v>
      </c>
      <c r="F139" s="134" t="s">
        <v>717</v>
      </c>
      <c r="G139" s="135" t="s">
        <v>137</v>
      </c>
      <c r="H139" s="136">
        <v>8.6999999999999993</v>
      </c>
      <c r="I139" s="137">
        <v>0</v>
      </c>
      <c r="J139" s="137">
        <f t="shared" si="10"/>
        <v>0</v>
      </c>
      <c r="K139" s="138"/>
      <c r="L139" s="25"/>
      <c r="M139" s="139" t="s">
        <v>1</v>
      </c>
      <c r="N139" s="140" t="s">
        <v>36</v>
      </c>
      <c r="O139" s="141">
        <v>0</v>
      </c>
      <c r="P139" s="141">
        <f t="shared" si="11"/>
        <v>0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123</v>
      </c>
      <c r="AT139" s="143" t="s">
        <v>119</v>
      </c>
      <c r="AU139" s="143" t="s">
        <v>124</v>
      </c>
      <c r="AY139" s="13" t="s">
        <v>117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3" t="s">
        <v>124</v>
      </c>
      <c r="BK139" s="144">
        <f t="shared" si="19"/>
        <v>0</v>
      </c>
      <c r="BL139" s="13" t="s">
        <v>123</v>
      </c>
      <c r="BM139" s="143" t="s">
        <v>718</v>
      </c>
    </row>
    <row r="140" spans="2:65" s="1" customFormat="1" ht="21.75" customHeight="1">
      <c r="B140" s="131"/>
      <c r="C140" s="132" t="s">
        <v>166</v>
      </c>
      <c r="D140" s="132" t="s">
        <v>119</v>
      </c>
      <c r="E140" s="133" t="s">
        <v>316</v>
      </c>
      <c r="F140" s="134" t="s">
        <v>317</v>
      </c>
      <c r="G140" s="135" t="s">
        <v>122</v>
      </c>
      <c r="H140" s="136">
        <v>84</v>
      </c>
      <c r="I140" s="137">
        <v>0</v>
      </c>
      <c r="J140" s="137">
        <f t="shared" si="10"/>
        <v>0</v>
      </c>
      <c r="K140" s="138"/>
      <c r="L140" s="25"/>
      <c r="M140" s="139" t="s">
        <v>1</v>
      </c>
      <c r="N140" s="140" t="s">
        <v>36</v>
      </c>
      <c r="O140" s="141">
        <v>0</v>
      </c>
      <c r="P140" s="141">
        <f t="shared" si="11"/>
        <v>0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123</v>
      </c>
      <c r="AT140" s="143" t="s">
        <v>119</v>
      </c>
      <c r="AU140" s="143" t="s">
        <v>124</v>
      </c>
      <c r="AY140" s="13" t="s">
        <v>117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3" t="s">
        <v>124</v>
      </c>
      <c r="BK140" s="144">
        <f t="shared" si="19"/>
        <v>0</v>
      </c>
      <c r="BL140" s="13" t="s">
        <v>123</v>
      </c>
      <c r="BM140" s="143" t="s">
        <v>719</v>
      </c>
    </row>
    <row r="141" spans="2:65" s="1" customFormat="1" ht="21.75" customHeight="1">
      <c r="B141" s="131"/>
      <c r="C141" s="132" t="s">
        <v>171</v>
      </c>
      <c r="D141" s="132" t="s">
        <v>119</v>
      </c>
      <c r="E141" s="133" t="s">
        <v>319</v>
      </c>
      <c r="F141" s="134" t="s">
        <v>320</v>
      </c>
      <c r="G141" s="135" t="s">
        <v>122</v>
      </c>
      <c r="H141" s="136">
        <v>84</v>
      </c>
      <c r="I141" s="137">
        <v>0</v>
      </c>
      <c r="J141" s="137">
        <f t="shared" si="10"/>
        <v>0</v>
      </c>
      <c r="K141" s="138"/>
      <c r="L141" s="25"/>
      <c r="M141" s="139" t="s">
        <v>1</v>
      </c>
      <c r="N141" s="140" t="s">
        <v>36</v>
      </c>
      <c r="O141" s="141">
        <v>0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123</v>
      </c>
      <c r="AT141" s="143" t="s">
        <v>119</v>
      </c>
      <c r="AU141" s="143" t="s">
        <v>124</v>
      </c>
      <c r="AY141" s="13" t="s">
        <v>117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124</v>
      </c>
      <c r="BK141" s="144">
        <f t="shared" si="19"/>
        <v>0</v>
      </c>
      <c r="BL141" s="13" t="s">
        <v>123</v>
      </c>
      <c r="BM141" s="143" t="s">
        <v>720</v>
      </c>
    </row>
    <row r="142" spans="2:65" s="1" customFormat="1" ht="44.25" customHeight="1">
      <c r="B142" s="131"/>
      <c r="C142" s="145" t="s">
        <v>175</v>
      </c>
      <c r="D142" s="145" t="s">
        <v>144</v>
      </c>
      <c r="E142" s="146" t="s">
        <v>721</v>
      </c>
      <c r="F142" s="147" t="s">
        <v>722</v>
      </c>
      <c r="G142" s="148" t="s">
        <v>324</v>
      </c>
      <c r="H142" s="149">
        <v>28</v>
      </c>
      <c r="I142" s="150">
        <v>0</v>
      </c>
      <c r="J142" s="150">
        <f t="shared" si="10"/>
        <v>0</v>
      </c>
      <c r="K142" s="151"/>
      <c r="L142" s="152"/>
      <c r="M142" s="153" t="s">
        <v>1</v>
      </c>
      <c r="N142" s="154" t="s">
        <v>36</v>
      </c>
      <c r="O142" s="141">
        <v>0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147</v>
      </c>
      <c r="AT142" s="143" t="s">
        <v>144</v>
      </c>
      <c r="AU142" s="143" t="s">
        <v>124</v>
      </c>
      <c r="AY142" s="13" t="s">
        <v>117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124</v>
      </c>
      <c r="BK142" s="144">
        <f t="shared" si="19"/>
        <v>0</v>
      </c>
      <c r="BL142" s="13" t="s">
        <v>123</v>
      </c>
      <c r="BM142" s="143" t="s">
        <v>723</v>
      </c>
    </row>
    <row r="143" spans="2:65" s="1" customFormat="1" ht="24.2" customHeight="1">
      <c r="B143" s="131"/>
      <c r="C143" s="132" t="s">
        <v>180</v>
      </c>
      <c r="D143" s="132" t="s">
        <v>119</v>
      </c>
      <c r="E143" s="133" t="s">
        <v>724</v>
      </c>
      <c r="F143" s="134" t="s">
        <v>725</v>
      </c>
      <c r="G143" s="135" t="s">
        <v>218</v>
      </c>
      <c r="H143" s="136">
        <v>0.8</v>
      </c>
      <c r="I143" s="137">
        <v>0</v>
      </c>
      <c r="J143" s="137">
        <f t="shared" si="10"/>
        <v>0</v>
      </c>
      <c r="K143" s="138"/>
      <c r="L143" s="25"/>
      <c r="M143" s="139" t="s">
        <v>1</v>
      </c>
      <c r="N143" s="140" t="s">
        <v>36</v>
      </c>
      <c r="O143" s="141">
        <v>0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123</v>
      </c>
      <c r="AT143" s="143" t="s">
        <v>119</v>
      </c>
      <c r="AU143" s="143" t="s">
        <v>124</v>
      </c>
      <c r="AY143" s="13" t="s">
        <v>117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124</v>
      </c>
      <c r="BK143" s="144">
        <f t="shared" si="19"/>
        <v>0</v>
      </c>
      <c r="BL143" s="13" t="s">
        <v>123</v>
      </c>
      <c r="BM143" s="143" t="s">
        <v>726</v>
      </c>
    </row>
    <row r="144" spans="2:65" s="11" customFormat="1" ht="22.9" customHeight="1">
      <c r="B144" s="120"/>
      <c r="D144" s="121" t="s">
        <v>69</v>
      </c>
      <c r="E144" s="129" t="s">
        <v>139</v>
      </c>
      <c r="F144" s="129" t="s">
        <v>149</v>
      </c>
      <c r="J144" s="130">
        <f>BK144</f>
        <v>0</v>
      </c>
      <c r="L144" s="120"/>
      <c r="M144" s="124"/>
      <c r="P144" s="125">
        <f>SUM(P145:P154)</f>
        <v>156.04259999999999</v>
      </c>
      <c r="R144" s="125">
        <f>SUM(R145:R154)</f>
        <v>177.62878000000001</v>
      </c>
      <c r="T144" s="126">
        <f>SUM(T145:T154)</f>
        <v>55.134</v>
      </c>
      <c r="AR144" s="121" t="s">
        <v>78</v>
      </c>
      <c r="AT144" s="127" t="s">
        <v>69</v>
      </c>
      <c r="AU144" s="127" t="s">
        <v>78</v>
      </c>
      <c r="AY144" s="121" t="s">
        <v>117</v>
      </c>
      <c r="BK144" s="128">
        <f>SUM(BK145:BK154)</f>
        <v>0</v>
      </c>
    </row>
    <row r="145" spans="2:65" s="1" customFormat="1" ht="24.2" customHeight="1">
      <c r="B145" s="131"/>
      <c r="C145" s="132" t="s">
        <v>184</v>
      </c>
      <c r="D145" s="132" t="s">
        <v>119</v>
      </c>
      <c r="E145" s="133" t="s">
        <v>151</v>
      </c>
      <c r="F145" s="134" t="s">
        <v>383</v>
      </c>
      <c r="G145" s="135" t="s">
        <v>153</v>
      </c>
      <c r="H145" s="136">
        <v>7</v>
      </c>
      <c r="I145" s="137">
        <v>0</v>
      </c>
      <c r="J145" s="137">
        <f t="shared" ref="J145:J154" si="20">ROUND(I145*H145,2)</f>
        <v>0</v>
      </c>
      <c r="K145" s="138"/>
      <c r="L145" s="25"/>
      <c r="M145" s="139" t="s">
        <v>1</v>
      </c>
      <c r="N145" s="140" t="s">
        <v>36</v>
      </c>
      <c r="O145" s="141">
        <v>2.5030000000000001</v>
      </c>
      <c r="P145" s="141">
        <f t="shared" ref="P145:P154" si="21">O145*H145</f>
        <v>17.521000000000001</v>
      </c>
      <c r="Q145" s="141">
        <v>0</v>
      </c>
      <c r="R145" s="141">
        <f t="shared" ref="R145:R154" si="22">Q145*H145</f>
        <v>0</v>
      </c>
      <c r="S145" s="141">
        <v>4.53</v>
      </c>
      <c r="T145" s="142">
        <f t="shared" ref="T145:T154" si="23">S145*H145</f>
        <v>31.71</v>
      </c>
      <c r="AR145" s="143" t="s">
        <v>123</v>
      </c>
      <c r="AT145" s="143" t="s">
        <v>119</v>
      </c>
      <c r="AU145" s="143" t="s">
        <v>124</v>
      </c>
      <c r="AY145" s="13" t="s">
        <v>117</v>
      </c>
      <c r="BE145" s="144">
        <f t="shared" ref="BE145:BE154" si="24">IF(N145="základná",J145,0)</f>
        <v>0</v>
      </c>
      <c r="BF145" s="144">
        <f t="shared" ref="BF145:BF154" si="25">IF(N145="znížená",J145,0)</f>
        <v>0</v>
      </c>
      <c r="BG145" s="144">
        <f t="shared" ref="BG145:BG154" si="26">IF(N145="zákl. prenesená",J145,0)</f>
        <v>0</v>
      </c>
      <c r="BH145" s="144">
        <f t="shared" ref="BH145:BH154" si="27">IF(N145="zníž. prenesená",J145,0)</f>
        <v>0</v>
      </c>
      <c r="BI145" s="144">
        <f t="shared" ref="BI145:BI154" si="28">IF(N145="nulová",J145,0)</f>
        <v>0</v>
      </c>
      <c r="BJ145" s="13" t="s">
        <v>124</v>
      </c>
      <c r="BK145" s="144">
        <f t="shared" ref="BK145:BK154" si="29">ROUND(I145*H145,2)</f>
        <v>0</v>
      </c>
      <c r="BL145" s="13" t="s">
        <v>123</v>
      </c>
      <c r="BM145" s="143" t="s">
        <v>727</v>
      </c>
    </row>
    <row r="146" spans="2:65" s="1" customFormat="1" ht="24.2" customHeight="1">
      <c r="B146" s="131"/>
      <c r="C146" s="132" t="s">
        <v>188</v>
      </c>
      <c r="D146" s="132" t="s">
        <v>119</v>
      </c>
      <c r="E146" s="133" t="s">
        <v>728</v>
      </c>
      <c r="F146" s="134" t="s">
        <v>729</v>
      </c>
      <c r="G146" s="135" t="s">
        <v>132</v>
      </c>
      <c r="H146" s="136">
        <v>96</v>
      </c>
      <c r="I146" s="137">
        <v>0</v>
      </c>
      <c r="J146" s="137">
        <f t="shared" si="20"/>
        <v>0</v>
      </c>
      <c r="K146" s="138"/>
      <c r="L146" s="25"/>
      <c r="M146" s="139" t="s">
        <v>1</v>
      </c>
      <c r="N146" s="140" t="s">
        <v>36</v>
      </c>
      <c r="O146" s="141">
        <v>0</v>
      </c>
      <c r="P146" s="141">
        <f t="shared" si="21"/>
        <v>0</v>
      </c>
      <c r="Q146" s="141">
        <v>0</v>
      </c>
      <c r="R146" s="141">
        <f t="shared" si="22"/>
        <v>0</v>
      </c>
      <c r="S146" s="141">
        <v>0.20399999999999999</v>
      </c>
      <c r="T146" s="142">
        <f t="shared" si="23"/>
        <v>19.584</v>
      </c>
      <c r="AR146" s="143" t="s">
        <v>123</v>
      </c>
      <c r="AT146" s="143" t="s">
        <v>119</v>
      </c>
      <c r="AU146" s="143" t="s">
        <v>124</v>
      </c>
      <c r="AY146" s="13" t="s">
        <v>117</v>
      </c>
      <c r="BE146" s="144">
        <f t="shared" si="24"/>
        <v>0</v>
      </c>
      <c r="BF146" s="144">
        <f t="shared" si="25"/>
        <v>0</v>
      </c>
      <c r="BG146" s="144">
        <f t="shared" si="26"/>
        <v>0</v>
      </c>
      <c r="BH146" s="144">
        <f t="shared" si="27"/>
        <v>0</v>
      </c>
      <c r="BI146" s="144">
        <f t="shared" si="28"/>
        <v>0</v>
      </c>
      <c r="BJ146" s="13" t="s">
        <v>124</v>
      </c>
      <c r="BK146" s="144">
        <f t="shared" si="29"/>
        <v>0</v>
      </c>
      <c r="BL146" s="13" t="s">
        <v>123</v>
      </c>
      <c r="BM146" s="143" t="s">
        <v>730</v>
      </c>
    </row>
    <row r="147" spans="2:65" s="1" customFormat="1" ht="37.9" customHeight="1">
      <c r="B147" s="131"/>
      <c r="C147" s="132" t="s">
        <v>192</v>
      </c>
      <c r="D147" s="132" t="s">
        <v>119</v>
      </c>
      <c r="E147" s="133" t="s">
        <v>731</v>
      </c>
      <c r="F147" s="134" t="s">
        <v>732</v>
      </c>
      <c r="G147" s="135" t="s">
        <v>132</v>
      </c>
      <c r="H147" s="136">
        <v>192</v>
      </c>
      <c r="I147" s="137">
        <v>0</v>
      </c>
      <c r="J147" s="137">
        <f t="shared" si="20"/>
        <v>0</v>
      </c>
      <c r="K147" s="138"/>
      <c r="L147" s="25"/>
      <c r="M147" s="139" t="s">
        <v>1</v>
      </c>
      <c r="N147" s="140" t="s">
        <v>36</v>
      </c>
      <c r="O147" s="141">
        <v>0</v>
      </c>
      <c r="P147" s="141">
        <f t="shared" si="21"/>
        <v>0</v>
      </c>
      <c r="Q147" s="141">
        <v>0</v>
      </c>
      <c r="R147" s="141">
        <f t="shared" si="22"/>
        <v>0</v>
      </c>
      <c r="S147" s="141">
        <v>4.0000000000000001E-3</v>
      </c>
      <c r="T147" s="142">
        <f t="shared" si="23"/>
        <v>0.76800000000000002</v>
      </c>
      <c r="AR147" s="143" t="s">
        <v>123</v>
      </c>
      <c r="AT147" s="143" t="s">
        <v>119</v>
      </c>
      <c r="AU147" s="143" t="s">
        <v>124</v>
      </c>
      <c r="AY147" s="13" t="s">
        <v>117</v>
      </c>
      <c r="BE147" s="144">
        <f t="shared" si="24"/>
        <v>0</v>
      </c>
      <c r="BF147" s="144">
        <f t="shared" si="25"/>
        <v>0</v>
      </c>
      <c r="BG147" s="144">
        <f t="shared" si="26"/>
        <v>0</v>
      </c>
      <c r="BH147" s="144">
        <f t="shared" si="27"/>
        <v>0</v>
      </c>
      <c r="BI147" s="144">
        <f t="shared" si="28"/>
        <v>0</v>
      </c>
      <c r="BJ147" s="13" t="s">
        <v>124</v>
      </c>
      <c r="BK147" s="144">
        <f t="shared" si="29"/>
        <v>0</v>
      </c>
      <c r="BL147" s="13" t="s">
        <v>123</v>
      </c>
      <c r="BM147" s="143" t="s">
        <v>733</v>
      </c>
    </row>
    <row r="148" spans="2:65" s="1" customFormat="1" ht="24.2" customHeight="1">
      <c r="B148" s="131"/>
      <c r="C148" s="132" t="s">
        <v>196</v>
      </c>
      <c r="D148" s="132" t="s">
        <v>119</v>
      </c>
      <c r="E148" s="133" t="s">
        <v>415</v>
      </c>
      <c r="F148" s="134" t="s">
        <v>734</v>
      </c>
      <c r="G148" s="135" t="s">
        <v>153</v>
      </c>
      <c r="H148" s="136">
        <v>192</v>
      </c>
      <c r="I148" s="137">
        <v>0</v>
      </c>
      <c r="J148" s="137">
        <f t="shared" si="20"/>
        <v>0</v>
      </c>
      <c r="K148" s="138"/>
      <c r="L148" s="25"/>
      <c r="M148" s="139" t="s">
        <v>1</v>
      </c>
      <c r="N148" s="140" t="s">
        <v>36</v>
      </c>
      <c r="O148" s="141">
        <v>8.3000000000000004E-2</v>
      </c>
      <c r="P148" s="141">
        <f t="shared" si="21"/>
        <v>15.936</v>
      </c>
      <c r="Q148" s="141">
        <v>0</v>
      </c>
      <c r="R148" s="141">
        <f t="shared" si="22"/>
        <v>0</v>
      </c>
      <c r="S148" s="141">
        <v>1.6E-2</v>
      </c>
      <c r="T148" s="142">
        <f t="shared" si="23"/>
        <v>3.0720000000000001</v>
      </c>
      <c r="AR148" s="143" t="s">
        <v>123</v>
      </c>
      <c r="AT148" s="143" t="s">
        <v>119</v>
      </c>
      <c r="AU148" s="143" t="s">
        <v>124</v>
      </c>
      <c r="AY148" s="13" t="s">
        <v>117</v>
      </c>
      <c r="BE148" s="144">
        <f t="shared" si="24"/>
        <v>0</v>
      </c>
      <c r="BF148" s="144">
        <f t="shared" si="25"/>
        <v>0</v>
      </c>
      <c r="BG148" s="144">
        <f t="shared" si="26"/>
        <v>0</v>
      </c>
      <c r="BH148" s="144">
        <f t="shared" si="27"/>
        <v>0</v>
      </c>
      <c r="BI148" s="144">
        <f t="shared" si="28"/>
        <v>0</v>
      </c>
      <c r="BJ148" s="13" t="s">
        <v>124</v>
      </c>
      <c r="BK148" s="144">
        <f t="shared" si="29"/>
        <v>0</v>
      </c>
      <c r="BL148" s="13" t="s">
        <v>123</v>
      </c>
      <c r="BM148" s="143" t="s">
        <v>735</v>
      </c>
    </row>
    <row r="149" spans="2:65" s="1" customFormat="1" ht="16.5" customHeight="1">
      <c r="B149" s="131"/>
      <c r="C149" s="132" t="s">
        <v>200</v>
      </c>
      <c r="D149" s="132" t="s">
        <v>119</v>
      </c>
      <c r="E149" s="133" t="s">
        <v>451</v>
      </c>
      <c r="F149" s="134" t="s">
        <v>452</v>
      </c>
      <c r="G149" s="135" t="s">
        <v>153</v>
      </c>
      <c r="H149" s="136">
        <v>30</v>
      </c>
      <c r="I149" s="137">
        <v>0</v>
      </c>
      <c r="J149" s="137">
        <f t="shared" si="20"/>
        <v>0</v>
      </c>
      <c r="K149" s="138"/>
      <c r="L149" s="25"/>
      <c r="M149" s="139" t="s">
        <v>1</v>
      </c>
      <c r="N149" s="140" t="s">
        <v>36</v>
      </c>
      <c r="O149" s="141">
        <v>0.56754000000000004</v>
      </c>
      <c r="P149" s="141">
        <f t="shared" si="21"/>
        <v>17.026200000000003</v>
      </c>
      <c r="Q149" s="141">
        <v>5.2599999999999999E-4</v>
      </c>
      <c r="R149" s="141">
        <f t="shared" si="22"/>
        <v>1.5779999999999999E-2</v>
      </c>
      <c r="S149" s="141">
        <v>0</v>
      </c>
      <c r="T149" s="142">
        <f t="shared" si="23"/>
        <v>0</v>
      </c>
      <c r="AR149" s="143" t="s">
        <v>123</v>
      </c>
      <c r="AT149" s="143" t="s">
        <v>119</v>
      </c>
      <c r="AU149" s="143" t="s">
        <v>124</v>
      </c>
      <c r="AY149" s="13" t="s">
        <v>117</v>
      </c>
      <c r="BE149" s="144">
        <f t="shared" si="24"/>
        <v>0</v>
      </c>
      <c r="BF149" s="144">
        <f t="shared" si="25"/>
        <v>0</v>
      </c>
      <c r="BG149" s="144">
        <f t="shared" si="26"/>
        <v>0</v>
      </c>
      <c r="BH149" s="144">
        <f t="shared" si="27"/>
        <v>0</v>
      </c>
      <c r="BI149" s="144">
        <f t="shared" si="28"/>
        <v>0</v>
      </c>
      <c r="BJ149" s="13" t="s">
        <v>124</v>
      </c>
      <c r="BK149" s="144">
        <f t="shared" si="29"/>
        <v>0</v>
      </c>
      <c r="BL149" s="13" t="s">
        <v>123</v>
      </c>
      <c r="BM149" s="143" t="s">
        <v>736</v>
      </c>
    </row>
    <row r="150" spans="2:65" s="1" customFormat="1" ht="24.2" customHeight="1">
      <c r="B150" s="131"/>
      <c r="C150" s="132" t="s">
        <v>204</v>
      </c>
      <c r="D150" s="132" t="s">
        <v>119</v>
      </c>
      <c r="E150" s="133" t="s">
        <v>737</v>
      </c>
      <c r="F150" s="134" t="s">
        <v>738</v>
      </c>
      <c r="G150" s="135" t="s">
        <v>122</v>
      </c>
      <c r="H150" s="136">
        <v>245</v>
      </c>
      <c r="I150" s="137">
        <v>0</v>
      </c>
      <c r="J150" s="137">
        <f t="shared" si="20"/>
        <v>0</v>
      </c>
      <c r="K150" s="138"/>
      <c r="L150" s="25"/>
      <c r="M150" s="139" t="s">
        <v>1</v>
      </c>
      <c r="N150" s="140" t="s">
        <v>36</v>
      </c>
      <c r="O150" s="141">
        <v>3.4119999999999998E-2</v>
      </c>
      <c r="P150" s="141">
        <f t="shared" si="21"/>
        <v>8.3593999999999991</v>
      </c>
      <c r="Q150" s="141">
        <v>0.34499999999999997</v>
      </c>
      <c r="R150" s="141">
        <f t="shared" si="22"/>
        <v>84.524999999999991</v>
      </c>
      <c r="S150" s="141">
        <v>0</v>
      </c>
      <c r="T150" s="142">
        <f t="shared" si="23"/>
        <v>0</v>
      </c>
      <c r="AR150" s="143" t="s">
        <v>123</v>
      </c>
      <c r="AT150" s="143" t="s">
        <v>119</v>
      </c>
      <c r="AU150" s="143" t="s">
        <v>124</v>
      </c>
      <c r="AY150" s="13" t="s">
        <v>117</v>
      </c>
      <c r="BE150" s="144">
        <f t="shared" si="24"/>
        <v>0</v>
      </c>
      <c r="BF150" s="144">
        <f t="shared" si="25"/>
        <v>0</v>
      </c>
      <c r="BG150" s="144">
        <f t="shared" si="26"/>
        <v>0</v>
      </c>
      <c r="BH150" s="144">
        <f t="shared" si="27"/>
        <v>0</v>
      </c>
      <c r="BI150" s="144">
        <f t="shared" si="28"/>
        <v>0</v>
      </c>
      <c r="BJ150" s="13" t="s">
        <v>124</v>
      </c>
      <c r="BK150" s="144">
        <f t="shared" si="29"/>
        <v>0</v>
      </c>
      <c r="BL150" s="13" t="s">
        <v>123</v>
      </c>
      <c r="BM150" s="143" t="s">
        <v>739</v>
      </c>
    </row>
    <row r="151" spans="2:65" s="1" customFormat="1" ht="37.9" customHeight="1">
      <c r="B151" s="131"/>
      <c r="C151" s="132" t="s">
        <v>208</v>
      </c>
      <c r="D151" s="132" t="s">
        <v>119</v>
      </c>
      <c r="E151" s="133" t="s">
        <v>740</v>
      </c>
      <c r="F151" s="134" t="s">
        <v>741</v>
      </c>
      <c r="G151" s="135" t="s">
        <v>122</v>
      </c>
      <c r="H151" s="136">
        <v>290</v>
      </c>
      <c r="I151" s="137">
        <v>0</v>
      </c>
      <c r="J151" s="137">
        <f t="shared" si="20"/>
        <v>0</v>
      </c>
      <c r="K151" s="138"/>
      <c r="L151" s="25"/>
      <c r="M151" s="139" t="s">
        <v>1</v>
      </c>
      <c r="N151" s="140" t="s">
        <v>36</v>
      </c>
      <c r="O151" s="141">
        <v>0</v>
      </c>
      <c r="P151" s="141">
        <f t="shared" si="21"/>
        <v>0</v>
      </c>
      <c r="Q151" s="141">
        <v>0</v>
      </c>
      <c r="R151" s="141">
        <f t="shared" si="22"/>
        <v>0</v>
      </c>
      <c r="S151" s="141">
        <v>0</v>
      </c>
      <c r="T151" s="142">
        <f t="shared" si="23"/>
        <v>0</v>
      </c>
      <c r="AR151" s="143" t="s">
        <v>123</v>
      </c>
      <c r="AT151" s="143" t="s">
        <v>119</v>
      </c>
      <c r="AU151" s="143" t="s">
        <v>124</v>
      </c>
      <c r="AY151" s="13" t="s">
        <v>117</v>
      </c>
      <c r="BE151" s="144">
        <f t="shared" si="24"/>
        <v>0</v>
      </c>
      <c r="BF151" s="144">
        <f t="shared" si="25"/>
        <v>0</v>
      </c>
      <c r="BG151" s="144">
        <f t="shared" si="26"/>
        <v>0</v>
      </c>
      <c r="BH151" s="144">
        <f t="shared" si="27"/>
        <v>0</v>
      </c>
      <c r="BI151" s="144">
        <f t="shared" si="28"/>
        <v>0</v>
      </c>
      <c r="BJ151" s="13" t="s">
        <v>124</v>
      </c>
      <c r="BK151" s="144">
        <f t="shared" si="29"/>
        <v>0</v>
      </c>
      <c r="BL151" s="13" t="s">
        <v>123</v>
      </c>
      <c r="BM151" s="143" t="s">
        <v>742</v>
      </c>
    </row>
    <row r="152" spans="2:65" s="1" customFormat="1" ht="24.2" customHeight="1">
      <c r="B152" s="131"/>
      <c r="C152" s="132" t="s">
        <v>212</v>
      </c>
      <c r="D152" s="132" t="s">
        <v>119</v>
      </c>
      <c r="E152" s="133" t="s">
        <v>743</v>
      </c>
      <c r="F152" s="134" t="s">
        <v>744</v>
      </c>
      <c r="G152" s="135" t="s">
        <v>122</v>
      </c>
      <c r="H152" s="136">
        <v>240</v>
      </c>
      <c r="I152" s="137">
        <v>0</v>
      </c>
      <c r="J152" s="137">
        <f t="shared" si="20"/>
        <v>0</v>
      </c>
      <c r="K152" s="138"/>
      <c r="L152" s="25"/>
      <c r="M152" s="139" t="s">
        <v>1</v>
      </c>
      <c r="N152" s="140" t="s">
        <v>36</v>
      </c>
      <c r="O152" s="141">
        <v>0.40500000000000003</v>
      </c>
      <c r="P152" s="141">
        <f t="shared" si="21"/>
        <v>97.2</v>
      </c>
      <c r="Q152" s="141">
        <v>0.1837</v>
      </c>
      <c r="R152" s="141">
        <f t="shared" si="22"/>
        <v>44.088000000000001</v>
      </c>
      <c r="S152" s="141">
        <v>0</v>
      </c>
      <c r="T152" s="142">
        <f t="shared" si="23"/>
        <v>0</v>
      </c>
      <c r="AR152" s="143" t="s">
        <v>123</v>
      </c>
      <c r="AT152" s="143" t="s">
        <v>119</v>
      </c>
      <c r="AU152" s="143" t="s">
        <v>124</v>
      </c>
      <c r="AY152" s="13" t="s">
        <v>117</v>
      </c>
      <c r="BE152" s="144">
        <f t="shared" si="24"/>
        <v>0</v>
      </c>
      <c r="BF152" s="144">
        <f t="shared" si="25"/>
        <v>0</v>
      </c>
      <c r="BG152" s="144">
        <f t="shared" si="26"/>
        <v>0</v>
      </c>
      <c r="BH152" s="144">
        <f t="shared" si="27"/>
        <v>0</v>
      </c>
      <c r="BI152" s="144">
        <f t="shared" si="28"/>
        <v>0</v>
      </c>
      <c r="BJ152" s="13" t="s">
        <v>124</v>
      </c>
      <c r="BK152" s="144">
        <f t="shared" si="29"/>
        <v>0</v>
      </c>
      <c r="BL152" s="13" t="s">
        <v>123</v>
      </c>
      <c r="BM152" s="143" t="s">
        <v>745</v>
      </c>
    </row>
    <row r="153" spans="2:65" s="1" customFormat="1" ht="16.5" customHeight="1">
      <c r="B153" s="131"/>
      <c r="C153" s="145" t="s">
        <v>7</v>
      </c>
      <c r="D153" s="145" t="s">
        <v>144</v>
      </c>
      <c r="E153" s="146" t="s">
        <v>746</v>
      </c>
      <c r="F153" s="147" t="s">
        <v>747</v>
      </c>
      <c r="G153" s="148" t="s">
        <v>122</v>
      </c>
      <c r="H153" s="149">
        <v>215</v>
      </c>
      <c r="I153" s="150">
        <v>0</v>
      </c>
      <c r="J153" s="150">
        <f t="shared" si="20"/>
        <v>0</v>
      </c>
      <c r="K153" s="151"/>
      <c r="L153" s="152"/>
      <c r="M153" s="153" t="s">
        <v>1</v>
      </c>
      <c r="N153" s="154" t="s">
        <v>36</v>
      </c>
      <c r="O153" s="141">
        <v>0</v>
      </c>
      <c r="P153" s="141">
        <f t="shared" si="21"/>
        <v>0</v>
      </c>
      <c r="Q153" s="141">
        <v>0.2</v>
      </c>
      <c r="R153" s="141">
        <f t="shared" si="22"/>
        <v>43</v>
      </c>
      <c r="S153" s="141">
        <v>0</v>
      </c>
      <c r="T153" s="142">
        <f t="shared" si="23"/>
        <v>0</v>
      </c>
      <c r="AR153" s="143" t="s">
        <v>147</v>
      </c>
      <c r="AT153" s="143" t="s">
        <v>144</v>
      </c>
      <c r="AU153" s="143" t="s">
        <v>124</v>
      </c>
      <c r="AY153" s="13" t="s">
        <v>117</v>
      </c>
      <c r="BE153" s="144">
        <f t="shared" si="24"/>
        <v>0</v>
      </c>
      <c r="BF153" s="144">
        <f t="shared" si="25"/>
        <v>0</v>
      </c>
      <c r="BG153" s="144">
        <f t="shared" si="26"/>
        <v>0</v>
      </c>
      <c r="BH153" s="144">
        <f t="shared" si="27"/>
        <v>0</v>
      </c>
      <c r="BI153" s="144">
        <f t="shared" si="28"/>
        <v>0</v>
      </c>
      <c r="BJ153" s="13" t="s">
        <v>124</v>
      </c>
      <c r="BK153" s="144">
        <f t="shared" si="29"/>
        <v>0</v>
      </c>
      <c r="BL153" s="13" t="s">
        <v>123</v>
      </c>
      <c r="BM153" s="143" t="s">
        <v>748</v>
      </c>
    </row>
    <row r="154" spans="2:65" s="1" customFormat="1" ht="24.2" customHeight="1">
      <c r="B154" s="131"/>
      <c r="C154" s="145" t="s">
        <v>220</v>
      </c>
      <c r="D154" s="145" t="s">
        <v>144</v>
      </c>
      <c r="E154" s="146" t="s">
        <v>749</v>
      </c>
      <c r="F154" s="147" t="s">
        <v>750</v>
      </c>
      <c r="G154" s="148" t="s">
        <v>122</v>
      </c>
      <c r="H154" s="149">
        <v>30</v>
      </c>
      <c r="I154" s="150">
        <v>0</v>
      </c>
      <c r="J154" s="150">
        <f t="shared" si="20"/>
        <v>0</v>
      </c>
      <c r="K154" s="151"/>
      <c r="L154" s="152"/>
      <c r="M154" s="153" t="s">
        <v>1</v>
      </c>
      <c r="N154" s="154" t="s">
        <v>36</v>
      </c>
      <c r="O154" s="141">
        <v>0</v>
      </c>
      <c r="P154" s="141">
        <f t="shared" si="21"/>
        <v>0</v>
      </c>
      <c r="Q154" s="141">
        <v>0.2</v>
      </c>
      <c r="R154" s="141">
        <f t="shared" si="22"/>
        <v>6</v>
      </c>
      <c r="S154" s="141">
        <v>0</v>
      </c>
      <c r="T154" s="142">
        <f t="shared" si="23"/>
        <v>0</v>
      </c>
      <c r="AR154" s="143" t="s">
        <v>147</v>
      </c>
      <c r="AT154" s="143" t="s">
        <v>144</v>
      </c>
      <c r="AU154" s="143" t="s">
        <v>124</v>
      </c>
      <c r="AY154" s="13" t="s">
        <v>117</v>
      </c>
      <c r="BE154" s="144">
        <f t="shared" si="24"/>
        <v>0</v>
      </c>
      <c r="BF154" s="144">
        <f t="shared" si="25"/>
        <v>0</v>
      </c>
      <c r="BG154" s="144">
        <f t="shared" si="26"/>
        <v>0</v>
      </c>
      <c r="BH154" s="144">
        <f t="shared" si="27"/>
        <v>0</v>
      </c>
      <c r="BI154" s="144">
        <f t="shared" si="28"/>
        <v>0</v>
      </c>
      <c r="BJ154" s="13" t="s">
        <v>124</v>
      </c>
      <c r="BK154" s="144">
        <f t="shared" si="29"/>
        <v>0</v>
      </c>
      <c r="BL154" s="13" t="s">
        <v>123</v>
      </c>
      <c r="BM154" s="143" t="s">
        <v>751</v>
      </c>
    </row>
    <row r="155" spans="2:65" s="11" customFormat="1" ht="22.9" customHeight="1">
      <c r="B155" s="120"/>
      <c r="D155" s="121" t="s">
        <v>69</v>
      </c>
      <c r="E155" s="129" t="s">
        <v>147</v>
      </c>
      <c r="F155" s="129" t="s">
        <v>498</v>
      </c>
      <c r="J155" s="130">
        <f>BK155</f>
        <v>0</v>
      </c>
      <c r="L155" s="120"/>
      <c r="M155" s="124"/>
      <c r="P155" s="125">
        <f>SUM(P156:P160)</f>
        <v>1.782</v>
      </c>
      <c r="R155" s="125">
        <f>SUM(R156:R160)</f>
        <v>0.49070000000000003</v>
      </c>
      <c r="T155" s="126">
        <f>SUM(T156:T160)</f>
        <v>0.1</v>
      </c>
      <c r="AR155" s="121" t="s">
        <v>78</v>
      </c>
      <c r="AT155" s="127" t="s">
        <v>69</v>
      </c>
      <c r="AU155" s="127" t="s">
        <v>78</v>
      </c>
      <c r="AY155" s="121" t="s">
        <v>117</v>
      </c>
      <c r="BK155" s="128">
        <f>SUM(BK156:BK160)</f>
        <v>0</v>
      </c>
    </row>
    <row r="156" spans="2:65" s="1" customFormat="1" ht="16.5" customHeight="1">
      <c r="B156" s="131"/>
      <c r="C156" s="132" t="s">
        <v>224</v>
      </c>
      <c r="D156" s="132" t="s">
        <v>119</v>
      </c>
      <c r="E156" s="133" t="s">
        <v>532</v>
      </c>
      <c r="F156" s="134" t="s">
        <v>752</v>
      </c>
      <c r="G156" s="135" t="s">
        <v>153</v>
      </c>
      <c r="H156" s="136">
        <v>1</v>
      </c>
      <c r="I156" s="137">
        <v>0</v>
      </c>
      <c r="J156" s="137">
        <f>ROUND(I156*H156,2)</f>
        <v>0</v>
      </c>
      <c r="K156" s="138"/>
      <c r="L156" s="25"/>
      <c r="M156" s="139" t="s">
        <v>1</v>
      </c>
      <c r="N156" s="140" t="s">
        <v>36</v>
      </c>
      <c r="O156" s="141">
        <v>0.78</v>
      </c>
      <c r="P156" s="141">
        <f>O156*H156</f>
        <v>0.78</v>
      </c>
      <c r="Q156" s="141">
        <v>0</v>
      </c>
      <c r="R156" s="141">
        <f>Q156*H156</f>
        <v>0</v>
      </c>
      <c r="S156" s="141">
        <v>0.1</v>
      </c>
      <c r="T156" s="142">
        <f>S156*H156</f>
        <v>0.1</v>
      </c>
      <c r="AR156" s="143" t="s">
        <v>123</v>
      </c>
      <c r="AT156" s="143" t="s">
        <v>119</v>
      </c>
      <c r="AU156" s="143" t="s">
        <v>124</v>
      </c>
      <c r="AY156" s="13" t="s">
        <v>117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13" t="s">
        <v>124</v>
      </c>
      <c r="BK156" s="144">
        <f>ROUND(I156*H156,2)</f>
        <v>0</v>
      </c>
      <c r="BL156" s="13" t="s">
        <v>123</v>
      </c>
      <c r="BM156" s="143" t="s">
        <v>753</v>
      </c>
    </row>
    <row r="157" spans="2:65" s="1" customFormat="1" ht="24.2" customHeight="1">
      <c r="B157" s="131"/>
      <c r="C157" s="132" t="s">
        <v>228</v>
      </c>
      <c r="D157" s="132" t="s">
        <v>119</v>
      </c>
      <c r="E157" s="133" t="s">
        <v>536</v>
      </c>
      <c r="F157" s="134" t="s">
        <v>537</v>
      </c>
      <c r="G157" s="135" t="s">
        <v>153</v>
      </c>
      <c r="H157" s="136">
        <v>1</v>
      </c>
      <c r="I157" s="137">
        <v>0</v>
      </c>
      <c r="J157" s="137">
        <f>ROUND(I157*H157,2)</f>
        <v>0</v>
      </c>
      <c r="K157" s="138"/>
      <c r="L157" s="25"/>
      <c r="M157" s="139" t="s">
        <v>1</v>
      </c>
      <c r="N157" s="140" t="s">
        <v>36</v>
      </c>
      <c r="O157" s="141">
        <v>1.002</v>
      </c>
      <c r="P157" s="141">
        <f>O157*H157</f>
        <v>1.002</v>
      </c>
      <c r="Q157" s="141">
        <v>6.3E-3</v>
      </c>
      <c r="R157" s="141">
        <f>Q157*H157</f>
        <v>6.3E-3</v>
      </c>
      <c r="S157" s="141">
        <v>0</v>
      </c>
      <c r="T157" s="142">
        <f>S157*H157</f>
        <v>0</v>
      </c>
      <c r="AR157" s="143" t="s">
        <v>123</v>
      </c>
      <c r="AT157" s="143" t="s">
        <v>119</v>
      </c>
      <c r="AU157" s="143" t="s">
        <v>124</v>
      </c>
      <c r="AY157" s="13" t="s">
        <v>117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3" t="s">
        <v>124</v>
      </c>
      <c r="BK157" s="144">
        <f>ROUND(I157*H157,2)</f>
        <v>0</v>
      </c>
      <c r="BL157" s="13" t="s">
        <v>123</v>
      </c>
      <c r="BM157" s="143" t="s">
        <v>754</v>
      </c>
    </row>
    <row r="158" spans="2:65" s="1" customFormat="1" ht="16.5" customHeight="1">
      <c r="B158" s="131"/>
      <c r="C158" s="145" t="s">
        <v>232</v>
      </c>
      <c r="D158" s="145" t="s">
        <v>144</v>
      </c>
      <c r="E158" s="146" t="s">
        <v>540</v>
      </c>
      <c r="F158" s="147" t="s">
        <v>541</v>
      </c>
      <c r="G158" s="148" t="s">
        <v>153</v>
      </c>
      <c r="H158" s="149">
        <v>1</v>
      </c>
      <c r="I158" s="150">
        <v>0</v>
      </c>
      <c r="J158" s="150">
        <f>ROUND(I158*H158,2)</f>
        <v>0</v>
      </c>
      <c r="K158" s="151"/>
      <c r="L158" s="152"/>
      <c r="M158" s="153" t="s">
        <v>1</v>
      </c>
      <c r="N158" s="154" t="s">
        <v>36</v>
      </c>
      <c r="O158" s="141">
        <v>0</v>
      </c>
      <c r="P158" s="141">
        <f>O158*H158</f>
        <v>0</v>
      </c>
      <c r="Q158" s="141">
        <v>8.6400000000000005E-2</v>
      </c>
      <c r="R158" s="141">
        <f>Q158*H158</f>
        <v>8.6400000000000005E-2</v>
      </c>
      <c r="S158" s="141">
        <v>0</v>
      </c>
      <c r="T158" s="142">
        <f>S158*H158</f>
        <v>0</v>
      </c>
      <c r="AR158" s="143" t="s">
        <v>147</v>
      </c>
      <c r="AT158" s="143" t="s">
        <v>144</v>
      </c>
      <c r="AU158" s="143" t="s">
        <v>124</v>
      </c>
      <c r="AY158" s="13" t="s">
        <v>117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13" t="s">
        <v>124</v>
      </c>
      <c r="BK158" s="144">
        <f>ROUND(I158*H158,2)</f>
        <v>0</v>
      </c>
      <c r="BL158" s="13" t="s">
        <v>123</v>
      </c>
      <c r="BM158" s="143" t="s">
        <v>755</v>
      </c>
    </row>
    <row r="159" spans="2:65" s="1" customFormat="1" ht="16.5" customHeight="1">
      <c r="B159" s="131"/>
      <c r="C159" s="145" t="s">
        <v>236</v>
      </c>
      <c r="D159" s="145" t="s">
        <v>144</v>
      </c>
      <c r="E159" s="146" t="s">
        <v>544</v>
      </c>
      <c r="F159" s="147" t="s">
        <v>545</v>
      </c>
      <c r="G159" s="148" t="s">
        <v>153</v>
      </c>
      <c r="H159" s="149">
        <v>1</v>
      </c>
      <c r="I159" s="150">
        <v>0</v>
      </c>
      <c r="J159" s="150">
        <f>ROUND(I159*H159,2)</f>
        <v>0</v>
      </c>
      <c r="K159" s="151"/>
      <c r="L159" s="152"/>
      <c r="M159" s="153" t="s">
        <v>1</v>
      </c>
      <c r="N159" s="154" t="s">
        <v>36</v>
      </c>
      <c r="O159" s="141">
        <v>0</v>
      </c>
      <c r="P159" s="141">
        <f>O159*H159</f>
        <v>0</v>
      </c>
      <c r="Q159" s="141">
        <v>3.3000000000000002E-2</v>
      </c>
      <c r="R159" s="141">
        <f>Q159*H159</f>
        <v>3.3000000000000002E-2</v>
      </c>
      <c r="S159" s="141">
        <v>0</v>
      </c>
      <c r="T159" s="142">
        <f>S159*H159</f>
        <v>0</v>
      </c>
      <c r="AR159" s="143" t="s">
        <v>147</v>
      </c>
      <c r="AT159" s="143" t="s">
        <v>144</v>
      </c>
      <c r="AU159" s="143" t="s">
        <v>124</v>
      </c>
      <c r="AY159" s="13" t="s">
        <v>117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13" t="s">
        <v>124</v>
      </c>
      <c r="BK159" s="144">
        <f>ROUND(I159*H159,2)</f>
        <v>0</v>
      </c>
      <c r="BL159" s="13" t="s">
        <v>123</v>
      </c>
      <c r="BM159" s="143" t="s">
        <v>756</v>
      </c>
    </row>
    <row r="160" spans="2:65" s="1" customFormat="1" ht="24.2" customHeight="1">
      <c r="B160" s="131"/>
      <c r="C160" s="145" t="s">
        <v>240</v>
      </c>
      <c r="D160" s="145" t="s">
        <v>144</v>
      </c>
      <c r="E160" s="146" t="s">
        <v>552</v>
      </c>
      <c r="F160" s="147" t="s">
        <v>553</v>
      </c>
      <c r="G160" s="148" t="s">
        <v>153</v>
      </c>
      <c r="H160" s="149">
        <v>1</v>
      </c>
      <c r="I160" s="150">
        <v>0</v>
      </c>
      <c r="J160" s="150">
        <f>ROUND(I160*H160,2)</f>
        <v>0</v>
      </c>
      <c r="K160" s="151"/>
      <c r="L160" s="152"/>
      <c r="M160" s="153" t="s">
        <v>1</v>
      </c>
      <c r="N160" s="154" t="s">
        <v>36</v>
      </c>
      <c r="O160" s="141">
        <v>0</v>
      </c>
      <c r="P160" s="141">
        <f>O160*H160</f>
        <v>0</v>
      </c>
      <c r="Q160" s="141">
        <v>0.36499999999999999</v>
      </c>
      <c r="R160" s="141">
        <f>Q160*H160</f>
        <v>0.36499999999999999</v>
      </c>
      <c r="S160" s="141">
        <v>0</v>
      </c>
      <c r="T160" s="142">
        <f>S160*H160</f>
        <v>0</v>
      </c>
      <c r="AR160" s="143" t="s">
        <v>147</v>
      </c>
      <c r="AT160" s="143" t="s">
        <v>144</v>
      </c>
      <c r="AU160" s="143" t="s">
        <v>124</v>
      </c>
      <c r="AY160" s="13" t="s">
        <v>117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3" t="s">
        <v>124</v>
      </c>
      <c r="BK160" s="144">
        <f>ROUND(I160*H160,2)</f>
        <v>0</v>
      </c>
      <c r="BL160" s="13" t="s">
        <v>123</v>
      </c>
      <c r="BM160" s="143" t="s">
        <v>757</v>
      </c>
    </row>
    <row r="161" spans="2:65" s="11" customFormat="1" ht="22.9" customHeight="1">
      <c r="B161" s="120"/>
      <c r="D161" s="121" t="s">
        <v>69</v>
      </c>
      <c r="E161" s="129" t="s">
        <v>158</v>
      </c>
      <c r="F161" s="129" t="s">
        <v>170</v>
      </c>
      <c r="J161" s="130">
        <f>BK161</f>
        <v>0</v>
      </c>
      <c r="L161" s="120"/>
      <c r="M161" s="124"/>
      <c r="P161" s="125">
        <f>SUM(P162:P195)</f>
        <v>430.54626000000002</v>
      </c>
      <c r="R161" s="125">
        <f>SUM(R162:R195)</f>
        <v>191.43439900000004</v>
      </c>
      <c r="T161" s="126">
        <f>SUM(T162:T195)</f>
        <v>0</v>
      </c>
      <c r="AR161" s="121" t="s">
        <v>78</v>
      </c>
      <c r="AT161" s="127" t="s">
        <v>69</v>
      </c>
      <c r="AU161" s="127" t="s">
        <v>78</v>
      </c>
      <c r="AY161" s="121" t="s">
        <v>117</v>
      </c>
      <c r="BK161" s="128">
        <f>SUM(BK162:BK195)</f>
        <v>0</v>
      </c>
    </row>
    <row r="162" spans="2:65" s="1" customFormat="1" ht="24.2" customHeight="1">
      <c r="B162" s="131"/>
      <c r="C162" s="132" t="s">
        <v>246</v>
      </c>
      <c r="D162" s="132" t="s">
        <v>119</v>
      </c>
      <c r="E162" s="133" t="s">
        <v>758</v>
      </c>
      <c r="F162" s="134" t="s">
        <v>759</v>
      </c>
      <c r="G162" s="135" t="s">
        <v>132</v>
      </c>
      <c r="H162" s="136">
        <v>69</v>
      </c>
      <c r="I162" s="137">
        <v>0</v>
      </c>
      <c r="J162" s="137">
        <f t="shared" ref="J162:J195" si="30">ROUND(I162*H162,2)</f>
        <v>0</v>
      </c>
      <c r="K162" s="138"/>
      <c r="L162" s="25"/>
      <c r="M162" s="139" t="s">
        <v>1</v>
      </c>
      <c r="N162" s="140" t="s">
        <v>36</v>
      </c>
      <c r="O162" s="141">
        <v>0</v>
      </c>
      <c r="P162" s="141">
        <f t="shared" ref="P162:P195" si="31">O162*H162</f>
        <v>0</v>
      </c>
      <c r="Q162" s="141">
        <v>0</v>
      </c>
      <c r="R162" s="141">
        <f t="shared" ref="R162:R195" si="32">Q162*H162</f>
        <v>0</v>
      </c>
      <c r="S162" s="141">
        <v>0</v>
      </c>
      <c r="T162" s="142">
        <f t="shared" ref="T162:T195" si="33">S162*H162</f>
        <v>0</v>
      </c>
      <c r="AR162" s="143" t="s">
        <v>123</v>
      </c>
      <c r="AT162" s="143" t="s">
        <v>119</v>
      </c>
      <c r="AU162" s="143" t="s">
        <v>124</v>
      </c>
      <c r="AY162" s="13" t="s">
        <v>117</v>
      </c>
      <c r="BE162" s="144">
        <f t="shared" ref="BE162:BE195" si="34">IF(N162="základná",J162,0)</f>
        <v>0</v>
      </c>
      <c r="BF162" s="144">
        <f t="shared" ref="BF162:BF195" si="35">IF(N162="znížená",J162,0)</f>
        <v>0</v>
      </c>
      <c r="BG162" s="144">
        <f t="shared" ref="BG162:BG195" si="36">IF(N162="zákl. prenesená",J162,0)</f>
        <v>0</v>
      </c>
      <c r="BH162" s="144">
        <f t="shared" ref="BH162:BH195" si="37">IF(N162="zníž. prenesená",J162,0)</f>
        <v>0</v>
      </c>
      <c r="BI162" s="144">
        <f t="shared" ref="BI162:BI195" si="38">IF(N162="nulová",J162,0)</f>
        <v>0</v>
      </c>
      <c r="BJ162" s="13" t="s">
        <v>124</v>
      </c>
      <c r="BK162" s="144">
        <f t="shared" ref="BK162:BK195" si="39">ROUND(I162*H162,2)</f>
        <v>0</v>
      </c>
      <c r="BL162" s="13" t="s">
        <v>123</v>
      </c>
      <c r="BM162" s="143" t="s">
        <v>760</v>
      </c>
    </row>
    <row r="163" spans="2:65" s="1" customFormat="1" ht="24.2" customHeight="1">
      <c r="B163" s="131"/>
      <c r="C163" s="145" t="s">
        <v>346</v>
      </c>
      <c r="D163" s="145" t="s">
        <v>144</v>
      </c>
      <c r="E163" s="146" t="s">
        <v>176</v>
      </c>
      <c r="F163" s="147" t="s">
        <v>761</v>
      </c>
      <c r="G163" s="148" t="s">
        <v>132</v>
      </c>
      <c r="H163" s="149">
        <v>69</v>
      </c>
      <c r="I163" s="150">
        <v>0</v>
      </c>
      <c r="J163" s="150">
        <f t="shared" si="30"/>
        <v>0</v>
      </c>
      <c r="K163" s="151"/>
      <c r="L163" s="152"/>
      <c r="M163" s="153" t="s">
        <v>1</v>
      </c>
      <c r="N163" s="154" t="s">
        <v>36</v>
      </c>
      <c r="O163" s="141">
        <v>0</v>
      </c>
      <c r="P163" s="141">
        <f t="shared" si="31"/>
        <v>0</v>
      </c>
      <c r="Q163" s="141">
        <v>0</v>
      </c>
      <c r="R163" s="141">
        <f t="shared" si="32"/>
        <v>0</v>
      </c>
      <c r="S163" s="141">
        <v>0</v>
      </c>
      <c r="T163" s="142">
        <f t="shared" si="33"/>
        <v>0</v>
      </c>
      <c r="AR163" s="143" t="s">
        <v>147</v>
      </c>
      <c r="AT163" s="143" t="s">
        <v>144</v>
      </c>
      <c r="AU163" s="143" t="s">
        <v>124</v>
      </c>
      <c r="AY163" s="13" t="s">
        <v>117</v>
      </c>
      <c r="BE163" s="144">
        <f t="shared" si="34"/>
        <v>0</v>
      </c>
      <c r="BF163" s="144">
        <f t="shared" si="35"/>
        <v>0</v>
      </c>
      <c r="BG163" s="144">
        <f t="shared" si="36"/>
        <v>0</v>
      </c>
      <c r="BH163" s="144">
        <f t="shared" si="37"/>
        <v>0</v>
      </c>
      <c r="BI163" s="144">
        <f t="shared" si="38"/>
        <v>0</v>
      </c>
      <c r="BJ163" s="13" t="s">
        <v>124</v>
      </c>
      <c r="BK163" s="144">
        <f t="shared" si="39"/>
        <v>0</v>
      </c>
      <c r="BL163" s="13" t="s">
        <v>123</v>
      </c>
      <c r="BM163" s="143" t="s">
        <v>762</v>
      </c>
    </row>
    <row r="164" spans="2:65" s="1" customFormat="1" ht="24.2" customHeight="1">
      <c r="B164" s="131"/>
      <c r="C164" s="132" t="s">
        <v>350</v>
      </c>
      <c r="D164" s="132" t="s">
        <v>119</v>
      </c>
      <c r="E164" s="133" t="s">
        <v>181</v>
      </c>
      <c r="F164" s="134" t="s">
        <v>182</v>
      </c>
      <c r="G164" s="135" t="s">
        <v>153</v>
      </c>
      <c r="H164" s="136">
        <v>30</v>
      </c>
      <c r="I164" s="137">
        <v>0</v>
      </c>
      <c r="J164" s="137">
        <f t="shared" si="30"/>
        <v>0</v>
      </c>
      <c r="K164" s="138"/>
      <c r="L164" s="25"/>
      <c r="M164" s="139" t="s">
        <v>1</v>
      </c>
      <c r="N164" s="140" t="s">
        <v>36</v>
      </c>
      <c r="O164" s="141">
        <v>0.06</v>
      </c>
      <c r="P164" s="141">
        <f t="shared" si="31"/>
        <v>1.7999999999999998</v>
      </c>
      <c r="Q164" s="141">
        <v>0</v>
      </c>
      <c r="R164" s="141">
        <f t="shared" si="32"/>
        <v>0</v>
      </c>
      <c r="S164" s="141">
        <v>0</v>
      </c>
      <c r="T164" s="142">
        <f t="shared" si="33"/>
        <v>0</v>
      </c>
      <c r="AR164" s="143" t="s">
        <v>123</v>
      </c>
      <c r="AT164" s="143" t="s">
        <v>119</v>
      </c>
      <c r="AU164" s="143" t="s">
        <v>124</v>
      </c>
      <c r="AY164" s="13" t="s">
        <v>117</v>
      </c>
      <c r="BE164" s="144">
        <f t="shared" si="34"/>
        <v>0</v>
      </c>
      <c r="BF164" s="144">
        <f t="shared" si="35"/>
        <v>0</v>
      </c>
      <c r="BG164" s="144">
        <f t="shared" si="36"/>
        <v>0</v>
      </c>
      <c r="BH164" s="144">
        <f t="shared" si="37"/>
        <v>0</v>
      </c>
      <c r="BI164" s="144">
        <f t="shared" si="38"/>
        <v>0</v>
      </c>
      <c r="BJ164" s="13" t="s">
        <v>124</v>
      </c>
      <c r="BK164" s="144">
        <f t="shared" si="39"/>
        <v>0</v>
      </c>
      <c r="BL164" s="13" t="s">
        <v>123</v>
      </c>
      <c r="BM164" s="143" t="s">
        <v>763</v>
      </c>
    </row>
    <row r="165" spans="2:65" s="1" customFormat="1" ht="24.2" customHeight="1">
      <c r="B165" s="131"/>
      <c r="C165" s="145" t="s">
        <v>354</v>
      </c>
      <c r="D165" s="145" t="s">
        <v>144</v>
      </c>
      <c r="E165" s="146" t="s">
        <v>185</v>
      </c>
      <c r="F165" s="147" t="s">
        <v>764</v>
      </c>
      <c r="G165" s="148" t="s">
        <v>153</v>
      </c>
      <c r="H165" s="149">
        <v>900</v>
      </c>
      <c r="I165" s="150">
        <v>0</v>
      </c>
      <c r="J165" s="150">
        <f t="shared" si="30"/>
        <v>0</v>
      </c>
      <c r="K165" s="151"/>
      <c r="L165" s="152"/>
      <c r="M165" s="153" t="s">
        <v>1</v>
      </c>
      <c r="N165" s="154" t="s">
        <v>36</v>
      </c>
      <c r="O165" s="141">
        <v>0</v>
      </c>
      <c r="P165" s="141">
        <f t="shared" si="31"/>
        <v>0</v>
      </c>
      <c r="Q165" s="141">
        <v>1.14E-2</v>
      </c>
      <c r="R165" s="141">
        <f t="shared" si="32"/>
        <v>10.26</v>
      </c>
      <c r="S165" s="141">
        <v>0</v>
      </c>
      <c r="T165" s="142">
        <f t="shared" si="33"/>
        <v>0</v>
      </c>
      <c r="AR165" s="143" t="s">
        <v>147</v>
      </c>
      <c r="AT165" s="143" t="s">
        <v>144</v>
      </c>
      <c r="AU165" s="143" t="s">
        <v>124</v>
      </c>
      <c r="AY165" s="13" t="s">
        <v>117</v>
      </c>
      <c r="BE165" s="144">
        <f t="shared" si="34"/>
        <v>0</v>
      </c>
      <c r="BF165" s="144">
        <f t="shared" si="35"/>
        <v>0</v>
      </c>
      <c r="BG165" s="144">
        <f t="shared" si="36"/>
        <v>0</v>
      </c>
      <c r="BH165" s="144">
        <f t="shared" si="37"/>
        <v>0</v>
      </c>
      <c r="BI165" s="144">
        <f t="shared" si="38"/>
        <v>0</v>
      </c>
      <c r="BJ165" s="13" t="s">
        <v>124</v>
      </c>
      <c r="BK165" s="144">
        <f t="shared" si="39"/>
        <v>0</v>
      </c>
      <c r="BL165" s="13" t="s">
        <v>123</v>
      </c>
      <c r="BM165" s="143" t="s">
        <v>765</v>
      </c>
    </row>
    <row r="166" spans="2:65" s="1" customFormat="1" ht="33" customHeight="1">
      <c r="B166" s="131"/>
      <c r="C166" s="132" t="s">
        <v>358</v>
      </c>
      <c r="D166" s="132" t="s">
        <v>119</v>
      </c>
      <c r="E166" s="133" t="s">
        <v>766</v>
      </c>
      <c r="F166" s="134" t="s">
        <v>767</v>
      </c>
      <c r="G166" s="135" t="s">
        <v>132</v>
      </c>
      <c r="H166" s="136">
        <v>60</v>
      </c>
      <c r="I166" s="137">
        <v>0</v>
      </c>
      <c r="J166" s="137">
        <f t="shared" si="30"/>
        <v>0</v>
      </c>
      <c r="K166" s="138"/>
      <c r="L166" s="25"/>
      <c r="M166" s="139" t="s">
        <v>1</v>
      </c>
      <c r="N166" s="140" t="s">
        <v>36</v>
      </c>
      <c r="O166" s="141">
        <v>5.7000000000000002E-2</v>
      </c>
      <c r="P166" s="141">
        <f t="shared" si="31"/>
        <v>3.42</v>
      </c>
      <c r="Q166" s="141">
        <v>2.9E-4</v>
      </c>
      <c r="R166" s="141">
        <f t="shared" si="32"/>
        <v>1.7399999999999999E-2</v>
      </c>
      <c r="S166" s="141">
        <v>0</v>
      </c>
      <c r="T166" s="142">
        <f t="shared" si="33"/>
        <v>0</v>
      </c>
      <c r="AR166" s="143" t="s">
        <v>123</v>
      </c>
      <c r="AT166" s="143" t="s">
        <v>119</v>
      </c>
      <c r="AU166" s="143" t="s">
        <v>124</v>
      </c>
      <c r="AY166" s="13" t="s">
        <v>117</v>
      </c>
      <c r="BE166" s="144">
        <f t="shared" si="34"/>
        <v>0</v>
      </c>
      <c r="BF166" s="144">
        <f t="shared" si="35"/>
        <v>0</v>
      </c>
      <c r="BG166" s="144">
        <f t="shared" si="36"/>
        <v>0</v>
      </c>
      <c r="BH166" s="144">
        <f t="shared" si="37"/>
        <v>0</v>
      </c>
      <c r="BI166" s="144">
        <f t="shared" si="38"/>
        <v>0</v>
      </c>
      <c r="BJ166" s="13" t="s">
        <v>124</v>
      </c>
      <c r="BK166" s="144">
        <f t="shared" si="39"/>
        <v>0</v>
      </c>
      <c r="BL166" s="13" t="s">
        <v>123</v>
      </c>
      <c r="BM166" s="143" t="s">
        <v>768</v>
      </c>
    </row>
    <row r="167" spans="2:65" s="1" customFormat="1" ht="24.2" customHeight="1">
      <c r="B167" s="131"/>
      <c r="C167" s="132" t="s">
        <v>362</v>
      </c>
      <c r="D167" s="132" t="s">
        <v>119</v>
      </c>
      <c r="E167" s="133" t="s">
        <v>769</v>
      </c>
      <c r="F167" s="134" t="s">
        <v>770</v>
      </c>
      <c r="G167" s="135" t="s">
        <v>122</v>
      </c>
      <c r="H167" s="136">
        <v>39</v>
      </c>
      <c r="I167" s="137">
        <v>0</v>
      </c>
      <c r="J167" s="137">
        <f t="shared" si="30"/>
        <v>0</v>
      </c>
      <c r="K167" s="138"/>
      <c r="L167" s="25"/>
      <c r="M167" s="139" t="s">
        <v>1</v>
      </c>
      <c r="N167" s="140" t="s">
        <v>36</v>
      </c>
      <c r="O167" s="141">
        <v>0.32900000000000001</v>
      </c>
      <c r="P167" s="141">
        <f t="shared" si="31"/>
        <v>12.831000000000001</v>
      </c>
      <c r="Q167" s="141">
        <v>6.7600000000000004E-3</v>
      </c>
      <c r="R167" s="141">
        <f t="shared" si="32"/>
        <v>0.26364000000000004</v>
      </c>
      <c r="S167" s="141">
        <v>0</v>
      </c>
      <c r="T167" s="142">
        <f t="shared" si="33"/>
        <v>0</v>
      </c>
      <c r="AR167" s="143" t="s">
        <v>123</v>
      </c>
      <c r="AT167" s="143" t="s">
        <v>119</v>
      </c>
      <c r="AU167" s="143" t="s">
        <v>124</v>
      </c>
      <c r="AY167" s="13" t="s">
        <v>117</v>
      </c>
      <c r="BE167" s="144">
        <f t="shared" si="34"/>
        <v>0</v>
      </c>
      <c r="BF167" s="144">
        <f t="shared" si="35"/>
        <v>0</v>
      </c>
      <c r="BG167" s="144">
        <f t="shared" si="36"/>
        <v>0</v>
      </c>
      <c r="BH167" s="144">
        <f t="shared" si="37"/>
        <v>0</v>
      </c>
      <c r="BI167" s="144">
        <f t="shared" si="38"/>
        <v>0</v>
      </c>
      <c r="BJ167" s="13" t="s">
        <v>124</v>
      </c>
      <c r="BK167" s="144">
        <f t="shared" si="39"/>
        <v>0</v>
      </c>
      <c r="BL167" s="13" t="s">
        <v>123</v>
      </c>
      <c r="BM167" s="143" t="s">
        <v>771</v>
      </c>
    </row>
    <row r="168" spans="2:65" s="1" customFormat="1" ht="33" customHeight="1">
      <c r="B168" s="131"/>
      <c r="C168" s="132" t="s">
        <v>366</v>
      </c>
      <c r="D168" s="132" t="s">
        <v>119</v>
      </c>
      <c r="E168" s="133" t="s">
        <v>573</v>
      </c>
      <c r="F168" s="134" t="s">
        <v>574</v>
      </c>
      <c r="G168" s="135" t="s">
        <v>132</v>
      </c>
      <c r="H168" s="136">
        <v>120</v>
      </c>
      <c r="I168" s="137">
        <v>0</v>
      </c>
      <c r="J168" s="137">
        <f t="shared" si="30"/>
        <v>0</v>
      </c>
      <c r="K168" s="138"/>
      <c r="L168" s="25"/>
      <c r="M168" s="139" t="s">
        <v>1</v>
      </c>
      <c r="N168" s="140" t="s">
        <v>36</v>
      </c>
      <c r="O168" s="141">
        <v>0.30599999999999999</v>
      </c>
      <c r="P168" s="141">
        <f t="shared" si="31"/>
        <v>36.72</v>
      </c>
      <c r="Q168" s="141">
        <v>0.13758500000000001</v>
      </c>
      <c r="R168" s="141">
        <f t="shared" si="32"/>
        <v>16.510200000000001</v>
      </c>
      <c r="S168" s="141">
        <v>0</v>
      </c>
      <c r="T168" s="142">
        <f t="shared" si="33"/>
        <v>0</v>
      </c>
      <c r="AR168" s="143" t="s">
        <v>123</v>
      </c>
      <c r="AT168" s="143" t="s">
        <v>119</v>
      </c>
      <c r="AU168" s="143" t="s">
        <v>124</v>
      </c>
      <c r="AY168" s="13" t="s">
        <v>117</v>
      </c>
      <c r="BE168" s="144">
        <f t="shared" si="34"/>
        <v>0</v>
      </c>
      <c r="BF168" s="144">
        <f t="shared" si="35"/>
        <v>0</v>
      </c>
      <c r="BG168" s="144">
        <f t="shared" si="36"/>
        <v>0</v>
      </c>
      <c r="BH168" s="144">
        <f t="shared" si="37"/>
        <v>0</v>
      </c>
      <c r="BI168" s="144">
        <f t="shared" si="38"/>
        <v>0</v>
      </c>
      <c r="BJ168" s="13" t="s">
        <v>124</v>
      </c>
      <c r="BK168" s="144">
        <f t="shared" si="39"/>
        <v>0</v>
      </c>
      <c r="BL168" s="13" t="s">
        <v>123</v>
      </c>
      <c r="BM168" s="143" t="s">
        <v>772</v>
      </c>
    </row>
    <row r="169" spans="2:65" s="1" customFormat="1" ht="16.5" customHeight="1">
      <c r="B169" s="131"/>
      <c r="C169" s="145" t="s">
        <v>370</v>
      </c>
      <c r="D169" s="145" t="s">
        <v>144</v>
      </c>
      <c r="E169" s="146" t="s">
        <v>773</v>
      </c>
      <c r="F169" s="147" t="s">
        <v>774</v>
      </c>
      <c r="G169" s="148" t="s">
        <v>132</v>
      </c>
      <c r="H169" s="149">
        <v>123</v>
      </c>
      <c r="I169" s="150">
        <v>0</v>
      </c>
      <c r="J169" s="150">
        <f t="shared" si="30"/>
        <v>0</v>
      </c>
      <c r="K169" s="151"/>
      <c r="L169" s="152"/>
      <c r="M169" s="153" t="s">
        <v>1</v>
      </c>
      <c r="N169" s="154" t="s">
        <v>36</v>
      </c>
      <c r="O169" s="141">
        <v>0</v>
      </c>
      <c r="P169" s="141">
        <f t="shared" si="31"/>
        <v>0</v>
      </c>
      <c r="Q169" s="141">
        <v>0.2</v>
      </c>
      <c r="R169" s="141">
        <f t="shared" si="32"/>
        <v>24.6</v>
      </c>
      <c r="S169" s="141">
        <v>0</v>
      </c>
      <c r="T169" s="142">
        <f t="shared" si="33"/>
        <v>0</v>
      </c>
      <c r="AR169" s="143" t="s">
        <v>147</v>
      </c>
      <c r="AT169" s="143" t="s">
        <v>144</v>
      </c>
      <c r="AU169" s="143" t="s">
        <v>124</v>
      </c>
      <c r="AY169" s="13" t="s">
        <v>117</v>
      </c>
      <c r="BE169" s="144">
        <f t="shared" si="34"/>
        <v>0</v>
      </c>
      <c r="BF169" s="144">
        <f t="shared" si="35"/>
        <v>0</v>
      </c>
      <c r="BG169" s="144">
        <f t="shared" si="36"/>
        <v>0</v>
      </c>
      <c r="BH169" s="144">
        <f t="shared" si="37"/>
        <v>0</v>
      </c>
      <c r="BI169" s="144">
        <f t="shared" si="38"/>
        <v>0</v>
      </c>
      <c r="BJ169" s="13" t="s">
        <v>124</v>
      </c>
      <c r="BK169" s="144">
        <f t="shared" si="39"/>
        <v>0</v>
      </c>
      <c r="BL169" s="13" t="s">
        <v>123</v>
      </c>
      <c r="BM169" s="143" t="s">
        <v>775</v>
      </c>
    </row>
    <row r="170" spans="2:65" s="1" customFormat="1" ht="33" customHeight="1">
      <c r="B170" s="131"/>
      <c r="C170" s="132" t="s">
        <v>374</v>
      </c>
      <c r="D170" s="132" t="s">
        <v>119</v>
      </c>
      <c r="E170" s="133" t="s">
        <v>573</v>
      </c>
      <c r="F170" s="134" t="s">
        <v>574</v>
      </c>
      <c r="G170" s="135" t="s">
        <v>132</v>
      </c>
      <c r="H170" s="136">
        <v>206</v>
      </c>
      <c r="I170" s="137">
        <v>0</v>
      </c>
      <c r="J170" s="137">
        <f t="shared" si="30"/>
        <v>0</v>
      </c>
      <c r="K170" s="138"/>
      <c r="L170" s="25"/>
      <c r="M170" s="139" t="s">
        <v>1</v>
      </c>
      <c r="N170" s="140" t="s">
        <v>36</v>
      </c>
      <c r="O170" s="141">
        <v>0.30599999999999999</v>
      </c>
      <c r="P170" s="141">
        <f t="shared" si="31"/>
        <v>63.036000000000001</v>
      </c>
      <c r="Q170" s="141">
        <v>0.13758500000000001</v>
      </c>
      <c r="R170" s="141">
        <f t="shared" si="32"/>
        <v>28.342510000000004</v>
      </c>
      <c r="S170" s="141">
        <v>0</v>
      </c>
      <c r="T170" s="142">
        <f t="shared" si="33"/>
        <v>0</v>
      </c>
      <c r="AR170" s="143" t="s">
        <v>123</v>
      </c>
      <c r="AT170" s="143" t="s">
        <v>119</v>
      </c>
      <c r="AU170" s="143" t="s">
        <v>124</v>
      </c>
      <c r="AY170" s="13" t="s">
        <v>117</v>
      </c>
      <c r="BE170" s="144">
        <f t="shared" si="34"/>
        <v>0</v>
      </c>
      <c r="BF170" s="144">
        <f t="shared" si="35"/>
        <v>0</v>
      </c>
      <c r="BG170" s="144">
        <f t="shared" si="36"/>
        <v>0</v>
      </c>
      <c r="BH170" s="144">
        <f t="shared" si="37"/>
        <v>0</v>
      </c>
      <c r="BI170" s="144">
        <f t="shared" si="38"/>
        <v>0</v>
      </c>
      <c r="BJ170" s="13" t="s">
        <v>124</v>
      </c>
      <c r="BK170" s="144">
        <f t="shared" si="39"/>
        <v>0</v>
      </c>
      <c r="BL170" s="13" t="s">
        <v>123</v>
      </c>
      <c r="BM170" s="143" t="s">
        <v>776</v>
      </c>
    </row>
    <row r="171" spans="2:65" s="1" customFormat="1" ht="16.5" customHeight="1">
      <c r="B171" s="131"/>
      <c r="C171" s="145" t="s">
        <v>378</v>
      </c>
      <c r="D171" s="145" t="s">
        <v>144</v>
      </c>
      <c r="E171" s="146" t="s">
        <v>577</v>
      </c>
      <c r="F171" s="147" t="s">
        <v>578</v>
      </c>
      <c r="G171" s="148" t="s">
        <v>132</v>
      </c>
      <c r="H171" s="149">
        <v>210</v>
      </c>
      <c r="I171" s="150">
        <v>0</v>
      </c>
      <c r="J171" s="150">
        <f t="shared" si="30"/>
        <v>0</v>
      </c>
      <c r="K171" s="151"/>
      <c r="L171" s="152"/>
      <c r="M171" s="153" t="s">
        <v>1</v>
      </c>
      <c r="N171" s="154" t="s">
        <v>36</v>
      </c>
      <c r="O171" s="141">
        <v>0</v>
      </c>
      <c r="P171" s="141">
        <f t="shared" si="31"/>
        <v>0</v>
      </c>
      <c r="Q171" s="141">
        <v>0.2</v>
      </c>
      <c r="R171" s="141">
        <f t="shared" si="32"/>
        <v>42</v>
      </c>
      <c r="S171" s="141">
        <v>0</v>
      </c>
      <c r="T171" s="142">
        <f t="shared" si="33"/>
        <v>0</v>
      </c>
      <c r="AR171" s="143" t="s">
        <v>147</v>
      </c>
      <c r="AT171" s="143" t="s">
        <v>144</v>
      </c>
      <c r="AU171" s="143" t="s">
        <v>124</v>
      </c>
      <c r="AY171" s="13" t="s">
        <v>117</v>
      </c>
      <c r="BE171" s="144">
        <f t="shared" si="34"/>
        <v>0</v>
      </c>
      <c r="BF171" s="144">
        <f t="shared" si="35"/>
        <v>0</v>
      </c>
      <c r="BG171" s="144">
        <f t="shared" si="36"/>
        <v>0</v>
      </c>
      <c r="BH171" s="144">
        <f t="shared" si="37"/>
        <v>0</v>
      </c>
      <c r="BI171" s="144">
        <f t="shared" si="38"/>
        <v>0</v>
      </c>
      <c r="BJ171" s="13" t="s">
        <v>124</v>
      </c>
      <c r="BK171" s="144">
        <f t="shared" si="39"/>
        <v>0</v>
      </c>
      <c r="BL171" s="13" t="s">
        <v>123</v>
      </c>
      <c r="BM171" s="143" t="s">
        <v>777</v>
      </c>
    </row>
    <row r="172" spans="2:65" s="1" customFormat="1" ht="33" customHeight="1">
      <c r="B172" s="131"/>
      <c r="C172" s="132" t="s">
        <v>382</v>
      </c>
      <c r="D172" s="132" t="s">
        <v>119</v>
      </c>
      <c r="E172" s="133" t="s">
        <v>581</v>
      </c>
      <c r="F172" s="134" t="s">
        <v>582</v>
      </c>
      <c r="G172" s="135" t="s">
        <v>137</v>
      </c>
      <c r="H172" s="136">
        <v>18</v>
      </c>
      <c r="I172" s="137">
        <v>0</v>
      </c>
      <c r="J172" s="137">
        <f t="shared" si="30"/>
        <v>0</v>
      </c>
      <c r="K172" s="138"/>
      <c r="L172" s="25"/>
      <c r="M172" s="139" t="s">
        <v>1</v>
      </c>
      <c r="N172" s="140" t="s">
        <v>36</v>
      </c>
      <c r="O172" s="141">
        <v>0</v>
      </c>
      <c r="P172" s="141">
        <f t="shared" si="31"/>
        <v>0</v>
      </c>
      <c r="Q172" s="141">
        <v>0</v>
      </c>
      <c r="R172" s="141">
        <f t="shared" si="32"/>
        <v>0</v>
      </c>
      <c r="S172" s="141">
        <v>0</v>
      </c>
      <c r="T172" s="142">
        <f t="shared" si="33"/>
        <v>0</v>
      </c>
      <c r="AR172" s="143" t="s">
        <v>123</v>
      </c>
      <c r="AT172" s="143" t="s">
        <v>119</v>
      </c>
      <c r="AU172" s="143" t="s">
        <v>124</v>
      </c>
      <c r="AY172" s="13" t="s">
        <v>117</v>
      </c>
      <c r="BE172" s="144">
        <f t="shared" si="34"/>
        <v>0</v>
      </c>
      <c r="BF172" s="144">
        <f t="shared" si="35"/>
        <v>0</v>
      </c>
      <c r="BG172" s="144">
        <f t="shared" si="36"/>
        <v>0</v>
      </c>
      <c r="BH172" s="144">
        <f t="shared" si="37"/>
        <v>0</v>
      </c>
      <c r="BI172" s="144">
        <f t="shared" si="38"/>
        <v>0</v>
      </c>
      <c r="BJ172" s="13" t="s">
        <v>124</v>
      </c>
      <c r="BK172" s="144">
        <f t="shared" si="39"/>
        <v>0</v>
      </c>
      <c r="BL172" s="13" t="s">
        <v>123</v>
      </c>
      <c r="BM172" s="143" t="s">
        <v>778</v>
      </c>
    </row>
    <row r="173" spans="2:65" s="1" customFormat="1" ht="33" customHeight="1">
      <c r="B173" s="131"/>
      <c r="C173" s="132" t="s">
        <v>385</v>
      </c>
      <c r="D173" s="132" t="s">
        <v>119</v>
      </c>
      <c r="E173" s="133" t="s">
        <v>779</v>
      </c>
      <c r="F173" s="134" t="s">
        <v>582</v>
      </c>
      <c r="G173" s="135" t="s">
        <v>137</v>
      </c>
      <c r="H173" s="136">
        <v>31</v>
      </c>
      <c r="I173" s="137">
        <v>0</v>
      </c>
      <c r="J173" s="137">
        <f t="shared" si="30"/>
        <v>0</v>
      </c>
      <c r="K173" s="138"/>
      <c r="L173" s="25"/>
      <c r="M173" s="139" t="s">
        <v>1</v>
      </c>
      <c r="N173" s="140" t="s">
        <v>36</v>
      </c>
      <c r="O173" s="141">
        <v>1.363</v>
      </c>
      <c r="P173" s="141">
        <f t="shared" si="31"/>
        <v>42.253</v>
      </c>
      <c r="Q173" s="141">
        <v>2.2151320000000001</v>
      </c>
      <c r="R173" s="141">
        <f t="shared" si="32"/>
        <v>68.669092000000006</v>
      </c>
      <c r="S173" s="141">
        <v>0</v>
      </c>
      <c r="T173" s="142">
        <f t="shared" si="33"/>
        <v>0</v>
      </c>
      <c r="AR173" s="143" t="s">
        <v>123</v>
      </c>
      <c r="AT173" s="143" t="s">
        <v>119</v>
      </c>
      <c r="AU173" s="143" t="s">
        <v>124</v>
      </c>
      <c r="AY173" s="13" t="s">
        <v>117</v>
      </c>
      <c r="BE173" s="144">
        <f t="shared" si="34"/>
        <v>0</v>
      </c>
      <c r="BF173" s="144">
        <f t="shared" si="35"/>
        <v>0</v>
      </c>
      <c r="BG173" s="144">
        <f t="shared" si="36"/>
        <v>0</v>
      </c>
      <c r="BH173" s="144">
        <f t="shared" si="37"/>
        <v>0</v>
      </c>
      <c r="BI173" s="144">
        <f t="shared" si="38"/>
        <v>0</v>
      </c>
      <c r="BJ173" s="13" t="s">
        <v>124</v>
      </c>
      <c r="BK173" s="144">
        <f t="shared" si="39"/>
        <v>0</v>
      </c>
      <c r="BL173" s="13" t="s">
        <v>123</v>
      </c>
      <c r="BM173" s="143" t="s">
        <v>780</v>
      </c>
    </row>
    <row r="174" spans="2:65" s="1" customFormat="1" ht="16.5" customHeight="1">
      <c r="B174" s="131"/>
      <c r="C174" s="132" t="s">
        <v>389</v>
      </c>
      <c r="D174" s="132" t="s">
        <v>119</v>
      </c>
      <c r="E174" s="133" t="s">
        <v>585</v>
      </c>
      <c r="F174" s="134" t="s">
        <v>781</v>
      </c>
      <c r="G174" s="135" t="s">
        <v>132</v>
      </c>
      <c r="H174" s="136">
        <v>90</v>
      </c>
      <c r="I174" s="137">
        <v>0</v>
      </c>
      <c r="J174" s="137">
        <f t="shared" si="30"/>
        <v>0</v>
      </c>
      <c r="K174" s="138"/>
      <c r="L174" s="25"/>
      <c r="M174" s="139" t="s">
        <v>1</v>
      </c>
      <c r="N174" s="140" t="s">
        <v>36</v>
      </c>
      <c r="O174" s="141">
        <v>0</v>
      </c>
      <c r="P174" s="141">
        <f t="shared" si="31"/>
        <v>0</v>
      </c>
      <c r="Q174" s="141">
        <v>0</v>
      </c>
      <c r="R174" s="141">
        <f t="shared" si="32"/>
        <v>0</v>
      </c>
      <c r="S174" s="141">
        <v>0</v>
      </c>
      <c r="T174" s="142">
        <f t="shared" si="33"/>
        <v>0</v>
      </c>
      <c r="AR174" s="143" t="s">
        <v>123</v>
      </c>
      <c r="AT174" s="143" t="s">
        <v>119</v>
      </c>
      <c r="AU174" s="143" t="s">
        <v>124</v>
      </c>
      <c r="AY174" s="13" t="s">
        <v>117</v>
      </c>
      <c r="BE174" s="144">
        <f t="shared" si="34"/>
        <v>0</v>
      </c>
      <c r="BF174" s="144">
        <f t="shared" si="35"/>
        <v>0</v>
      </c>
      <c r="BG174" s="144">
        <f t="shared" si="36"/>
        <v>0</v>
      </c>
      <c r="BH174" s="144">
        <f t="shared" si="37"/>
        <v>0</v>
      </c>
      <c r="BI174" s="144">
        <f t="shared" si="38"/>
        <v>0</v>
      </c>
      <c r="BJ174" s="13" t="s">
        <v>124</v>
      </c>
      <c r="BK174" s="144">
        <f t="shared" si="39"/>
        <v>0</v>
      </c>
      <c r="BL174" s="13" t="s">
        <v>123</v>
      </c>
      <c r="BM174" s="143" t="s">
        <v>782</v>
      </c>
    </row>
    <row r="175" spans="2:65" s="1" customFormat="1" ht="16.5" customHeight="1">
      <c r="B175" s="131"/>
      <c r="C175" s="132" t="s">
        <v>393</v>
      </c>
      <c r="D175" s="132" t="s">
        <v>119</v>
      </c>
      <c r="E175" s="133" t="s">
        <v>783</v>
      </c>
      <c r="F175" s="134" t="s">
        <v>586</v>
      </c>
      <c r="G175" s="135" t="s">
        <v>132</v>
      </c>
      <c r="H175" s="136">
        <v>12</v>
      </c>
      <c r="I175" s="137">
        <v>0</v>
      </c>
      <c r="J175" s="137">
        <f t="shared" si="30"/>
        <v>0</v>
      </c>
      <c r="K175" s="138"/>
      <c r="L175" s="25"/>
      <c r="M175" s="139" t="s">
        <v>1</v>
      </c>
      <c r="N175" s="140" t="s">
        <v>36</v>
      </c>
      <c r="O175" s="141">
        <v>0.19700000000000001</v>
      </c>
      <c r="P175" s="141">
        <f t="shared" si="31"/>
        <v>2.3639999999999999</v>
      </c>
      <c r="Q175" s="141">
        <v>4.2969999999999996E-3</v>
      </c>
      <c r="R175" s="141">
        <f t="shared" si="32"/>
        <v>5.1563999999999999E-2</v>
      </c>
      <c r="S175" s="141">
        <v>0</v>
      </c>
      <c r="T175" s="142">
        <f t="shared" si="33"/>
        <v>0</v>
      </c>
      <c r="AR175" s="143" t="s">
        <v>123</v>
      </c>
      <c r="AT175" s="143" t="s">
        <v>119</v>
      </c>
      <c r="AU175" s="143" t="s">
        <v>124</v>
      </c>
      <c r="AY175" s="13" t="s">
        <v>117</v>
      </c>
      <c r="BE175" s="144">
        <f t="shared" si="34"/>
        <v>0</v>
      </c>
      <c r="BF175" s="144">
        <f t="shared" si="35"/>
        <v>0</v>
      </c>
      <c r="BG175" s="144">
        <f t="shared" si="36"/>
        <v>0</v>
      </c>
      <c r="BH175" s="144">
        <f t="shared" si="37"/>
        <v>0</v>
      </c>
      <c r="BI175" s="144">
        <f t="shared" si="38"/>
        <v>0</v>
      </c>
      <c r="BJ175" s="13" t="s">
        <v>124</v>
      </c>
      <c r="BK175" s="144">
        <f t="shared" si="39"/>
        <v>0</v>
      </c>
      <c r="BL175" s="13" t="s">
        <v>123</v>
      </c>
      <c r="BM175" s="143" t="s">
        <v>784</v>
      </c>
    </row>
    <row r="176" spans="2:65" s="1" customFormat="1" ht="24.2" customHeight="1">
      <c r="B176" s="131"/>
      <c r="C176" s="132" t="s">
        <v>397</v>
      </c>
      <c r="D176" s="132" t="s">
        <v>119</v>
      </c>
      <c r="E176" s="133" t="s">
        <v>593</v>
      </c>
      <c r="F176" s="134" t="s">
        <v>594</v>
      </c>
      <c r="G176" s="135" t="s">
        <v>132</v>
      </c>
      <c r="H176" s="136">
        <v>110</v>
      </c>
      <c r="I176" s="137">
        <v>0</v>
      </c>
      <c r="J176" s="137">
        <f t="shared" si="30"/>
        <v>0</v>
      </c>
      <c r="K176" s="138"/>
      <c r="L176" s="25"/>
      <c r="M176" s="139" t="s">
        <v>1</v>
      </c>
      <c r="N176" s="140" t="s">
        <v>36</v>
      </c>
      <c r="O176" s="141">
        <v>0.307</v>
      </c>
      <c r="P176" s="141">
        <f t="shared" si="31"/>
        <v>33.769999999999996</v>
      </c>
      <c r="Q176" s="141">
        <v>2.9999999999999999E-7</v>
      </c>
      <c r="R176" s="141">
        <f t="shared" si="32"/>
        <v>3.2999999999999996E-5</v>
      </c>
      <c r="S176" s="141">
        <v>0</v>
      </c>
      <c r="T176" s="142">
        <f t="shared" si="33"/>
        <v>0</v>
      </c>
      <c r="AR176" s="143" t="s">
        <v>123</v>
      </c>
      <c r="AT176" s="143" t="s">
        <v>119</v>
      </c>
      <c r="AU176" s="143" t="s">
        <v>124</v>
      </c>
      <c r="AY176" s="13" t="s">
        <v>117</v>
      </c>
      <c r="BE176" s="144">
        <f t="shared" si="34"/>
        <v>0</v>
      </c>
      <c r="BF176" s="144">
        <f t="shared" si="35"/>
        <v>0</v>
      </c>
      <c r="BG176" s="144">
        <f t="shared" si="36"/>
        <v>0</v>
      </c>
      <c r="BH176" s="144">
        <f t="shared" si="37"/>
        <v>0</v>
      </c>
      <c r="BI176" s="144">
        <f t="shared" si="38"/>
        <v>0</v>
      </c>
      <c r="BJ176" s="13" t="s">
        <v>124</v>
      </c>
      <c r="BK176" s="144">
        <f t="shared" si="39"/>
        <v>0</v>
      </c>
      <c r="BL176" s="13" t="s">
        <v>123</v>
      </c>
      <c r="BM176" s="143" t="s">
        <v>785</v>
      </c>
    </row>
    <row r="177" spans="2:65" s="1" customFormat="1" ht="16.5" customHeight="1">
      <c r="B177" s="131"/>
      <c r="C177" s="132" t="s">
        <v>402</v>
      </c>
      <c r="D177" s="132" t="s">
        <v>119</v>
      </c>
      <c r="E177" s="133" t="s">
        <v>786</v>
      </c>
      <c r="F177" s="134" t="s">
        <v>787</v>
      </c>
      <c r="G177" s="135" t="s">
        <v>132</v>
      </c>
      <c r="H177" s="136">
        <v>396</v>
      </c>
      <c r="I177" s="137">
        <v>0</v>
      </c>
      <c r="J177" s="137">
        <f t="shared" si="30"/>
        <v>0</v>
      </c>
      <c r="K177" s="138"/>
      <c r="L177" s="25"/>
      <c r="M177" s="139" t="s">
        <v>1</v>
      </c>
      <c r="N177" s="140" t="s">
        <v>36</v>
      </c>
      <c r="O177" s="141">
        <v>0.45100000000000001</v>
      </c>
      <c r="P177" s="141">
        <f t="shared" si="31"/>
        <v>178.596</v>
      </c>
      <c r="Q177" s="141">
        <v>1.0000000000000001E-5</v>
      </c>
      <c r="R177" s="141">
        <f t="shared" si="32"/>
        <v>3.96E-3</v>
      </c>
      <c r="S177" s="141">
        <v>0</v>
      </c>
      <c r="T177" s="142">
        <f t="shared" si="33"/>
        <v>0</v>
      </c>
      <c r="AR177" s="143" t="s">
        <v>123</v>
      </c>
      <c r="AT177" s="143" t="s">
        <v>119</v>
      </c>
      <c r="AU177" s="143" t="s">
        <v>124</v>
      </c>
      <c r="AY177" s="13" t="s">
        <v>117</v>
      </c>
      <c r="BE177" s="144">
        <f t="shared" si="34"/>
        <v>0</v>
      </c>
      <c r="BF177" s="144">
        <f t="shared" si="35"/>
        <v>0</v>
      </c>
      <c r="BG177" s="144">
        <f t="shared" si="36"/>
        <v>0</v>
      </c>
      <c r="BH177" s="144">
        <f t="shared" si="37"/>
        <v>0</v>
      </c>
      <c r="BI177" s="144">
        <f t="shared" si="38"/>
        <v>0</v>
      </c>
      <c r="BJ177" s="13" t="s">
        <v>124</v>
      </c>
      <c r="BK177" s="144">
        <f t="shared" si="39"/>
        <v>0</v>
      </c>
      <c r="BL177" s="13" t="s">
        <v>123</v>
      </c>
      <c r="BM177" s="143" t="s">
        <v>788</v>
      </c>
    </row>
    <row r="178" spans="2:65" s="1" customFormat="1" ht="24.2" customHeight="1">
      <c r="B178" s="131"/>
      <c r="C178" s="132" t="s">
        <v>406</v>
      </c>
      <c r="D178" s="132" t="s">
        <v>119</v>
      </c>
      <c r="E178" s="133" t="s">
        <v>789</v>
      </c>
      <c r="F178" s="134" t="s">
        <v>790</v>
      </c>
      <c r="G178" s="135" t="s">
        <v>132</v>
      </c>
      <c r="H178" s="136">
        <v>68</v>
      </c>
      <c r="I178" s="137">
        <v>0</v>
      </c>
      <c r="J178" s="137">
        <f t="shared" si="30"/>
        <v>0</v>
      </c>
      <c r="K178" s="138"/>
      <c r="L178" s="25"/>
      <c r="M178" s="139" t="s">
        <v>1</v>
      </c>
      <c r="N178" s="140" t="s">
        <v>36</v>
      </c>
      <c r="O178" s="141">
        <v>0</v>
      </c>
      <c r="P178" s="141">
        <f t="shared" si="31"/>
        <v>0</v>
      </c>
      <c r="Q178" s="141">
        <v>0</v>
      </c>
      <c r="R178" s="141">
        <f t="shared" si="32"/>
        <v>0</v>
      </c>
      <c r="S178" s="141">
        <v>0</v>
      </c>
      <c r="T178" s="142">
        <f t="shared" si="33"/>
        <v>0</v>
      </c>
      <c r="AR178" s="143" t="s">
        <v>123</v>
      </c>
      <c r="AT178" s="143" t="s">
        <v>119</v>
      </c>
      <c r="AU178" s="143" t="s">
        <v>124</v>
      </c>
      <c r="AY178" s="13" t="s">
        <v>117</v>
      </c>
      <c r="BE178" s="144">
        <f t="shared" si="34"/>
        <v>0</v>
      </c>
      <c r="BF178" s="144">
        <f t="shared" si="35"/>
        <v>0</v>
      </c>
      <c r="BG178" s="144">
        <f t="shared" si="36"/>
        <v>0</v>
      </c>
      <c r="BH178" s="144">
        <f t="shared" si="37"/>
        <v>0</v>
      </c>
      <c r="BI178" s="144">
        <f t="shared" si="38"/>
        <v>0</v>
      </c>
      <c r="BJ178" s="13" t="s">
        <v>124</v>
      </c>
      <c r="BK178" s="144">
        <f t="shared" si="39"/>
        <v>0</v>
      </c>
      <c r="BL178" s="13" t="s">
        <v>123</v>
      </c>
      <c r="BM178" s="143" t="s">
        <v>791</v>
      </c>
    </row>
    <row r="179" spans="2:65" s="1" customFormat="1" ht="24.2" customHeight="1">
      <c r="B179" s="131"/>
      <c r="C179" s="132" t="s">
        <v>410</v>
      </c>
      <c r="D179" s="132" t="s">
        <v>119</v>
      </c>
      <c r="E179" s="133" t="s">
        <v>201</v>
      </c>
      <c r="F179" s="134" t="s">
        <v>792</v>
      </c>
      <c r="G179" s="135" t="s">
        <v>153</v>
      </c>
      <c r="H179" s="136">
        <v>2</v>
      </c>
      <c r="I179" s="137">
        <v>0</v>
      </c>
      <c r="J179" s="137">
        <f t="shared" si="30"/>
        <v>0</v>
      </c>
      <c r="K179" s="138"/>
      <c r="L179" s="25"/>
      <c r="M179" s="139" t="s">
        <v>1</v>
      </c>
      <c r="N179" s="140" t="s">
        <v>36</v>
      </c>
      <c r="O179" s="141">
        <v>0</v>
      </c>
      <c r="P179" s="141">
        <f t="shared" si="31"/>
        <v>0</v>
      </c>
      <c r="Q179" s="141">
        <v>0</v>
      </c>
      <c r="R179" s="141">
        <f t="shared" si="32"/>
        <v>0</v>
      </c>
      <c r="S179" s="141">
        <v>0</v>
      </c>
      <c r="T179" s="142">
        <f t="shared" si="33"/>
        <v>0</v>
      </c>
      <c r="AR179" s="143" t="s">
        <v>123</v>
      </c>
      <c r="AT179" s="143" t="s">
        <v>119</v>
      </c>
      <c r="AU179" s="143" t="s">
        <v>124</v>
      </c>
      <c r="AY179" s="13" t="s">
        <v>117</v>
      </c>
      <c r="BE179" s="144">
        <f t="shared" si="34"/>
        <v>0</v>
      </c>
      <c r="BF179" s="144">
        <f t="shared" si="35"/>
        <v>0</v>
      </c>
      <c r="BG179" s="144">
        <f t="shared" si="36"/>
        <v>0</v>
      </c>
      <c r="BH179" s="144">
        <f t="shared" si="37"/>
        <v>0</v>
      </c>
      <c r="BI179" s="144">
        <f t="shared" si="38"/>
        <v>0</v>
      </c>
      <c r="BJ179" s="13" t="s">
        <v>124</v>
      </c>
      <c r="BK179" s="144">
        <f t="shared" si="39"/>
        <v>0</v>
      </c>
      <c r="BL179" s="13" t="s">
        <v>123</v>
      </c>
      <c r="BM179" s="143" t="s">
        <v>793</v>
      </c>
    </row>
    <row r="180" spans="2:65" s="1" customFormat="1" ht="24.2" customHeight="1">
      <c r="B180" s="131"/>
      <c r="C180" s="132" t="s">
        <v>414</v>
      </c>
      <c r="D180" s="132" t="s">
        <v>119</v>
      </c>
      <c r="E180" s="133" t="s">
        <v>205</v>
      </c>
      <c r="F180" s="134" t="s">
        <v>794</v>
      </c>
      <c r="G180" s="135" t="s">
        <v>153</v>
      </c>
      <c r="H180" s="136">
        <v>2</v>
      </c>
      <c r="I180" s="137">
        <v>0</v>
      </c>
      <c r="J180" s="137">
        <f t="shared" si="30"/>
        <v>0</v>
      </c>
      <c r="K180" s="138"/>
      <c r="L180" s="25"/>
      <c r="M180" s="139" t="s">
        <v>1</v>
      </c>
      <c r="N180" s="140" t="s">
        <v>36</v>
      </c>
      <c r="O180" s="141">
        <v>0</v>
      </c>
      <c r="P180" s="141">
        <f t="shared" si="31"/>
        <v>0</v>
      </c>
      <c r="Q180" s="141">
        <v>0</v>
      </c>
      <c r="R180" s="141">
        <f t="shared" si="32"/>
        <v>0</v>
      </c>
      <c r="S180" s="141">
        <v>0</v>
      </c>
      <c r="T180" s="142">
        <f t="shared" si="33"/>
        <v>0</v>
      </c>
      <c r="AR180" s="143" t="s">
        <v>123</v>
      </c>
      <c r="AT180" s="143" t="s">
        <v>119</v>
      </c>
      <c r="AU180" s="143" t="s">
        <v>124</v>
      </c>
      <c r="AY180" s="13" t="s">
        <v>117</v>
      </c>
      <c r="BE180" s="144">
        <f t="shared" si="34"/>
        <v>0</v>
      </c>
      <c r="BF180" s="144">
        <f t="shared" si="35"/>
        <v>0</v>
      </c>
      <c r="BG180" s="144">
        <f t="shared" si="36"/>
        <v>0</v>
      </c>
      <c r="BH180" s="144">
        <f t="shared" si="37"/>
        <v>0</v>
      </c>
      <c r="BI180" s="144">
        <f t="shared" si="38"/>
        <v>0</v>
      </c>
      <c r="BJ180" s="13" t="s">
        <v>124</v>
      </c>
      <c r="BK180" s="144">
        <f t="shared" si="39"/>
        <v>0</v>
      </c>
      <c r="BL180" s="13" t="s">
        <v>123</v>
      </c>
      <c r="BM180" s="143" t="s">
        <v>795</v>
      </c>
    </row>
    <row r="181" spans="2:65" s="1" customFormat="1" ht="24.2" customHeight="1">
      <c r="B181" s="131"/>
      <c r="C181" s="145" t="s">
        <v>418</v>
      </c>
      <c r="D181" s="145" t="s">
        <v>144</v>
      </c>
      <c r="E181" s="146" t="s">
        <v>796</v>
      </c>
      <c r="F181" s="147" t="s">
        <v>797</v>
      </c>
      <c r="G181" s="148" t="s">
        <v>153</v>
      </c>
      <c r="H181" s="149">
        <v>2</v>
      </c>
      <c r="I181" s="150">
        <v>0</v>
      </c>
      <c r="J181" s="150">
        <f t="shared" si="30"/>
        <v>0</v>
      </c>
      <c r="K181" s="151"/>
      <c r="L181" s="152"/>
      <c r="M181" s="153" t="s">
        <v>1</v>
      </c>
      <c r="N181" s="154" t="s">
        <v>36</v>
      </c>
      <c r="O181" s="141">
        <v>0</v>
      </c>
      <c r="P181" s="141">
        <f t="shared" si="31"/>
        <v>0</v>
      </c>
      <c r="Q181" s="141">
        <v>0.35799999999999998</v>
      </c>
      <c r="R181" s="141">
        <f t="shared" si="32"/>
        <v>0.71599999999999997</v>
      </c>
      <c r="S181" s="141">
        <v>0</v>
      </c>
      <c r="T181" s="142">
        <f t="shared" si="33"/>
        <v>0</v>
      </c>
      <c r="AR181" s="143" t="s">
        <v>147</v>
      </c>
      <c r="AT181" s="143" t="s">
        <v>144</v>
      </c>
      <c r="AU181" s="143" t="s">
        <v>124</v>
      </c>
      <c r="AY181" s="13" t="s">
        <v>117</v>
      </c>
      <c r="BE181" s="144">
        <f t="shared" si="34"/>
        <v>0</v>
      </c>
      <c r="BF181" s="144">
        <f t="shared" si="35"/>
        <v>0</v>
      </c>
      <c r="BG181" s="144">
        <f t="shared" si="36"/>
        <v>0</v>
      </c>
      <c r="BH181" s="144">
        <f t="shared" si="37"/>
        <v>0</v>
      </c>
      <c r="BI181" s="144">
        <f t="shared" si="38"/>
        <v>0</v>
      </c>
      <c r="BJ181" s="13" t="s">
        <v>124</v>
      </c>
      <c r="BK181" s="144">
        <f t="shared" si="39"/>
        <v>0</v>
      </c>
      <c r="BL181" s="13" t="s">
        <v>123</v>
      </c>
      <c r="BM181" s="143" t="s">
        <v>798</v>
      </c>
    </row>
    <row r="182" spans="2:65" s="1" customFormat="1" ht="24.2" customHeight="1">
      <c r="B182" s="131"/>
      <c r="C182" s="132" t="s">
        <v>422</v>
      </c>
      <c r="D182" s="132" t="s">
        <v>119</v>
      </c>
      <c r="E182" s="133" t="s">
        <v>799</v>
      </c>
      <c r="F182" s="134" t="s">
        <v>800</v>
      </c>
      <c r="G182" s="135" t="s">
        <v>153</v>
      </c>
      <c r="H182" s="136">
        <v>2</v>
      </c>
      <c r="I182" s="137">
        <v>0</v>
      </c>
      <c r="J182" s="137">
        <f t="shared" si="30"/>
        <v>0</v>
      </c>
      <c r="K182" s="138"/>
      <c r="L182" s="25"/>
      <c r="M182" s="139" t="s">
        <v>1</v>
      </c>
      <c r="N182" s="140" t="s">
        <v>36</v>
      </c>
      <c r="O182" s="141">
        <v>0</v>
      </c>
      <c r="P182" s="141">
        <f t="shared" si="31"/>
        <v>0</v>
      </c>
      <c r="Q182" s="141">
        <v>0</v>
      </c>
      <c r="R182" s="141">
        <f t="shared" si="32"/>
        <v>0</v>
      </c>
      <c r="S182" s="141">
        <v>0</v>
      </c>
      <c r="T182" s="142">
        <f t="shared" si="33"/>
        <v>0</v>
      </c>
      <c r="AR182" s="143" t="s">
        <v>123</v>
      </c>
      <c r="AT182" s="143" t="s">
        <v>119</v>
      </c>
      <c r="AU182" s="143" t="s">
        <v>124</v>
      </c>
      <c r="AY182" s="13" t="s">
        <v>117</v>
      </c>
      <c r="BE182" s="144">
        <f t="shared" si="34"/>
        <v>0</v>
      </c>
      <c r="BF182" s="144">
        <f t="shared" si="35"/>
        <v>0</v>
      </c>
      <c r="BG182" s="144">
        <f t="shared" si="36"/>
        <v>0</v>
      </c>
      <c r="BH182" s="144">
        <f t="shared" si="37"/>
        <v>0</v>
      </c>
      <c r="BI182" s="144">
        <f t="shared" si="38"/>
        <v>0</v>
      </c>
      <c r="BJ182" s="13" t="s">
        <v>124</v>
      </c>
      <c r="BK182" s="144">
        <f t="shared" si="39"/>
        <v>0</v>
      </c>
      <c r="BL182" s="13" t="s">
        <v>123</v>
      </c>
      <c r="BM182" s="143" t="s">
        <v>801</v>
      </c>
    </row>
    <row r="183" spans="2:65" s="1" customFormat="1" ht="24.2" customHeight="1">
      <c r="B183" s="131"/>
      <c r="C183" s="132" t="s">
        <v>426</v>
      </c>
      <c r="D183" s="132" t="s">
        <v>119</v>
      </c>
      <c r="E183" s="133" t="s">
        <v>213</v>
      </c>
      <c r="F183" s="134" t="s">
        <v>214</v>
      </c>
      <c r="G183" s="135" t="s">
        <v>153</v>
      </c>
      <c r="H183" s="136">
        <v>30</v>
      </c>
      <c r="I183" s="137">
        <v>0</v>
      </c>
      <c r="J183" s="137">
        <f t="shared" si="30"/>
        <v>0</v>
      </c>
      <c r="K183" s="138"/>
      <c r="L183" s="25"/>
      <c r="M183" s="139" t="s">
        <v>1</v>
      </c>
      <c r="N183" s="140" t="s">
        <v>36</v>
      </c>
      <c r="O183" s="141">
        <v>0.03</v>
      </c>
      <c r="P183" s="141">
        <f t="shared" si="31"/>
        <v>0.89999999999999991</v>
      </c>
      <c r="Q183" s="141">
        <v>0</v>
      </c>
      <c r="R183" s="141">
        <f t="shared" si="32"/>
        <v>0</v>
      </c>
      <c r="S183" s="141">
        <v>0</v>
      </c>
      <c r="T183" s="142">
        <f t="shared" si="33"/>
        <v>0</v>
      </c>
      <c r="AR183" s="143" t="s">
        <v>123</v>
      </c>
      <c r="AT183" s="143" t="s">
        <v>119</v>
      </c>
      <c r="AU183" s="143" t="s">
        <v>124</v>
      </c>
      <c r="AY183" s="13" t="s">
        <v>117</v>
      </c>
      <c r="BE183" s="144">
        <f t="shared" si="34"/>
        <v>0</v>
      </c>
      <c r="BF183" s="144">
        <f t="shared" si="35"/>
        <v>0</v>
      </c>
      <c r="BG183" s="144">
        <f t="shared" si="36"/>
        <v>0</v>
      </c>
      <c r="BH183" s="144">
        <f t="shared" si="37"/>
        <v>0</v>
      </c>
      <c r="BI183" s="144">
        <f t="shared" si="38"/>
        <v>0</v>
      </c>
      <c r="BJ183" s="13" t="s">
        <v>124</v>
      </c>
      <c r="BK183" s="144">
        <f t="shared" si="39"/>
        <v>0</v>
      </c>
      <c r="BL183" s="13" t="s">
        <v>123</v>
      </c>
      <c r="BM183" s="143" t="s">
        <v>802</v>
      </c>
    </row>
    <row r="184" spans="2:65" s="1" customFormat="1" ht="37.9" customHeight="1">
      <c r="B184" s="131"/>
      <c r="C184" s="132" t="s">
        <v>430</v>
      </c>
      <c r="D184" s="132" t="s">
        <v>119</v>
      </c>
      <c r="E184" s="133" t="s">
        <v>216</v>
      </c>
      <c r="F184" s="134" t="s">
        <v>803</v>
      </c>
      <c r="G184" s="135" t="s">
        <v>218</v>
      </c>
      <c r="H184" s="136">
        <v>103.84</v>
      </c>
      <c r="I184" s="137">
        <v>0</v>
      </c>
      <c r="J184" s="137">
        <f t="shared" si="30"/>
        <v>0</v>
      </c>
      <c r="K184" s="138"/>
      <c r="L184" s="25"/>
      <c r="M184" s="139" t="s">
        <v>1</v>
      </c>
      <c r="N184" s="140" t="s">
        <v>36</v>
      </c>
      <c r="O184" s="141">
        <v>0</v>
      </c>
      <c r="P184" s="141">
        <f t="shared" si="31"/>
        <v>0</v>
      </c>
      <c r="Q184" s="141">
        <v>0</v>
      </c>
      <c r="R184" s="141">
        <f t="shared" si="32"/>
        <v>0</v>
      </c>
      <c r="S184" s="141">
        <v>0</v>
      </c>
      <c r="T184" s="142">
        <f t="shared" si="33"/>
        <v>0</v>
      </c>
      <c r="AR184" s="143" t="s">
        <v>123</v>
      </c>
      <c r="AT184" s="143" t="s">
        <v>119</v>
      </c>
      <c r="AU184" s="143" t="s">
        <v>124</v>
      </c>
      <c r="AY184" s="13" t="s">
        <v>117</v>
      </c>
      <c r="BE184" s="144">
        <f t="shared" si="34"/>
        <v>0</v>
      </c>
      <c r="BF184" s="144">
        <f t="shared" si="35"/>
        <v>0</v>
      </c>
      <c r="BG184" s="144">
        <f t="shared" si="36"/>
        <v>0</v>
      </c>
      <c r="BH184" s="144">
        <f t="shared" si="37"/>
        <v>0</v>
      </c>
      <c r="BI184" s="144">
        <f t="shared" si="38"/>
        <v>0</v>
      </c>
      <c r="BJ184" s="13" t="s">
        <v>124</v>
      </c>
      <c r="BK184" s="144">
        <f t="shared" si="39"/>
        <v>0</v>
      </c>
      <c r="BL184" s="13" t="s">
        <v>123</v>
      </c>
      <c r="BM184" s="143" t="s">
        <v>804</v>
      </c>
    </row>
    <row r="185" spans="2:65" s="1" customFormat="1" ht="24.2" customHeight="1">
      <c r="B185" s="131"/>
      <c r="C185" s="132" t="s">
        <v>434</v>
      </c>
      <c r="D185" s="132" t="s">
        <v>119</v>
      </c>
      <c r="E185" s="133" t="s">
        <v>805</v>
      </c>
      <c r="F185" s="134" t="s">
        <v>806</v>
      </c>
      <c r="G185" s="135" t="s">
        <v>218</v>
      </c>
      <c r="H185" s="136">
        <v>1972.96</v>
      </c>
      <c r="I185" s="137">
        <v>0</v>
      </c>
      <c r="J185" s="137">
        <f t="shared" si="30"/>
        <v>0</v>
      </c>
      <c r="K185" s="138"/>
      <c r="L185" s="25"/>
      <c r="M185" s="139" t="s">
        <v>1</v>
      </c>
      <c r="N185" s="140" t="s">
        <v>36</v>
      </c>
      <c r="O185" s="141">
        <v>0</v>
      </c>
      <c r="P185" s="141">
        <f t="shared" si="31"/>
        <v>0</v>
      </c>
      <c r="Q185" s="141">
        <v>0</v>
      </c>
      <c r="R185" s="141">
        <f t="shared" si="32"/>
        <v>0</v>
      </c>
      <c r="S185" s="141">
        <v>0</v>
      </c>
      <c r="T185" s="142">
        <f t="shared" si="33"/>
        <v>0</v>
      </c>
      <c r="AR185" s="143" t="s">
        <v>123</v>
      </c>
      <c r="AT185" s="143" t="s">
        <v>119</v>
      </c>
      <c r="AU185" s="143" t="s">
        <v>124</v>
      </c>
      <c r="AY185" s="13" t="s">
        <v>117</v>
      </c>
      <c r="BE185" s="144">
        <f t="shared" si="34"/>
        <v>0</v>
      </c>
      <c r="BF185" s="144">
        <f t="shared" si="35"/>
        <v>0</v>
      </c>
      <c r="BG185" s="144">
        <f t="shared" si="36"/>
        <v>0</v>
      </c>
      <c r="BH185" s="144">
        <f t="shared" si="37"/>
        <v>0</v>
      </c>
      <c r="BI185" s="144">
        <f t="shared" si="38"/>
        <v>0</v>
      </c>
      <c r="BJ185" s="13" t="s">
        <v>124</v>
      </c>
      <c r="BK185" s="144">
        <f t="shared" si="39"/>
        <v>0</v>
      </c>
      <c r="BL185" s="13" t="s">
        <v>123</v>
      </c>
      <c r="BM185" s="143" t="s">
        <v>807</v>
      </c>
    </row>
    <row r="186" spans="2:65" s="1" customFormat="1" ht="37.9" customHeight="1">
      <c r="B186" s="131"/>
      <c r="C186" s="132" t="s">
        <v>438</v>
      </c>
      <c r="D186" s="132" t="s">
        <v>119</v>
      </c>
      <c r="E186" s="133" t="s">
        <v>225</v>
      </c>
      <c r="F186" s="134" t="s">
        <v>614</v>
      </c>
      <c r="G186" s="135" t="s">
        <v>218</v>
      </c>
      <c r="H186" s="136">
        <v>31.72</v>
      </c>
      <c r="I186" s="137">
        <v>0</v>
      </c>
      <c r="J186" s="137">
        <f t="shared" si="30"/>
        <v>0</v>
      </c>
      <c r="K186" s="138"/>
      <c r="L186" s="25"/>
      <c r="M186" s="139" t="s">
        <v>1</v>
      </c>
      <c r="N186" s="140" t="s">
        <v>36</v>
      </c>
      <c r="O186" s="141">
        <v>0.80900000000000005</v>
      </c>
      <c r="P186" s="141">
        <f t="shared" si="31"/>
        <v>25.661480000000001</v>
      </c>
      <c r="Q186" s="141">
        <v>0</v>
      </c>
      <c r="R186" s="141">
        <f t="shared" si="32"/>
        <v>0</v>
      </c>
      <c r="S186" s="141">
        <v>0</v>
      </c>
      <c r="T186" s="142">
        <f t="shared" si="33"/>
        <v>0</v>
      </c>
      <c r="AR186" s="143" t="s">
        <v>123</v>
      </c>
      <c r="AT186" s="143" t="s">
        <v>119</v>
      </c>
      <c r="AU186" s="143" t="s">
        <v>124</v>
      </c>
      <c r="AY186" s="13" t="s">
        <v>117</v>
      </c>
      <c r="BE186" s="144">
        <f t="shared" si="34"/>
        <v>0</v>
      </c>
      <c r="BF186" s="144">
        <f t="shared" si="35"/>
        <v>0</v>
      </c>
      <c r="BG186" s="144">
        <f t="shared" si="36"/>
        <v>0</v>
      </c>
      <c r="BH186" s="144">
        <f t="shared" si="37"/>
        <v>0</v>
      </c>
      <c r="BI186" s="144">
        <f t="shared" si="38"/>
        <v>0</v>
      </c>
      <c r="BJ186" s="13" t="s">
        <v>124</v>
      </c>
      <c r="BK186" s="144">
        <f t="shared" si="39"/>
        <v>0</v>
      </c>
      <c r="BL186" s="13" t="s">
        <v>123</v>
      </c>
      <c r="BM186" s="143" t="s">
        <v>808</v>
      </c>
    </row>
    <row r="187" spans="2:65" s="1" customFormat="1" ht="24.2" customHeight="1">
      <c r="B187" s="131"/>
      <c r="C187" s="132" t="s">
        <v>442</v>
      </c>
      <c r="D187" s="132" t="s">
        <v>119</v>
      </c>
      <c r="E187" s="133" t="s">
        <v>229</v>
      </c>
      <c r="F187" s="134" t="s">
        <v>809</v>
      </c>
      <c r="G187" s="135" t="s">
        <v>218</v>
      </c>
      <c r="H187" s="136">
        <v>95.2</v>
      </c>
      <c r="I187" s="137">
        <v>0</v>
      </c>
      <c r="J187" s="137">
        <f t="shared" si="30"/>
        <v>0</v>
      </c>
      <c r="K187" s="138"/>
      <c r="L187" s="25"/>
      <c r="M187" s="139" t="s">
        <v>1</v>
      </c>
      <c r="N187" s="140" t="s">
        <v>36</v>
      </c>
      <c r="O187" s="141">
        <v>1.7000000000000001E-2</v>
      </c>
      <c r="P187" s="141">
        <f t="shared" si="31"/>
        <v>1.6184000000000001</v>
      </c>
      <c r="Q187" s="141">
        <v>0</v>
      </c>
      <c r="R187" s="141">
        <f t="shared" si="32"/>
        <v>0</v>
      </c>
      <c r="S187" s="141">
        <v>0</v>
      </c>
      <c r="T187" s="142">
        <f t="shared" si="33"/>
        <v>0</v>
      </c>
      <c r="AR187" s="143" t="s">
        <v>123</v>
      </c>
      <c r="AT187" s="143" t="s">
        <v>119</v>
      </c>
      <c r="AU187" s="143" t="s">
        <v>124</v>
      </c>
      <c r="AY187" s="13" t="s">
        <v>117</v>
      </c>
      <c r="BE187" s="144">
        <f t="shared" si="34"/>
        <v>0</v>
      </c>
      <c r="BF187" s="144">
        <f t="shared" si="35"/>
        <v>0</v>
      </c>
      <c r="BG187" s="144">
        <f t="shared" si="36"/>
        <v>0</v>
      </c>
      <c r="BH187" s="144">
        <f t="shared" si="37"/>
        <v>0</v>
      </c>
      <c r="BI187" s="144">
        <f t="shared" si="38"/>
        <v>0</v>
      </c>
      <c r="BJ187" s="13" t="s">
        <v>124</v>
      </c>
      <c r="BK187" s="144">
        <f t="shared" si="39"/>
        <v>0</v>
      </c>
      <c r="BL187" s="13" t="s">
        <v>123</v>
      </c>
      <c r="BM187" s="143" t="s">
        <v>810</v>
      </c>
    </row>
    <row r="188" spans="2:65" s="1" customFormat="1" ht="21.75" customHeight="1">
      <c r="B188" s="131"/>
      <c r="C188" s="132" t="s">
        <v>446</v>
      </c>
      <c r="D188" s="132" t="s">
        <v>119</v>
      </c>
      <c r="E188" s="133" t="s">
        <v>620</v>
      </c>
      <c r="F188" s="134" t="s">
        <v>621</v>
      </c>
      <c r="G188" s="135" t="s">
        <v>218</v>
      </c>
      <c r="H188" s="136">
        <v>19.579999999999998</v>
      </c>
      <c r="I188" s="137">
        <v>0</v>
      </c>
      <c r="J188" s="137">
        <f t="shared" si="30"/>
        <v>0</v>
      </c>
      <c r="K188" s="138"/>
      <c r="L188" s="25"/>
      <c r="M188" s="139" t="s">
        <v>1</v>
      </c>
      <c r="N188" s="140" t="s">
        <v>36</v>
      </c>
      <c r="O188" s="141">
        <v>0</v>
      </c>
      <c r="P188" s="141">
        <f t="shared" si="31"/>
        <v>0</v>
      </c>
      <c r="Q188" s="141">
        <v>0</v>
      </c>
      <c r="R188" s="141">
        <f t="shared" si="32"/>
        <v>0</v>
      </c>
      <c r="S188" s="141">
        <v>0</v>
      </c>
      <c r="T188" s="142">
        <f t="shared" si="33"/>
        <v>0</v>
      </c>
      <c r="AR188" s="143" t="s">
        <v>123</v>
      </c>
      <c r="AT188" s="143" t="s">
        <v>119</v>
      </c>
      <c r="AU188" s="143" t="s">
        <v>124</v>
      </c>
      <c r="AY188" s="13" t="s">
        <v>117</v>
      </c>
      <c r="BE188" s="144">
        <f t="shared" si="34"/>
        <v>0</v>
      </c>
      <c r="BF188" s="144">
        <f t="shared" si="35"/>
        <v>0</v>
      </c>
      <c r="BG188" s="144">
        <f t="shared" si="36"/>
        <v>0</v>
      </c>
      <c r="BH188" s="144">
        <f t="shared" si="37"/>
        <v>0</v>
      </c>
      <c r="BI188" s="144">
        <f t="shared" si="38"/>
        <v>0</v>
      </c>
      <c r="BJ188" s="13" t="s">
        <v>124</v>
      </c>
      <c r="BK188" s="144">
        <f t="shared" si="39"/>
        <v>0</v>
      </c>
      <c r="BL188" s="13" t="s">
        <v>123</v>
      </c>
      <c r="BM188" s="143" t="s">
        <v>811</v>
      </c>
    </row>
    <row r="189" spans="2:65" s="1" customFormat="1" ht="37.9" customHeight="1">
      <c r="B189" s="131"/>
      <c r="C189" s="132" t="s">
        <v>450</v>
      </c>
      <c r="D189" s="132" t="s">
        <v>119</v>
      </c>
      <c r="E189" s="133" t="s">
        <v>812</v>
      </c>
      <c r="F189" s="134" t="s">
        <v>813</v>
      </c>
      <c r="G189" s="135" t="s">
        <v>218</v>
      </c>
      <c r="H189" s="136">
        <v>293.7</v>
      </c>
      <c r="I189" s="137">
        <v>0</v>
      </c>
      <c r="J189" s="137">
        <f t="shared" si="30"/>
        <v>0</v>
      </c>
      <c r="K189" s="138"/>
      <c r="L189" s="25"/>
      <c r="M189" s="139" t="s">
        <v>1</v>
      </c>
      <c r="N189" s="140" t="s">
        <v>36</v>
      </c>
      <c r="O189" s="141">
        <v>1.2999999999999999E-2</v>
      </c>
      <c r="P189" s="141">
        <f t="shared" si="31"/>
        <v>3.8180999999999998</v>
      </c>
      <c r="Q189" s="141">
        <v>0</v>
      </c>
      <c r="R189" s="141">
        <f t="shared" si="32"/>
        <v>0</v>
      </c>
      <c r="S189" s="141">
        <v>0</v>
      </c>
      <c r="T189" s="142">
        <f t="shared" si="33"/>
        <v>0</v>
      </c>
      <c r="AR189" s="143" t="s">
        <v>123</v>
      </c>
      <c r="AT189" s="143" t="s">
        <v>119</v>
      </c>
      <c r="AU189" s="143" t="s">
        <v>124</v>
      </c>
      <c r="AY189" s="13" t="s">
        <v>117</v>
      </c>
      <c r="BE189" s="144">
        <f t="shared" si="34"/>
        <v>0</v>
      </c>
      <c r="BF189" s="144">
        <f t="shared" si="35"/>
        <v>0</v>
      </c>
      <c r="BG189" s="144">
        <f t="shared" si="36"/>
        <v>0</v>
      </c>
      <c r="BH189" s="144">
        <f t="shared" si="37"/>
        <v>0</v>
      </c>
      <c r="BI189" s="144">
        <f t="shared" si="38"/>
        <v>0</v>
      </c>
      <c r="BJ189" s="13" t="s">
        <v>124</v>
      </c>
      <c r="BK189" s="144">
        <f t="shared" si="39"/>
        <v>0</v>
      </c>
      <c r="BL189" s="13" t="s">
        <v>123</v>
      </c>
      <c r="BM189" s="143" t="s">
        <v>814</v>
      </c>
    </row>
    <row r="190" spans="2:65" s="1" customFormat="1" ht="24.2" customHeight="1">
      <c r="B190" s="131"/>
      <c r="C190" s="132" t="s">
        <v>454</v>
      </c>
      <c r="D190" s="132" t="s">
        <v>119</v>
      </c>
      <c r="E190" s="133" t="s">
        <v>815</v>
      </c>
      <c r="F190" s="134" t="s">
        <v>234</v>
      </c>
      <c r="G190" s="135" t="s">
        <v>218</v>
      </c>
      <c r="H190" s="136">
        <v>103.84</v>
      </c>
      <c r="I190" s="137">
        <v>0</v>
      </c>
      <c r="J190" s="137">
        <f t="shared" si="30"/>
        <v>0</v>
      </c>
      <c r="K190" s="138"/>
      <c r="L190" s="25"/>
      <c r="M190" s="139" t="s">
        <v>1</v>
      </c>
      <c r="N190" s="140" t="s">
        <v>36</v>
      </c>
      <c r="O190" s="141">
        <v>0</v>
      </c>
      <c r="P190" s="141">
        <f t="shared" si="31"/>
        <v>0</v>
      </c>
      <c r="Q190" s="141">
        <v>0</v>
      </c>
      <c r="R190" s="141">
        <f t="shared" si="32"/>
        <v>0</v>
      </c>
      <c r="S190" s="141">
        <v>0</v>
      </c>
      <c r="T190" s="142">
        <f t="shared" si="33"/>
        <v>0</v>
      </c>
      <c r="AR190" s="143" t="s">
        <v>123</v>
      </c>
      <c r="AT190" s="143" t="s">
        <v>119</v>
      </c>
      <c r="AU190" s="143" t="s">
        <v>124</v>
      </c>
      <c r="AY190" s="13" t="s">
        <v>117</v>
      </c>
      <c r="BE190" s="144">
        <f t="shared" si="34"/>
        <v>0</v>
      </c>
      <c r="BF190" s="144">
        <f t="shared" si="35"/>
        <v>0</v>
      </c>
      <c r="BG190" s="144">
        <f t="shared" si="36"/>
        <v>0</v>
      </c>
      <c r="BH190" s="144">
        <f t="shared" si="37"/>
        <v>0</v>
      </c>
      <c r="BI190" s="144">
        <f t="shared" si="38"/>
        <v>0</v>
      </c>
      <c r="BJ190" s="13" t="s">
        <v>124</v>
      </c>
      <c r="BK190" s="144">
        <f t="shared" si="39"/>
        <v>0</v>
      </c>
      <c r="BL190" s="13" t="s">
        <v>123</v>
      </c>
      <c r="BM190" s="143" t="s">
        <v>816</v>
      </c>
    </row>
    <row r="191" spans="2:65" s="1" customFormat="1" ht="24.2" customHeight="1">
      <c r="B191" s="131"/>
      <c r="C191" s="132" t="s">
        <v>458</v>
      </c>
      <c r="D191" s="132" t="s">
        <v>119</v>
      </c>
      <c r="E191" s="133" t="s">
        <v>630</v>
      </c>
      <c r="F191" s="134" t="s">
        <v>631</v>
      </c>
      <c r="G191" s="135" t="s">
        <v>218</v>
      </c>
      <c r="H191" s="136">
        <v>31.72</v>
      </c>
      <c r="I191" s="137">
        <v>0</v>
      </c>
      <c r="J191" s="137">
        <f t="shared" si="30"/>
        <v>0</v>
      </c>
      <c r="K191" s="138"/>
      <c r="L191" s="25"/>
      <c r="M191" s="139" t="s">
        <v>1</v>
      </c>
      <c r="N191" s="140" t="s">
        <v>36</v>
      </c>
      <c r="O191" s="141">
        <v>0.749</v>
      </c>
      <c r="P191" s="141">
        <f t="shared" si="31"/>
        <v>23.758279999999999</v>
      </c>
      <c r="Q191" s="141">
        <v>0</v>
      </c>
      <c r="R191" s="141">
        <f t="shared" si="32"/>
        <v>0</v>
      </c>
      <c r="S191" s="141">
        <v>0</v>
      </c>
      <c r="T191" s="142">
        <f t="shared" si="33"/>
        <v>0</v>
      </c>
      <c r="AR191" s="143" t="s">
        <v>123</v>
      </c>
      <c r="AT191" s="143" t="s">
        <v>119</v>
      </c>
      <c r="AU191" s="143" t="s">
        <v>124</v>
      </c>
      <c r="AY191" s="13" t="s">
        <v>117</v>
      </c>
      <c r="BE191" s="144">
        <f t="shared" si="34"/>
        <v>0</v>
      </c>
      <c r="BF191" s="144">
        <f t="shared" si="35"/>
        <v>0</v>
      </c>
      <c r="BG191" s="144">
        <f t="shared" si="36"/>
        <v>0</v>
      </c>
      <c r="BH191" s="144">
        <f t="shared" si="37"/>
        <v>0</v>
      </c>
      <c r="BI191" s="144">
        <f t="shared" si="38"/>
        <v>0</v>
      </c>
      <c r="BJ191" s="13" t="s">
        <v>124</v>
      </c>
      <c r="BK191" s="144">
        <f t="shared" si="39"/>
        <v>0</v>
      </c>
      <c r="BL191" s="13" t="s">
        <v>123</v>
      </c>
      <c r="BM191" s="143" t="s">
        <v>817</v>
      </c>
    </row>
    <row r="192" spans="2:65" s="1" customFormat="1" ht="24.2" customHeight="1">
      <c r="B192" s="131"/>
      <c r="C192" s="132" t="s">
        <v>462</v>
      </c>
      <c r="D192" s="132" t="s">
        <v>119</v>
      </c>
      <c r="E192" s="133" t="s">
        <v>818</v>
      </c>
      <c r="F192" s="134" t="s">
        <v>819</v>
      </c>
      <c r="G192" s="135" t="s">
        <v>218</v>
      </c>
      <c r="H192" s="136">
        <v>44.53</v>
      </c>
      <c r="I192" s="137">
        <v>0</v>
      </c>
      <c r="J192" s="137">
        <f t="shared" si="30"/>
        <v>0</v>
      </c>
      <c r="K192" s="138"/>
      <c r="L192" s="25"/>
      <c r="M192" s="139" t="s">
        <v>1</v>
      </c>
      <c r="N192" s="140" t="s">
        <v>36</v>
      </c>
      <c r="O192" s="141">
        <v>0</v>
      </c>
      <c r="P192" s="141">
        <f t="shared" si="31"/>
        <v>0</v>
      </c>
      <c r="Q192" s="141">
        <v>0</v>
      </c>
      <c r="R192" s="141">
        <f t="shared" si="32"/>
        <v>0</v>
      </c>
      <c r="S192" s="141">
        <v>0</v>
      </c>
      <c r="T192" s="142">
        <f t="shared" si="33"/>
        <v>0</v>
      </c>
      <c r="AR192" s="143" t="s">
        <v>123</v>
      </c>
      <c r="AT192" s="143" t="s">
        <v>119</v>
      </c>
      <c r="AU192" s="143" t="s">
        <v>124</v>
      </c>
      <c r="AY192" s="13" t="s">
        <v>117</v>
      </c>
      <c r="BE192" s="144">
        <f t="shared" si="34"/>
        <v>0</v>
      </c>
      <c r="BF192" s="144">
        <f t="shared" si="35"/>
        <v>0</v>
      </c>
      <c r="BG192" s="144">
        <f t="shared" si="36"/>
        <v>0</v>
      </c>
      <c r="BH192" s="144">
        <f t="shared" si="37"/>
        <v>0</v>
      </c>
      <c r="BI192" s="144">
        <f t="shared" si="38"/>
        <v>0</v>
      </c>
      <c r="BJ192" s="13" t="s">
        <v>124</v>
      </c>
      <c r="BK192" s="144">
        <f t="shared" si="39"/>
        <v>0</v>
      </c>
      <c r="BL192" s="13" t="s">
        <v>123</v>
      </c>
      <c r="BM192" s="143" t="s">
        <v>820</v>
      </c>
    </row>
    <row r="193" spans="2:65" s="1" customFormat="1" ht="24.2" customHeight="1">
      <c r="B193" s="131"/>
      <c r="C193" s="132" t="s">
        <v>466</v>
      </c>
      <c r="D193" s="132" t="s">
        <v>119</v>
      </c>
      <c r="E193" s="133" t="s">
        <v>241</v>
      </c>
      <c r="F193" s="134" t="s">
        <v>242</v>
      </c>
      <c r="G193" s="135" t="s">
        <v>218</v>
      </c>
      <c r="H193" s="136">
        <v>5</v>
      </c>
      <c r="I193" s="137">
        <v>0</v>
      </c>
      <c r="J193" s="137">
        <f t="shared" si="30"/>
        <v>0</v>
      </c>
      <c r="K193" s="138"/>
      <c r="L193" s="25"/>
      <c r="M193" s="139" t="s">
        <v>1</v>
      </c>
      <c r="N193" s="140" t="s">
        <v>36</v>
      </c>
      <c r="O193" s="141">
        <v>0</v>
      </c>
      <c r="P193" s="141">
        <f t="shared" si="31"/>
        <v>0</v>
      </c>
      <c r="Q193" s="141">
        <v>0</v>
      </c>
      <c r="R193" s="141">
        <f t="shared" si="32"/>
        <v>0</v>
      </c>
      <c r="S193" s="141">
        <v>0</v>
      </c>
      <c r="T193" s="142">
        <f t="shared" si="33"/>
        <v>0</v>
      </c>
      <c r="AR193" s="143" t="s">
        <v>123</v>
      </c>
      <c r="AT193" s="143" t="s">
        <v>119</v>
      </c>
      <c r="AU193" s="143" t="s">
        <v>124</v>
      </c>
      <c r="AY193" s="13" t="s">
        <v>117</v>
      </c>
      <c r="BE193" s="144">
        <f t="shared" si="34"/>
        <v>0</v>
      </c>
      <c r="BF193" s="144">
        <f t="shared" si="35"/>
        <v>0</v>
      </c>
      <c r="BG193" s="144">
        <f t="shared" si="36"/>
        <v>0</v>
      </c>
      <c r="BH193" s="144">
        <f t="shared" si="37"/>
        <v>0</v>
      </c>
      <c r="BI193" s="144">
        <f t="shared" si="38"/>
        <v>0</v>
      </c>
      <c r="BJ193" s="13" t="s">
        <v>124</v>
      </c>
      <c r="BK193" s="144">
        <f t="shared" si="39"/>
        <v>0</v>
      </c>
      <c r="BL193" s="13" t="s">
        <v>123</v>
      </c>
      <c r="BM193" s="143" t="s">
        <v>821</v>
      </c>
    </row>
    <row r="194" spans="2:65" s="1" customFormat="1" ht="24.2" customHeight="1">
      <c r="B194" s="131"/>
      <c r="C194" s="132" t="s">
        <v>470</v>
      </c>
      <c r="D194" s="132" t="s">
        <v>119</v>
      </c>
      <c r="E194" s="133" t="s">
        <v>639</v>
      </c>
      <c r="F194" s="134" t="s">
        <v>640</v>
      </c>
      <c r="G194" s="135" t="s">
        <v>218</v>
      </c>
      <c r="H194" s="136">
        <v>3.84</v>
      </c>
      <c r="I194" s="137">
        <v>0</v>
      </c>
      <c r="J194" s="137">
        <f t="shared" si="30"/>
        <v>0</v>
      </c>
      <c r="K194" s="138"/>
      <c r="L194" s="25"/>
      <c r="M194" s="139" t="s">
        <v>1</v>
      </c>
      <c r="N194" s="140" t="s">
        <v>36</v>
      </c>
      <c r="O194" s="141">
        <v>0</v>
      </c>
      <c r="P194" s="141">
        <f t="shared" si="31"/>
        <v>0</v>
      </c>
      <c r="Q194" s="141">
        <v>0</v>
      </c>
      <c r="R194" s="141">
        <f t="shared" si="32"/>
        <v>0</v>
      </c>
      <c r="S194" s="141">
        <v>0</v>
      </c>
      <c r="T194" s="142">
        <f t="shared" si="33"/>
        <v>0</v>
      </c>
      <c r="AR194" s="143" t="s">
        <v>123</v>
      </c>
      <c r="AT194" s="143" t="s">
        <v>119</v>
      </c>
      <c r="AU194" s="143" t="s">
        <v>124</v>
      </c>
      <c r="AY194" s="13" t="s">
        <v>117</v>
      </c>
      <c r="BE194" s="144">
        <f t="shared" si="34"/>
        <v>0</v>
      </c>
      <c r="BF194" s="144">
        <f t="shared" si="35"/>
        <v>0</v>
      </c>
      <c r="BG194" s="144">
        <f t="shared" si="36"/>
        <v>0</v>
      </c>
      <c r="BH194" s="144">
        <f t="shared" si="37"/>
        <v>0</v>
      </c>
      <c r="BI194" s="144">
        <f t="shared" si="38"/>
        <v>0</v>
      </c>
      <c r="BJ194" s="13" t="s">
        <v>124</v>
      </c>
      <c r="BK194" s="144">
        <f t="shared" si="39"/>
        <v>0</v>
      </c>
      <c r="BL194" s="13" t="s">
        <v>123</v>
      </c>
      <c r="BM194" s="143" t="s">
        <v>822</v>
      </c>
    </row>
    <row r="195" spans="2:65" s="1" customFormat="1" ht="55.5" customHeight="1">
      <c r="B195" s="131"/>
      <c r="C195" s="132" t="s">
        <v>474</v>
      </c>
      <c r="D195" s="132" t="s">
        <v>119</v>
      </c>
      <c r="E195" s="133" t="s">
        <v>643</v>
      </c>
      <c r="F195" s="134" t="s">
        <v>644</v>
      </c>
      <c r="G195" s="135" t="s">
        <v>218</v>
      </c>
      <c r="H195" s="136">
        <v>148.44</v>
      </c>
      <c r="I195" s="137">
        <v>0</v>
      </c>
      <c r="J195" s="137">
        <f t="shared" si="30"/>
        <v>0</v>
      </c>
      <c r="K195" s="138"/>
      <c r="L195" s="25"/>
      <c r="M195" s="139" t="s">
        <v>1</v>
      </c>
      <c r="N195" s="140" t="s">
        <v>36</v>
      </c>
      <c r="O195" s="141">
        <v>0</v>
      </c>
      <c r="P195" s="141">
        <f t="shared" si="31"/>
        <v>0</v>
      </c>
      <c r="Q195" s="141">
        <v>0</v>
      </c>
      <c r="R195" s="141">
        <f t="shared" si="32"/>
        <v>0</v>
      </c>
      <c r="S195" s="141">
        <v>0</v>
      </c>
      <c r="T195" s="142">
        <f t="shared" si="33"/>
        <v>0</v>
      </c>
      <c r="AR195" s="143" t="s">
        <v>123</v>
      </c>
      <c r="AT195" s="143" t="s">
        <v>119</v>
      </c>
      <c r="AU195" s="143" t="s">
        <v>124</v>
      </c>
      <c r="AY195" s="13" t="s">
        <v>117</v>
      </c>
      <c r="BE195" s="144">
        <f t="shared" si="34"/>
        <v>0</v>
      </c>
      <c r="BF195" s="144">
        <f t="shared" si="35"/>
        <v>0</v>
      </c>
      <c r="BG195" s="144">
        <f t="shared" si="36"/>
        <v>0</v>
      </c>
      <c r="BH195" s="144">
        <f t="shared" si="37"/>
        <v>0</v>
      </c>
      <c r="BI195" s="144">
        <f t="shared" si="38"/>
        <v>0</v>
      </c>
      <c r="BJ195" s="13" t="s">
        <v>124</v>
      </c>
      <c r="BK195" s="144">
        <f t="shared" si="39"/>
        <v>0</v>
      </c>
      <c r="BL195" s="13" t="s">
        <v>123</v>
      </c>
      <c r="BM195" s="143" t="s">
        <v>823</v>
      </c>
    </row>
    <row r="196" spans="2:65" s="11" customFormat="1" ht="22.9" customHeight="1">
      <c r="B196" s="120"/>
      <c r="D196" s="121" t="s">
        <v>69</v>
      </c>
      <c r="E196" s="129" t="s">
        <v>244</v>
      </c>
      <c r="F196" s="129" t="s">
        <v>245</v>
      </c>
      <c r="J196" s="130">
        <f>BK196</f>
        <v>0</v>
      </c>
      <c r="L196" s="120"/>
      <c r="M196" s="124"/>
      <c r="P196" s="125">
        <f>P197</f>
        <v>145.234722</v>
      </c>
      <c r="R196" s="125">
        <f>R197</f>
        <v>0</v>
      </c>
      <c r="T196" s="126">
        <f>T197</f>
        <v>0</v>
      </c>
      <c r="AR196" s="121" t="s">
        <v>78</v>
      </c>
      <c r="AT196" s="127" t="s">
        <v>69</v>
      </c>
      <c r="AU196" s="127" t="s">
        <v>78</v>
      </c>
      <c r="AY196" s="121" t="s">
        <v>117</v>
      </c>
      <c r="BK196" s="128">
        <f>BK197</f>
        <v>0</v>
      </c>
    </row>
    <row r="197" spans="2:65" s="1" customFormat="1" ht="33" customHeight="1">
      <c r="B197" s="131"/>
      <c r="C197" s="132" t="s">
        <v>478</v>
      </c>
      <c r="D197" s="132" t="s">
        <v>119</v>
      </c>
      <c r="E197" s="133" t="s">
        <v>824</v>
      </c>
      <c r="F197" s="134" t="s">
        <v>825</v>
      </c>
      <c r="G197" s="135" t="s">
        <v>218</v>
      </c>
      <c r="H197" s="136">
        <v>369.55399999999997</v>
      </c>
      <c r="I197" s="137">
        <v>0</v>
      </c>
      <c r="J197" s="137">
        <f>ROUND(I197*H197,2)</f>
        <v>0</v>
      </c>
      <c r="K197" s="138"/>
      <c r="L197" s="25"/>
      <c r="M197" s="139" t="s">
        <v>1</v>
      </c>
      <c r="N197" s="140" t="s">
        <v>36</v>
      </c>
      <c r="O197" s="141">
        <v>0.39300000000000002</v>
      </c>
      <c r="P197" s="141">
        <f>O197*H197</f>
        <v>145.234722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123</v>
      </c>
      <c r="AT197" s="143" t="s">
        <v>119</v>
      </c>
      <c r="AU197" s="143" t="s">
        <v>124</v>
      </c>
      <c r="AY197" s="13" t="s">
        <v>117</v>
      </c>
      <c r="BE197" s="144">
        <f>IF(N197="základná",J197,0)</f>
        <v>0</v>
      </c>
      <c r="BF197" s="144">
        <f>IF(N197="znížená",J197,0)</f>
        <v>0</v>
      </c>
      <c r="BG197" s="144">
        <f>IF(N197="zákl. prenesená",J197,0)</f>
        <v>0</v>
      </c>
      <c r="BH197" s="144">
        <f>IF(N197="zníž. prenesená",J197,0)</f>
        <v>0</v>
      </c>
      <c r="BI197" s="144">
        <f>IF(N197="nulová",J197,0)</f>
        <v>0</v>
      </c>
      <c r="BJ197" s="13" t="s">
        <v>124</v>
      </c>
      <c r="BK197" s="144">
        <f>ROUND(I197*H197,2)</f>
        <v>0</v>
      </c>
      <c r="BL197" s="13" t="s">
        <v>123</v>
      </c>
      <c r="BM197" s="143" t="s">
        <v>826</v>
      </c>
    </row>
    <row r="198" spans="2:65" s="11" customFormat="1" ht="25.9" customHeight="1">
      <c r="B198" s="120"/>
      <c r="D198" s="121" t="s">
        <v>69</v>
      </c>
      <c r="E198" s="122" t="s">
        <v>650</v>
      </c>
      <c r="F198" s="122" t="s">
        <v>651</v>
      </c>
      <c r="J198" s="123">
        <f>BK198</f>
        <v>0</v>
      </c>
      <c r="L198" s="120"/>
      <c r="M198" s="124"/>
      <c r="P198" s="125">
        <f>P199</f>
        <v>60.16</v>
      </c>
      <c r="R198" s="125">
        <f>R199</f>
        <v>0.85599999999999998</v>
      </c>
      <c r="T198" s="126">
        <f>T199</f>
        <v>0.72</v>
      </c>
      <c r="AR198" s="121" t="s">
        <v>124</v>
      </c>
      <c r="AT198" s="127" t="s">
        <v>69</v>
      </c>
      <c r="AU198" s="127" t="s">
        <v>70</v>
      </c>
      <c r="AY198" s="121" t="s">
        <v>117</v>
      </c>
      <c r="BK198" s="128">
        <f>BK199</f>
        <v>0</v>
      </c>
    </row>
    <row r="199" spans="2:65" s="11" customFormat="1" ht="22.9" customHeight="1">
      <c r="B199" s="120"/>
      <c r="D199" s="121" t="s">
        <v>69</v>
      </c>
      <c r="E199" s="129" t="s">
        <v>652</v>
      </c>
      <c r="F199" s="129" t="s">
        <v>653</v>
      </c>
      <c r="J199" s="130">
        <f>BK199</f>
        <v>0</v>
      </c>
      <c r="L199" s="120"/>
      <c r="M199" s="124"/>
      <c r="P199" s="125">
        <f>SUM(P200:P203)</f>
        <v>60.16</v>
      </c>
      <c r="R199" s="125">
        <f>SUM(R200:R203)</f>
        <v>0.85599999999999998</v>
      </c>
      <c r="T199" s="126">
        <f>SUM(T200:T203)</f>
        <v>0.72</v>
      </c>
      <c r="AR199" s="121" t="s">
        <v>124</v>
      </c>
      <c r="AT199" s="127" t="s">
        <v>69</v>
      </c>
      <c r="AU199" s="127" t="s">
        <v>78</v>
      </c>
      <c r="AY199" s="121" t="s">
        <v>117</v>
      </c>
      <c r="BK199" s="128">
        <f>SUM(BK200:BK203)</f>
        <v>0</v>
      </c>
    </row>
    <row r="200" spans="2:65" s="1" customFormat="1" ht="24.2" customHeight="1">
      <c r="B200" s="131"/>
      <c r="C200" s="132" t="s">
        <v>482</v>
      </c>
      <c r="D200" s="132" t="s">
        <v>119</v>
      </c>
      <c r="E200" s="133" t="s">
        <v>827</v>
      </c>
      <c r="F200" s="134" t="s">
        <v>828</v>
      </c>
      <c r="G200" s="135" t="s">
        <v>132</v>
      </c>
      <c r="H200" s="136">
        <v>66</v>
      </c>
      <c r="I200" s="137">
        <v>0</v>
      </c>
      <c r="J200" s="137">
        <f>ROUND(I200*H200,2)</f>
        <v>0</v>
      </c>
      <c r="K200" s="138"/>
      <c r="L200" s="25"/>
      <c r="M200" s="139" t="s">
        <v>1</v>
      </c>
      <c r="N200" s="140" t="s">
        <v>36</v>
      </c>
      <c r="O200" s="141">
        <v>0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188</v>
      </c>
      <c r="AT200" s="143" t="s">
        <v>119</v>
      </c>
      <c r="AU200" s="143" t="s">
        <v>124</v>
      </c>
      <c r="AY200" s="13" t="s">
        <v>117</v>
      </c>
      <c r="BE200" s="144">
        <f>IF(N200="základná",J200,0)</f>
        <v>0</v>
      </c>
      <c r="BF200" s="144">
        <f>IF(N200="znížená",J200,0)</f>
        <v>0</v>
      </c>
      <c r="BG200" s="144">
        <f>IF(N200="zákl. prenesená",J200,0)</f>
        <v>0</v>
      </c>
      <c r="BH200" s="144">
        <f>IF(N200="zníž. prenesená",J200,0)</f>
        <v>0</v>
      </c>
      <c r="BI200" s="144">
        <f>IF(N200="nulová",J200,0)</f>
        <v>0</v>
      </c>
      <c r="BJ200" s="13" t="s">
        <v>124</v>
      </c>
      <c r="BK200" s="144">
        <f>ROUND(I200*H200,2)</f>
        <v>0</v>
      </c>
      <c r="BL200" s="13" t="s">
        <v>188</v>
      </c>
      <c r="BM200" s="143" t="s">
        <v>829</v>
      </c>
    </row>
    <row r="201" spans="2:65" s="1" customFormat="1" ht="24.2" customHeight="1">
      <c r="B201" s="131"/>
      <c r="C201" s="132" t="s">
        <v>486</v>
      </c>
      <c r="D201" s="132" t="s">
        <v>119</v>
      </c>
      <c r="E201" s="133" t="s">
        <v>655</v>
      </c>
      <c r="F201" s="134" t="s">
        <v>656</v>
      </c>
      <c r="G201" s="135" t="s">
        <v>132</v>
      </c>
      <c r="H201" s="136">
        <v>80</v>
      </c>
      <c r="I201" s="137">
        <v>0</v>
      </c>
      <c r="J201" s="137">
        <f>ROUND(I201*H201,2)</f>
        <v>0</v>
      </c>
      <c r="K201" s="138"/>
      <c r="L201" s="25"/>
      <c r="M201" s="139" t="s">
        <v>1</v>
      </c>
      <c r="N201" s="140" t="s">
        <v>36</v>
      </c>
      <c r="O201" s="141">
        <v>0.46700000000000003</v>
      </c>
      <c r="P201" s="141">
        <f>O201*H201</f>
        <v>37.36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188</v>
      </c>
      <c r="AT201" s="143" t="s">
        <v>119</v>
      </c>
      <c r="AU201" s="143" t="s">
        <v>124</v>
      </c>
      <c r="AY201" s="13" t="s">
        <v>117</v>
      </c>
      <c r="BE201" s="144">
        <f>IF(N201="základná",J201,0)</f>
        <v>0</v>
      </c>
      <c r="BF201" s="144">
        <f>IF(N201="znížená",J201,0)</f>
        <v>0</v>
      </c>
      <c r="BG201" s="144">
        <f>IF(N201="zákl. prenesená",J201,0)</f>
        <v>0</v>
      </c>
      <c r="BH201" s="144">
        <f>IF(N201="zníž. prenesená",J201,0)</f>
        <v>0</v>
      </c>
      <c r="BI201" s="144">
        <f>IF(N201="nulová",J201,0)</f>
        <v>0</v>
      </c>
      <c r="BJ201" s="13" t="s">
        <v>124</v>
      </c>
      <c r="BK201" s="144">
        <f>ROUND(I201*H201,2)</f>
        <v>0</v>
      </c>
      <c r="BL201" s="13" t="s">
        <v>188</v>
      </c>
      <c r="BM201" s="143" t="s">
        <v>830</v>
      </c>
    </row>
    <row r="202" spans="2:65" s="1" customFormat="1" ht="33" customHeight="1">
      <c r="B202" s="131"/>
      <c r="C202" s="132" t="s">
        <v>490</v>
      </c>
      <c r="D202" s="132" t="s">
        <v>119</v>
      </c>
      <c r="E202" s="133" t="s">
        <v>659</v>
      </c>
      <c r="F202" s="134" t="s">
        <v>660</v>
      </c>
      <c r="G202" s="135" t="s">
        <v>132</v>
      </c>
      <c r="H202" s="136">
        <v>80</v>
      </c>
      <c r="I202" s="137">
        <v>0</v>
      </c>
      <c r="J202" s="137">
        <f>ROUND(I202*H202,2)</f>
        <v>0</v>
      </c>
      <c r="K202" s="138"/>
      <c r="L202" s="25"/>
      <c r="M202" s="139" t="s">
        <v>1</v>
      </c>
      <c r="N202" s="140" t="s">
        <v>36</v>
      </c>
      <c r="O202" s="141">
        <v>0.28499999999999998</v>
      </c>
      <c r="P202" s="141">
        <f>O202*H202</f>
        <v>22.799999999999997</v>
      </c>
      <c r="Q202" s="141">
        <v>0</v>
      </c>
      <c r="R202" s="141">
        <f>Q202*H202</f>
        <v>0</v>
      </c>
      <c r="S202" s="141">
        <v>8.9999999999999993E-3</v>
      </c>
      <c r="T202" s="142">
        <f>S202*H202</f>
        <v>0.72</v>
      </c>
      <c r="AR202" s="143" t="s">
        <v>188</v>
      </c>
      <c r="AT202" s="143" t="s">
        <v>119</v>
      </c>
      <c r="AU202" s="143" t="s">
        <v>124</v>
      </c>
      <c r="AY202" s="13" t="s">
        <v>117</v>
      </c>
      <c r="BE202" s="144">
        <f>IF(N202="základná",J202,0)</f>
        <v>0</v>
      </c>
      <c r="BF202" s="144">
        <f>IF(N202="znížená",J202,0)</f>
        <v>0</v>
      </c>
      <c r="BG202" s="144">
        <f>IF(N202="zákl. prenesená",J202,0)</f>
        <v>0</v>
      </c>
      <c r="BH202" s="144">
        <f>IF(N202="zníž. prenesená",J202,0)</f>
        <v>0</v>
      </c>
      <c r="BI202" s="144">
        <f>IF(N202="nulová",J202,0)</f>
        <v>0</v>
      </c>
      <c r="BJ202" s="13" t="s">
        <v>124</v>
      </c>
      <c r="BK202" s="144">
        <f>ROUND(I202*H202,2)</f>
        <v>0</v>
      </c>
      <c r="BL202" s="13" t="s">
        <v>188</v>
      </c>
      <c r="BM202" s="143" t="s">
        <v>831</v>
      </c>
    </row>
    <row r="203" spans="2:65" s="1" customFormat="1" ht="24.2" customHeight="1">
      <c r="B203" s="131"/>
      <c r="C203" s="145" t="s">
        <v>494</v>
      </c>
      <c r="D203" s="145" t="s">
        <v>144</v>
      </c>
      <c r="E203" s="146" t="s">
        <v>663</v>
      </c>
      <c r="F203" s="147" t="s">
        <v>664</v>
      </c>
      <c r="G203" s="148" t="s">
        <v>153</v>
      </c>
      <c r="H203" s="149">
        <v>80</v>
      </c>
      <c r="I203" s="150">
        <v>0</v>
      </c>
      <c r="J203" s="150">
        <f>ROUND(I203*H203,2)</f>
        <v>0</v>
      </c>
      <c r="K203" s="151"/>
      <c r="L203" s="152"/>
      <c r="M203" s="153" t="s">
        <v>1</v>
      </c>
      <c r="N203" s="154" t="s">
        <v>36</v>
      </c>
      <c r="O203" s="141">
        <v>0</v>
      </c>
      <c r="P203" s="141">
        <f>O203*H203</f>
        <v>0</v>
      </c>
      <c r="Q203" s="141">
        <v>1.0699999999999999E-2</v>
      </c>
      <c r="R203" s="141">
        <f>Q203*H203</f>
        <v>0.85599999999999998</v>
      </c>
      <c r="S203" s="141">
        <v>0</v>
      </c>
      <c r="T203" s="142">
        <f>S203*H203</f>
        <v>0</v>
      </c>
      <c r="AR203" s="143" t="s">
        <v>350</v>
      </c>
      <c r="AT203" s="143" t="s">
        <v>144</v>
      </c>
      <c r="AU203" s="143" t="s">
        <v>124</v>
      </c>
      <c r="AY203" s="13" t="s">
        <v>117</v>
      </c>
      <c r="BE203" s="144">
        <f>IF(N203="základná",J203,0)</f>
        <v>0</v>
      </c>
      <c r="BF203" s="144">
        <f>IF(N203="znížená",J203,0)</f>
        <v>0</v>
      </c>
      <c r="BG203" s="144">
        <f>IF(N203="zákl. prenesená",J203,0)</f>
        <v>0</v>
      </c>
      <c r="BH203" s="144">
        <f>IF(N203="zníž. prenesená",J203,0)</f>
        <v>0</v>
      </c>
      <c r="BI203" s="144">
        <f>IF(N203="nulová",J203,0)</f>
        <v>0</v>
      </c>
      <c r="BJ203" s="13" t="s">
        <v>124</v>
      </c>
      <c r="BK203" s="144">
        <f>ROUND(I203*H203,2)</f>
        <v>0</v>
      </c>
      <c r="BL203" s="13" t="s">
        <v>188</v>
      </c>
      <c r="BM203" s="143" t="s">
        <v>832</v>
      </c>
    </row>
    <row r="204" spans="2:65" s="11" customFormat="1" ht="25.9" customHeight="1">
      <c r="B204" s="120"/>
      <c r="D204" s="121" t="s">
        <v>69</v>
      </c>
      <c r="E204" s="122" t="s">
        <v>666</v>
      </c>
      <c r="F204" s="122" t="s">
        <v>667</v>
      </c>
      <c r="J204" s="123">
        <f>BK204</f>
        <v>0</v>
      </c>
      <c r="L204" s="120"/>
      <c r="M204" s="124"/>
      <c r="P204" s="125">
        <f>SUM(P205:P210)</f>
        <v>0</v>
      </c>
      <c r="R204" s="125">
        <f>SUM(R205:R210)</f>
        <v>0</v>
      </c>
      <c r="T204" s="126">
        <f>SUM(T205:T210)</f>
        <v>0</v>
      </c>
      <c r="AR204" s="121" t="s">
        <v>139</v>
      </c>
      <c r="AT204" s="127" t="s">
        <v>69</v>
      </c>
      <c r="AU204" s="127" t="s">
        <v>70</v>
      </c>
      <c r="AY204" s="121" t="s">
        <v>117</v>
      </c>
      <c r="BK204" s="128">
        <f>SUM(BK205:BK210)</f>
        <v>0</v>
      </c>
    </row>
    <row r="205" spans="2:65" s="1" customFormat="1" ht="24.2" customHeight="1">
      <c r="B205" s="131"/>
      <c r="C205" s="132" t="s">
        <v>499</v>
      </c>
      <c r="D205" s="132" t="s">
        <v>119</v>
      </c>
      <c r="E205" s="133" t="s">
        <v>669</v>
      </c>
      <c r="F205" s="134" t="s">
        <v>670</v>
      </c>
      <c r="G205" s="135" t="s">
        <v>178</v>
      </c>
      <c r="H205" s="136">
        <v>1</v>
      </c>
      <c r="I205" s="137">
        <v>0</v>
      </c>
      <c r="J205" s="137">
        <f t="shared" ref="J205:J210" si="40">ROUND(I205*H205,2)</f>
        <v>0</v>
      </c>
      <c r="K205" s="138"/>
      <c r="L205" s="25"/>
      <c r="M205" s="139" t="s">
        <v>1</v>
      </c>
      <c r="N205" s="140" t="s">
        <v>36</v>
      </c>
      <c r="O205" s="141">
        <v>0</v>
      </c>
      <c r="P205" s="141">
        <f t="shared" ref="P205:P210" si="41">O205*H205</f>
        <v>0</v>
      </c>
      <c r="Q205" s="141">
        <v>0</v>
      </c>
      <c r="R205" s="141">
        <f t="shared" ref="R205:R210" si="42">Q205*H205</f>
        <v>0</v>
      </c>
      <c r="S205" s="141">
        <v>0</v>
      </c>
      <c r="T205" s="142">
        <f t="shared" ref="T205:T210" si="43">S205*H205</f>
        <v>0</v>
      </c>
      <c r="AR205" s="143" t="s">
        <v>671</v>
      </c>
      <c r="AT205" s="143" t="s">
        <v>119</v>
      </c>
      <c r="AU205" s="143" t="s">
        <v>78</v>
      </c>
      <c r="AY205" s="13" t="s">
        <v>117</v>
      </c>
      <c r="BE205" s="144">
        <f t="shared" ref="BE205:BE210" si="44">IF(N205="základná",J205,0)</f>
        <v>0</v>
      </c>
      <c r="BF205" s="144">
        <f t="shared" ref="BF205:BF210" si="45">IF(N205="znížená",J205,0)</f>
        <v>0</v>
      </c>
      <c r="BG205" s="144">
        <f t="shared" ref="BG205:BG210" si="46">IF(N205="zákl. prenesená",J205,0)</f>
        <v>0</v>
      </c>
      <c r="BH205" s="144">
        <f t="shared" ref="BH205:BH210" si="47">IF(N205="zníž. prenesená",J205,0)</f>
        <v>0</v>
      </c>
      <c r="BI205" s="144">
        <f t="shared" ref="BI205:BI210" si="48">IF(N205="nulová",J205,0)</f>
        <v>0</v>
      </c>
      <c r="BJ205" s="13" t="s">
        <v>124</v>
      </c>
      <c r="BK205" s="144">
        <f t="shared" ref="BK205:BK210" si="49">ROUND(I205*H205,2)</f>
        <v>0</v>
      </c>
      <c r="BL205" s="13" t="s">
        <v>671</v>
      </c>
      <c r="BM205" s="143" t="s">
        <v>833</v>
      </c>
    </row>
    <row r="206" spans="2:65" s="1" customFormat="1" ht="44.25" customHeight="1">
      <c r="B206" s="131"/>
      <c r="C206" s="132" t="s">
        <v>503</v>
      </c>
      <c r="D206" s="132" t="s">
        <v>119</v>
      </c>
      <c r="E206" s="133" t="s">
        <v>674</v>
      </c>
      <c r="F206" s="134" t="s">
        <v>675</v>
      </c>
      <c r="G206" s="135" t="s">
        <v>178</v>
      </c>
      <c r="H206" s="136">
        <v>1</v>
      </c>
      <c r="I206" s="137">
        <v>0</v>
      </c>
      <c r="J206" s="137">
        <f t="shared" si="40"/>
        <v>0</v>
      </c>
      <c r="K206" s="138"/>
      <c r="L206" s="25"/>
      <c r="M206" s="139" t="s">
        <v>1</v>
      </c>
      <c r="N206" s="140" t="s">
        <v>36</v>
      </c>
      <c r="O206" s="141">
        <v>0</v>
      </c>
      <c r="P206" s="141">
        <f t="shared" si="41"/>
        <v>0</v>
      </c>
      <c r="Q206" s="141">
        <v>0</v>
      </c>
      <c r="R206" s="141">
        <f t="shared" si="42"/>
        <v>0</v>
      </c>
      <c r="S206" s="141">
        <v>0</v>
      </c>
      <c r="T206" s="142">
        <f t="shared" si="43"/>
        <v>0</v>
      </c>
      <c r="AR206" s="143" t="s">
        <v>671</v>
      </c>
      <c r="AT206" s="143" t="s">
        <v>119</v>
      </c>
      <c r="AU206" s="143" t="s">
        <v>78</v>
      </c>
      <c r="AY206" s="13" t="s">
        <v>117</v>
      </c>
      <c r="BE206" s="144">
        <f t="shared" si="44"/>
        <v>0</v>
      </c>
      <c r="BF206" s="144">
        <f t="shared" si="45"/>
        <v>0</v>
      </c>
      <c r="BG206" s="144">
        <f t="shared" si="46"/>
        <v>0</v>
      </c>
      <c r="BH206" s="144">
        <f t="shared" si="47"/>
        <v>0</v>
      </c>
      <c r="BI206" s="144">
        <f t="shared" si="48"/>
        <v>0</v>
      </c>
      <c r="BJ206" s="13" t="s">
        <v>124</v>
      </c>
      <c r="BK206" s="144">
        <f t="shared" si="49"/>
        <v>0</v>
      </c>
      <c r="BL206" s="13" t="s">
        <v>671</v>
      </c>
      <c r="BM206" s="143" t="s">
        <v>834</v>
      </c>
    </row>
    <row r="207" spans="2:65" s="1" customFormat="1" ht="24.2" customHeight="1">
      <c r="B207" s="131"/>
      <c r="C207" s="132" t="s">
        <v>507</v>
      </c>
      <c r="D207" s="132" t="s">
        <v>119</v>
      </c>
      <c r="E207" s="133" t="s">
        <v>835</v>
      </c>
      <c r="F207" s="134" t="s">
        <v>679</v>
      </c>
      <c r="G207" s="135" t="s">
        <v>178</v>
      </c>
      <c r="H207" s="136">
        <v>1</v>
      </c>
      <c r="I207" s="137">
        <v>0</v>
      </c>
      <c r="J207" s="137">
        <f t="shared" si="40"/>
        <v>0</v>
      </c>
      <c r="K207" s="138"/>
      <c r="L207" s="25"/>
      <c r="M207" s="139" t="s">
        <v>1</v>
      </c>
      <c r="N207" s="140" t="s">
        <v>36</v>
      </c>
      <c r="O207" s="141">
        <v>0</v>
      </c>
      <c r="P207" s="141">
        <f t="shared" si="41"/>
        <v>0</v>
      </c>
      <c r="Q207" s="141">
        <v>0</v>
      </c>
      <c r="R207" s="141">
        <f t="shared" si="42"/>
        <v>0</v>
      </c>
      <c r="S207" s="141">
        <v>0</v>
      </c>
      <c r="T207" s="142">
        <f t="shared" si="43"/>
        <v>0</v>
      </c>
      <c r="AR207" s="143" t="s">
        <v>671</v>
      </c>
      <c r="AT207" s="143" t="s">
        <v>119</v>
      </c>
      <c r="AU207" s="143" t="s">
        <v>78</v>
      </c>
      <c r="AY207" s="13" t="s">
        <v>117</v>
      </c>
      <c r="BE207" s="144">
        <f t="shared" si="44"/>
        <v>0</v>
      </c>
      <c r="BF207" s="144">
        <f t="shared" si="45"/>
        <v>0</v>
      </c>
      <c r="BG207" s="144">
        <f t="shared" si="46"/>
        <v>0</v>
      </c>
      <c r="BH207" s="144">
        <f t="shared" si="47"/>
        <v>0</v>
      </c>
      <c r="BI207" s="144">
        <f t="shared" si="48"/>
        <v>0</v>
      </c>
      <c r="BJ207" s="13" t="s">
        <v>124</v>
      </c>
      <c r="BK207" s="144">
        <f t="shared" si="49"/>
        <v>0</v>
      </c>
      <c r="BL207" s="13" t="s">
        <v>671</v>
      </c>
      <c r="BM207" s="143" t="s">
        <v>836</v>
      </c>
    </row>
    <row r="208" spans="2:65" s="1" customFormat="1" ht="16.5" customHeight="1">
      <c r="B208" s="131"/>
      <c r="C208" s="132" t="s">
        <v>511</v>
      </c>
      <c r="D208" s="132" t="s">
        <v>119</v>
      </c>
      <c r="E208" s="133" t="s">
        <v>682</v>
      </c>
      <c r="F208" s="134" t="s">
        <v>683</v>
      </c>
      <c r="G208" s="135" t="s">
        <v>178</v>
      </c>
      <c r="H208" s="136">
        <v>1</v>
      </c>
      <c r="I208" s="137">
        <v>0</v>
      </c>
      <c r="J208" s="137">
        <f t="shared" si="40"/>
        <v>0</v>
      </c>
      <c r="K208" s="138"/>
      <c r="L208" s="25"/>
      <c r="M208" s="139" t="s">
        <v>1</v>
      </c>
      <c r="N208" s="140" t="s">
        <v>36</v>
      </c>
      <c r="O208" s="141">
        <v>0</v>
      </c>
      <c r="P208" s="141">
        <f t="shared" si="41"/>
        <v>0</v>
      </c>
      <c r="Q208" s="141">
        <v>0</v>
      </c>
      <c r="R208" s="141">
        <f t="shared" si="42"/>
        <v>0</v>
      </c>
      <c r="S208" s="141">
        <v>0</v>
      </c>
      <c r="T208" s="142">
        <f t="shared" si="43"/>
        <v>0</v>
      </c>
      <c r="AR208" s="143" t="s">
        <v>671</v>
      </c>
      <c r="AT208" s="143" t="s">
        <v>119</v>
      </c>
      <c r="AU208" s="143" t="s">
        <v>78</v>
      </c>
      <c r="AY208" s="13" t="s">
        <v>117</v>
      </c>
      <c r="BE208" s="144">
        <f t="shared" si="44"/>
        <v>0</v>
      </c>
      <c r="BF208" s="144">
        <f t="shared" si="45"/>
        <v>0</v>
      </c>
      <c r="BG208" s="144">
        <f t="shared" si="46"/>
        <v>0</v>
      </c>
      <c r="BH208" s="144">
        <f t="shared" si="47"/>
        <v>0</v>
      </c>
      <c r="BI208" s="144">
        <f t="shared" si="48"/>
        <v>0</v>
      </c>
      <c r="BJ208" s="13" t="s">
        <v>124</v>
      </c>
      <c r="BK208" s="144">
        <f t="shared" si="49"/>
        <v>0</v>
      </c>
      <c r="BL208" s="13" t="s">
        <v>671</v>
      </c>
      <c r="BM208" s="143" t="s">
        <v>837</v>
      </c>
    </row>
    <row r="209" spans="2:65" s="1" customFormat="1" ht="16.5" customHeight="1">
      <c r="B209" s="131"/>
      <c r="C209" s="132" t="s">
        <v>515</v>
      </c>
      <c r="D209" s="132" t="s">
        <v>119</v>
      </c>
      <c r="E209" s="133" t="s">
        <v>686</v>
      </c>
      <c r="F209" s="134" t="s">
        <v>687</v>
      </c>
      <c r="G209" s="135" t="s">
        <v>178</v>
      </c>
      <c r="H209" s="136">
        <v>1</v>
      </c>
      <c r="I209" s="137">
        <v>0</v>
      </c>
      <c r="J209" s="137">
        <f t="shared" si="40"/>
        <v>0</v>
      </c>
      <c r="K209" s="138"/>
      <c r="L209" s="25"/>
      <c r="M209" s="139" t="s">
        <v>1</v>
      </c>
      <c r="N209" s="140" t="s">
        <v>36</v>
      </c>
      <c r="O209" s="141">
        <v>0</v>
      </c>
      <c r="P209" s="141">
        <f t="shared" si="41"/>
        <v>0</v>
      </c>
      <c r="Q209" s="141">
        <v>0</v>
      </c>
      <c r="R209" s="141">
        <f t="shared" si="42"/>
        <v>0</v>
      </c>
      <c r="S209" s="141">
        <v>0</v>
      </c>
      <c r="T209" s="142">
        <f t="shared" si="43"/>
        <v>0</v>
      </c>
      <c r="AR209" s="143" t="s">
        <v>671</v>
      </c>
      <c r="AT209" s="143" t="s">
        <v>119</v>
      </c>
      <c r="AU209" s="143" t="s">
        <v>78</v>
      </c>
      <c r="AY209" s="13" t="s">
        <v>117</v>
      </c>
      <c r="BE209" s="144">
        <f t="shared" si="44"/>
        <v>0</v>
      </c>
      <c r="BF209" s="144">
        <f t="shared" si="45"/>
        <v>0</v>
      </c>
      <c r="BG209" s="144">
        <f t="shared" si="46"/>
        <v>0</v>
      </c>
      <c r="BH209" s="144">
        <f t="shared" si="47"/>
        <v>0</v>
      </c>
      <c r="BI209" s="144">
        <f t="shared" si="48"/>
        <v>0</v>
      </c>
      <c r="BJ209" s="13" t="s">
        <v>124</v>
      </c>
      <c r="BK209" s="144">
        <f t="shared" si="49"/>
        <v>0</v>
      </c>
      <c r="BL209" s="13" t="s">
        <v>671</v>
      </c>
      <c r="BM209" s="143" t="s">
        <v>838</v>
      </c>
    </row>
    <row r="210" spans="2:65" s="1" customFormat="1" ht="16.5" customHeight="1">
      <c r="B210" s="131"/>
      <c r="C210" s="132" t="s">
        <v>519</v>
      </c>
      <c r="D210" s="132" t="s">
        <v>119</v>
      </c>
      <c r="E210" s="133" t="s">
        <v>690</v>
      </c>
      <c r="F210" s="134" t="s">
        <v>691</v>
      </c>
      <c r="G210" s="135" t="s">
        <v>178</v>
      </c>
      <c r="H210" s="136">
        <v>1</v>
      </c>
      <c r="I210" s="137">
        <v>0</v>
      </c>
      <c r="J210" s="137">
        <f t="shared" si="40"/>
        <v>0</v>
      </c>
      <c r="K210" s="138"/>
      <c r="L210" s="25"/>
      <c r="M210" s="155" t="s">
        <v>1</v>
      </c>
      <c r="N210" s="156" t="s">
        <v>36</v>
      </c>
      <c r="O210" s="157">
        <v>0</v>
      </c>
      <c r="P210" s="157">
        <f t="shared" si="41"/>
        <v>0</v>
      </c>
      <c r="Q210" s="157">
        <v>0</v>
      </c>
      <c r="R210" s="157">
        <f t="shared" si="42"/>
        <v>0</v>
      </c>
      <c r="S210" s="157">
        <v>0</v>
      </c>
      <c r="T210" s="158">
        <f t="shared" si="43"/>
        <v>0</v>
      </c>
      <c r="AR210" s="143" t="s">
        <v>671</v>
      </c>
      <c r="AT210" s="143" t="s">
        <v>119</v>
      </c>
      <c r="AU210" s="143" t="s">
        <v>78</v>
      </c>
      <c r="AY210" s="13" t="s">
        <v>117</v>
      </c>
      <c r="BE210" s="144">
        <f t="shared" si="44"/>
        <v>0</v>
      </c>
      <c r="BF210" s="144">
        <f t="shared" si="45"/>
        <v>0</v>
      </c>
      <c r="BG210" s="144">
        <f t="shared" si="46"/>
        <v>0</v>
      </c>
      <c r="BH210" s="144">
        <f t="shared" si="47"/>
        <v>0</v>
      </c>
      <c r="BI210" s="144">
        <f t="shared" si="48"/>
        <v>0</v>
      </c>
      <c r="BJ210" s="13" t="s">
        <v>124</v>
      </c>
      <c r="BK210" s="144">
        <f t="shared" si="49"/>
        <v>0</v>
      </c>
      <c r="BL210" s="13" t="s">
        <v>671</v>
      </c>
      <c r="BM210" s="143" t="s">
        <v>839</v>
      </c>
    </row>
    <row r="211" spans="2:65" s="1" customFormat="1" ht="6.95" customHeight="1">
      <c r="B211" s="40"/>
      <c r="C211" s="41"/>
      <c r="D211" s="41"/>
      <c r="E211" s="41"/>
      <c r="F211" s="41"/>
      <c r="G211" s="41"/>
      <c r="H211" s="41"/>
      <c r="I211" s="41"/>
      <c r="J211" s="41"/>
      <c r="K211" s="41"/>
      <c r="L211" s="25"/>
    </row>
  </sheetData>
  <autoFilter ref="C125:K210" xr:uid="{00000000-0009-0000-0000-000003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6"/>
  <sheetViews>
    <sheetView showGridLines="0" topLeftCell="A132" workbookViewId="0">
      <selection activeCell="I146" sqref="I14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3" t="s">
        <v>5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5" customHeight="1">
      <c r="B4" s="16"/>
      <c r="D4" s="17" t="s">
        <v>89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61" t="str">
        <f>'Rekapitulácia stavby'!K6</f>
        <v>Oprava koľají električkovej trate na Námestí SNP-juh 1.etapa</v>
      </c>
      <c r="F7" s="162"/>
      <c r="G7" s="162"/>
      <c r="H7" s="162"/>
      <c r="L7" s="16"/>
    </row>
    <row r="8" spans="2:46" s="1" customFormat="1" ht="12" customHeight="1">
      <c r="B8" s="25"/>
      <c r="D8" s="22" t="s">
        <v>90</v>
      </c>
      <c r="L8" s="25"/>
    </row>
    <row r="9" spans="2:46" s="1" customFormat="1" ht="16.5" customHeight="1">
      <c r="B9" s="25"/>
      <c r="E9" s="159" t="s">
        <v>840</v>
      </c>
      <c r="F9" s="160"/>
      <c r="G9" s="160"/>
      <c r="H9" s="160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25. 3. 2026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24</v>
      </c>
      <c r="J15" s="20" t="str">
        <f>IF('Rekapitulácia stavby'!AN11="","",'Rekapitulácia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5" t="str">
        <f>'Rekapitulácia stavby'!E14</f>
        <v xml:space="preserve"> </v>
      </c>
      <c r="F18" s="165"/>
      <c r="G18" s="165"/>
      <c r="H18" s="165"/>
      <c r="I18" s="22" t="s">
        <v>24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24</v>
      </c>
      <c r="J21" s="20" t="str">
        <f>IF('Rekapitulácia stavby'!AN17="","",'Rekapitulácia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24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66" t="s">
        <v>1</v>
      </c>
      <c r="F27" s="166"/>
      <c r="G27" s="166"/>
      <c r="H27" s="166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ROUND(J122, 2)</f>
        <v>0</v>
      </c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51" t="s">
        <v>34</v>
      </c>
      <c r="E33" s="30" t="s">
        <v>35</v>
      </c>
      <c r="F33" s="87">
        <f>ROUND((SUM(BE122:BE145)),  2)</f>
        <v>0</v>
      </c>
      <c r="G33" s="88"/>
      <c r="H33" s="88"/>
      <c r="I33" s="89">
        <v>0.23</v>
      </c>
      <c r="J33" s="87">
        <f>ROUND(((SUM(BE122:BE145))*I33),  2)</f>
        <v>0</v>
      </c>
      <c r="L33" s="25"/>
    </row>
    <row r="34" spans="2:12" s="1" customFormat="1" ht="14.45" customHeight="1">
      <c r="B34" s="25"/>
      <c r="E34" s="30" t="s">
        <v>36</v>
      </c>
      <c r="F34" s="90">
        <f>ROUND((SUM(BF122:BF145)),  2)</f>
        <v>0</v>
      </c>
      <c r="I34" s="91">
        <v>0.23</v>
      </c>
      <c r="J34" s="90">
        <f>ROUND(((SUM(BF122:BF145))*I34),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90">
        <f>ROUND((SUM(BG122:BG145)),  2)</f>
        <v>0</v>
      </c>
      <c r="I35" s="91">
        <v>0.23</v>
      </c>
      <c r="J35" s="90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90">
        <f>ROUND((SUM(BH122:BH145)),  2)</f>
        <v>0</v>
      </c>
      <c r="I36" s="91">
        <v>0.23</v>
      </c>
      <c r="J36" s="90">
        <f>0</f>
        <v>0</v>
      </c>
      <c r="L36" s="25"/>
    </row>
    <row r="37" spans="2:12" s="1" customFormat="1" ht="14.45" hidden="1" customHeight="1">
      <c r="B37" s="25"/>
      <c r="E37" s="30" t="s">
        <v>39</v>
      </c>
      <c r="F37" s="87">
        <f>ROUND((SUM(BI122:BI145)),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0</v>
      </c>
      <c r="K39" s="97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92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61" t="str">
        <f>E7</f>
        <v>Oprava koľají električkovej trate na Námestí SNP-juh 1.etapa</v>
      </c>
      <c r="F85" s="162"/>
      <c r="G85" s="162"/>
      <c r="H85" s="162"/>
      <c r="L85" s="25"/>
    </row>
    <row r="86" spans="2:47" s="1" customFormat="1" ht="12" customHeight="1">
      <c r="B86" s="25"/>
      <c r="C86" s="22" t="s">
        <v>90</v>
      </c>
      <c r="L86" s="25"/>
    </row>
    <row r="87" spans="2:47" s="1" customFormat="1" ht="16.5" customHeight="1">
      <c r="B87" s="25"/>
      <c r="E87" s="159" t="str">
        <f>E9</f>
        <v>SO3 - Multikanál 1.etapa</v>
      </c>
      <c r="F87" s="160"/>
      <c r="G87" s="160"/>
      <c r="H87" s="160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Bratislava</v>
      </c>
      <c r="I89" s="22" t="s">
        <v>19</v>
      </c>
      <c r="J89" s="48" t="str">
        <f>IF(J12="","",J12)</f>
        <v>25. 3. 2026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93</v>
      </c>
      <c r="D94" s="92"/>
      <c r="E94" s="92"/>
      <c r="F94" s="92"/>
      <c r="G94" s="92"/>
      <c r="H94" s="92"/>
      <c r="I94" s="92"/>
      <c r="J94" s="101" t="s">
        <v>94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102" t="s">
        <v>95</v>
      </c>
      <c r="J96" s="62">
        <f>J122</f>
        <v>0</v>
      </c>
      <c r="L96" s="25"/>
      <c r="AU96" s="13" t="s">
        <v>96</v>
      </c>
    </row>
    <row r="97" spans="2:12" s="8" customFormat="1" ht="24.95" customHeight="1">
      <c r="B97" s="103"/>
      <c r="D97" s="104" t="s">
        <v>97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customHeight="1">
      <c r="B98" s="107"/>
      <c r="D98" s="108" t="s">
        <v>98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customHeight="1">
      <c r="B99" s="107"/>
      <c r="D99" s="108" t="s">
        <v>841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12" s="9" customFormat="1" ht="19.899999999999999" customHeight="1">
      <c r="B100" s="107"/>
      <c r="D100" s="108" t="s">
        <v>252</v>
      </c>
      <c r="E100" s="109"/>
      <c r="F100" s="109"/>
      <c r="G100" s="109"/>
      <c r="H100" s="109"/>
      <c r="I100" s="109"/>
      <c r="J100" s="110">
        <f>J139</f>
        <v>0</v>
      </c>
      <c r="L100" s="107"/>
    </row>
    <row r="101" spans="2:12" s="9" customFormat="1" ht="19.899999999999999" customHeight="1">
      <c r="B101" s="107"/>
      <c r="D101" s="108" t="s">
        <v>101</v>
      </c>
      <c r="E101" s="109"/>
      <c r="F101" s="109"/>
      <c r="G101" s="109"/>
      <c r="H101" s="109"/>
      <c r="I101" s="109"/>
      <c r="J101" s="110">
        <f>J143</f>
        <v>0</v>
      </c>
      <c r="L101" s="107"/>
    </row>
    <row r="102" spans="2:12" s="9" customFormat="1" ht="19.899999999999999" customHeight="1">
      <c r="B102" s="107"/>
      <c r="D102" s="108" t="s">
        <v>102</v>
      </c>
      <c r="E102" s="109"/>
      <c r="F102" s="109"/>
      <c r="G102" s="109"/>
      <c r="H102" s="109"/>
      <c r="I102" s="109"/>
      <c r="J102" s="110">
        <f>J144</f>
        <v>0</v>
      </c>
      <c r="L102" s="107"/>
    </row>
    <row r="103" spans="2:12" s="1" customFormat="1" ht="21.75" customHeight="1">
      <c r="B103" s="25"/>
      <c r="L103" s="25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>
      <c r="B109" s="25"/>
      <c r="C109" s="17" t="s">
        <v>103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13</v>
      </c>
      <c r="L111" s="25"/>
    </row>
    <row r="112" spans="2:12" s="1" customFormat="1" ht="16.5" customHeight="1">
      <c r="B112" s="25"/>
      <c r="E112" s="161" t="str">
        <f>E7</f>
        <v>Oprava koľají električkovej trate na Námestí SNP-juh 1.etapa</v>
      </c>
      <c r="F112" s="162"/>
      <c r="G112" s="162"/>
      <c r="H112" s="162"/>
      <c r="L112" s="25"/>
    </row>
    <row r="113" spans="2:65" s="1" customFormat="1" ht="12" customHeight="1">
      <c r="B113" s="25"/>
      <c r="C113" s="22" t="s">
        <v>90</v>
      </c>
      <c r="L113" s="25"/>
    </row>
    <row r="114" spans="2:65" s="1" customFormat="1" ht="16.5" customHeight="1">
      <c r="B114" s="25"/>
      <c r="E114" s="159" t="str">
        <f>E9</f>
        <v>SO3 - Multikanál 1.etapa</v>
      </c>
      <c r="F114" s="160"/>
      <c r="G114" s="160"/>
      <c r="H114" s="160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F12</f>
        <v>Bratislava</v>
      </c>
      <c r="I116" s="22" t="s">
        <v>19</v>
      </c>
      <c r="J116" s="48" t="str">
        <f>IF(J12="","",J12)</f>
        <v>25. 3. 2026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21</v>
      </c>
      <c r="F118" s="20" t="str">
        <f>E15</f>
        <v xml:space="preserve"> </v>
      </c>
      <c r="I118" s="22" t="s">
        <v>26</v>
      </c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25</v>
      </c>
      <c r="F119" s="20" t="str">
        <f>IF(E18="","",E18)</f>
        <v xml:space="preserve"> </v>
      </c>
      <c r="I119" s="22" t="s">
        <v>28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104</v>
      </c>
      <c r="D121" s="113" t="s">
        <v>55</v>
      </c>
      <c r="E121" s="113" t="s">
        <v>51</v>
      </c>
      <c r="F121" s="113" t="s">
        <v>52</v>
      </c>
      <c r="G121" s="113" t="s">
        <v>105</v>
      </c>
      <c r="H121" s="113" t="s">
        <v>106</v>
      </c>
      <c r="I121" s="113" t="s">
        <v>107</v>
      </c>
      <c r="J121" s="114" t="s">
        <v>94</v>
      </c>
      <c r="K121" s="115" t="s">
        <v>108</v>
      </c>
      <c r="L121" s="111"/>
      <c r="M121" s="55" t="s">
        <v>1</v>
      </c>
      <c r="N121" s="56" t="s">
        <v>34</v>
      </c>
      <c r="O121" s="56" t="s">
        <v>109</v>
      </c>
      <c r="P121" s="56" t="s">
        <v>110</v>
      </c>
      <c r="Q121" s="56" t="s">
        <v>111</v>
      </c>
      <c r="R121" s="56" t="s">
        <v>112</v>
      </c>
      <c r="S121" s="56" t="s">
        <v>113</v>
      </c>
      <c r="T121" s="57" t="s">
        <v>114</v>
      </c>
    </row>
    <row r="122" spans="2:65" s="1" customFormat="1" ht="22.9" customHeight="1">
      <c r="B122" s="25"/>
      <c r="C122" s="60" t="s">
        <v>95</v>
      </c>
      <c r="J122" s="116">
        <f>BK122</f>
        <v>0</v>
      </c>
      <c r="L122" s="25"/>
      <c r="M122" s="58"/>
      <c r="N122" s="49"/>
      <c r="O122" s="49"/>
      <c r="P122" s="117">
        <f>P123</f>
        <v>264.976</v>
      </c>
      <c r="Q122" s="49"/>
      <c r="R122" s="117">
        <f>R123</f>
        <v>0.25640671999999998</v>
      </c>
      <c r="S122" s="49"/>
      <c r="T122" s="118">
        <f>T123</f>
        <v>0</v>
      </c>
      <c r="AT122" s="13" t="s">
        <v>69</v>
      </c>
      <c r="AU122" s="13" t="s">
        <v>96</v>
      </c>
      <c r="BK122" s="119">
        <f>BK123</f>
        <v>0</v>
      </c>
    </row>
    <row r="123" spans="2:65" s="11" customFormat="1" ht="25.9" customHeight="1">
      <c r="B123" s="120"/>
      <c r="D123" s="121" t="s">
        <v>69</v>
      </c>
      <c r="E123" s="122" t="s">
        <v>115</v>
      </c>
      <c r="F123" s="122" t="s">
        <v>116</v>
      </c>
      <c r="J123" s="123">
        <f>BK123</f>
        <v>0</v>
      </c>
      <c r="L123" s="120"/>
      <c r="M123" s="124"/>
      <c r="P123" s="125">
        <f>P124+P132+P139+P143+P144</f>
        <v>264.976</v>
      </c>
      <c r="R123" s="125">
        <f>R124+R132+R139+R143+R144</f>
        <v>0.25640671999999998</v>
      </c>
      <c r="T123" s="126">
        <f>T124+T132+T139+T143+T144</f>
        <v>0</v>
      </c>
      <c r="AR123" s="121" t="s">
        <v>78</v>
      </c>
      <c r="AT123" s="127" t="s">
        <v>69</v>
      </c>
      <c r="AU123" s="127" t="s">
        <v>70</v>
      </c>
      <c r="AY123" s="121" t="s">
        <v>117</v>
      </c>
      <c r="BK123" s="128">
        <f>BK124+BK132+BK139+BK143+BK144</f>
        <v>0</v>
      </c>
    </row>
    <row r="124" spans="2:65" s="11" customFormat="1" ht="22.9" customHeight="1">
      <c r="B124" s="120"/>
      <c r="D124" s="121" t="s">
        <v>69</v>
      </c>
      <c r="E124" s="129" t="s">
        <v>78</v>
      </c>
      <c r="F124" s="129" t="s">
        <v>118</v>
      </c>
      <c r="J124" s="130">
        <f>BK124</f>
        <v>0</v>
      </c>
      <c r="L124" s="120"/>
      <c r="M124" s="124"/>
      <c r="P124" s="125">
        <f>SUM(P125:P131)</f>
        <v>264.976</v>
      </c>
      <c r="R124" s="125">
        <f>SUM(R125:R131)</f>
        <v>0.25640671999999998</v>
      </c>
      <c r="T124" s="126">
        <f>SUM(T125:T131)</f>
        <v>0</v>
      </c>
      <c r="AR124" s="121" t="s">
        <v>78</v>
      </c>
      <c r="AT124" s="127" t="s">
        <v>69</v>
      </c>
      <c r="AU124" s="127" t="s">
        <v>78</v>
      </c>
      <c r="AY124" s="121" t="s">
        <v>117</v>
      </c>
      <c r="BK124" s="128">
        <f>SUM(BK125:BK131)</f>
        <v>0</v>
      </c>
    </row>
    <row r="125" spans="2:65" s="1" customFormat="1" ht="24.2" customHeight="1">
      <c r="B125" s="131"/>
      <c r="C125" s="132" t="s">
        <v>78</v>
      </c>
      <c r="D125" s="132" t="s">
        <v>119</v>
      </c>
      <c r="E125" s="133" t="s">
        <v>280</v>
      </c>
      <c r="F125" s="134" t="s">
        <v>842</v>
      </c>
      <c r="G125" s="135" t="s">
        <v>137</v>
      </c>
      <c r="H125" s="136">
        <v>34</v>
      </c>
      <c r="I125" s="137">
        <v>0</v>
      </c>
      <c r="J125" s="137">
        <f t="shared" ref="J125:J131" si="0">ROUND(I125*H125,2)</f>
        <v>0</v>
      </c>
      <c r="K125" s="138"/>
      <c r="L125" s="25"/>
      <c r="M125" s="139" t="s">
        <v>1</v>
      </c>
      <c r="N125" s="140" t="s">
        <v>36</v>
      </c>
      <c r="O125" s="141">
        <v>0</v>
      </c>
      <c r="P125" s="141">
        <f t="shared" ref="P125:P131" si="1">O125*H125</f>
        <v>0</v>
      </c>
      <c r="Q125" s="141">
        <v>0</v>
      </c>
      <c r="R125" s="141">
        <f t="shared" ref="R125:R131" si="2">Q125*H125</f>
        <v>0</v>
      </c>
      <c r="S125" s="141">
        <v>0</v>
      </c>
      <c r="T125" s="142">
        <f t="shared" ref="T125:T131" si="3">S125*H125</f>
        <v>0</v>
      </c>
      <c r="AR125" s="143" t="s">
        <v>123</v>
      </c>
      <c r="AT125" s="143" t="s">
        <v>119</v>
      </c>
      <c r="AU125" s="143" t="s">
        <v>124</v>
      </c>
      <c r="AY125" s="13" t="s">
        <v>117</v>
      </c>
      <c r="BE125" s="144">
        <f t="shared" ref="BE125:BE131" si="4">IF(N125="základná",J125,0)</f>
        <v>0</v>
      </c>
      <c r="BF125" s="144">
        <f t="shared" ref="BF125:BF131" si="5">IF(N125="znížená",J125,0)</f>
        <v>0</v>
      </c>
      <c r="BG125" s="144">
        <f t="shared" ref="BG125:BG131" si="6">IF(N125="zákl. prenesená",J125,0)</f>
        <v>0</v>
      </c>
      <c r="BH125" s="144">
        <f t="shared" ref="BH125:BH131" si="7">IF(N125="zníž. prenesená",J125,0)</f>
        <v>0</v>
      </c>
      <c r="BI125" s="144">
        <f t="shared" ref="BI125:BI131" si="8">IF(N125="nulová",J125,0)</f>
        <v>0</v>
      </c>
      <c r="BJ125" s="13" t="s">
        <v>124</v>
      </c>
      <c r="BK125" s="144">
        <f t="shared" ref="BK125:BK131" si="9">ROUND(I125*H125,2)</f>
        <v>0</v>
      </c>
      <c r="BL125" s="13" t="s">
        <v>123</v>
      </c>
      <c r="BM125" s="143" t="s">
        <v>843</v>
      </c>
    </row>
    <row r="126" spans="2:65" s="1" customFormat="1" ht="37.9" customHeight="1">
      <c r="B126" s="131"/>
      <c r="C126" s="132" t="s">
        <v>124</v>
      </c>
      <c r="D126" s="132" t="s">
        <v>119</v>
      </c>
      <c r="E126" s="133" t="s">
        <v>844</v>
      </c>
      <c r="F126" s="134" t="s">
        <v>845</v>
      </c>
      <c r="G126" s="135" t="s">
        <v>132</v>
      </c>
      <c r="H126" s="136">
        <v>16</v>
      </c>
      <c r="I126" s="137">
        <v>0</v>
      </c>
      <c r="J126" s="137">
        <f t="shared" si="0"/>
        <v>0</v>
      </c>
      <c r="K126" s="138"/>
      <c r="L126" s="25"/>
      <c r="M126" s="139" t="s">
        <v>1</v>
      </c>
      <c r="N126" s="140" t="s">
        <v>36</v>
      </c>
      <c r="O126" s="141">
        <v>16.561</v>
      </c>
      <c r="P126" s="141">
        <f t="shared" si="1"/>
        <v>264.976</v>
      </c>
      <c r="Q126" s="141">
        <v>1.6025419999999999E-2</v>
      </c>
      <c r="R126" s="141">
        <f t="shared" si="2"/>
        <v>0.25640671999999998</v>
      </c>
      <c r="S126" s="141">
        <v>0</v>
      </c>
      <c r="T126" s="142">
        <f t="shared" si="3"/>
        <v>0</v>
      </c>
      <c r="AR126" s="143" t="s">
        <v>123</v>
      </c>
      <c r="AT126" s="143" t="s">
        <v>119</v>
      </c>
      <c r="AU126" s="143" t="s">
        <v>124</v>
      </c>
      <c r="AY126" s="13" t="s">
        <v>117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124</v>
      </c>
      <c r="BK126" s="144">
        <f t="shared" si="9"/>
        <v>0</v>
      </c>
      <c r="BL126" s="13" t="s">
        <v>123</v>
      </c>
      <c r="BM126" s="143" t="s">
        <v>846</v>
      </c>
    </row>
    <row r="127" spans="2:65" s="1" customFormat="1" ht="33" customHeight="1">
      <c r="B127" s="131"/>
      <c r="C127" s="132" t="s">
        <v>129</v>
      </c>
      <c r="D127" s="132" t="s">
        <v>119</v>
      </c>
      <c r="E127" s="133" t="s">
        <v>847</v>
      </c>
      <c r="F127" s="134" t="s">
        <v>848</v>
      </c>
      <c r="G127" s="135" t="s">
        <v>137</v>
      </c>
      <c r="H127" s="136">
        <v>34</v>
      </c>
      <c r="I127" s="137">
        <v>0</v>
      </c>
      <c r="J127" s="137">
        <f t="shared" si="0"/>
        <v>0</v>
      </c>
      <c r="K127" s="138"/>
      <c r="L127" s="25"/>
      <c r="M127" s="139" t="s">
        <v>1</v>
      </c>
      <c r="N127" s="140" t="s">
        <v>36</v>
      </c>
      <c r="O127" s="141">
        <v>0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123</v>
      </c>
      <c r="AT127" s="143" t="s">
        <v>119</v>
      </c>
      <c r="AU127" s="143" t="s">
        <v>124</v>
      </c>
      <c r="AY127" s="13" t="s">
        <v>117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124</v>
      </c>
      <c r="BK127" s="144">
        <f t="shared" si="9"/>
        <v>0</v>
      </c>
      <c r="BL127" s="13" t="s">
        <v>123</v>
      </c>
      <c r="BM127" s="143" t="s">
        <v>849</v>
      </c>
    </row>
    <row r="128" spans="2:65" s="1" customFormat="1" ht="44.25" customHeight="1">
      <c r="B128" s="131"/>
      <c r="C128" s="132" t="s">
        <v>123</v>
      </c>
      <c r="D128" s="132" t="s">
        <v>119</v>
      </c>
      <c r="E128" s="133" t="s">
        <v>850</v>
      </c>
      <c r="F128" s="134" t="s">
        <v>851</v>
      </c>
      <c r="G128" s="135" t="s">
        <v>137</v>
      </c>
      <c r="H128" s="136">
        <v>646</v>
      </c>
      <c r="I128" s="137">
        <v>0</v>
      </c>
      <c r="J128" s="137">
        <f t="shared" si="0"/>
        <v>0</v>
      </c>
      <c r="K128" s="138"/>
      <c r="L128" s="25"/>
      <c r="M128" s="139" t="s">
        <v>1</v>
      </c>
      <c r="N128" s="140" t="s">
        <v>36</v>
      </c>
      <c r="O128" s="141">
        <v>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123</v>
      </c>
      <c r="AT128" s="143" t="s">
        <v>119</v>
      </c>
      <c r="AU128" s="143" t="s">
        <v>124</v>
      </c>
      <c r="AY128" s="13" t="s">
        <v>117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124</v>
      </c>
      <c r="BK128" s="144">
        <f t="shared" si="9"/>
        <v>0</v>
      </c>
      <c r="BL128" s="13" t="s">
        <v>123</v>
      </c>
      <c r="BM128" s="143" t="s">
        <v>852</v>
      </c>
    </row>
    <row r="129" spans="2:65" s="1" customFormat="1" ht="16.5" customHeight="1">
      <c r="B129" s="131"/>
      <c r="C129" s="132" t="s">
        <v>139</v>
      </c>
      <c r="D129" s="132" t="s">
        <v>119</v>
      </c>
      <c r="E129" s="133" t="s">
        <v>853</v>
      </c>
      <c r="F129" s="134" t="s">
        <v>854</v>
      </c>
      <c r="G129" s="135" t="s">
        <v>137</v>
      </c>
      <c r="H129" s="136">
        <v>34</v>
      </c>
      <c r="I129" s="137">
        <v>0</v>
      </c>
      <c r="J129" s="137">
        <f t="shared" si="0"/>
        <v>0</v>
      </c>
      <c r="K129" s="138"/>
      <c r="L129" s="25"/>
      <c r="M129" s="139" t="s">
        <v>1</v>
      </c>
      <c r="N129" s="140" t="s">
        <v>36</v>
      </c>
      <c r="O129" s="141">
        <v>0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123</v>
      </c>
      <c r="AT129" s="143" t="s">
        <v>119</v>
      </c>
      <c r="AU129" s="143" t="s">
        <v>124</v>
      </c>
      <c r="AY129" s="13" t="s">
        <v>117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124</v>
      </c>
      <c r="BK129" s="144">
        <f t="shared" si="9"/>
        <v>0</v>
      </c>
      <c r="BL129" s="13" t="s">
        <v>123</v>
      </c>
      <c r="BM129" s="143" t="s">
        <v>855</v>
      </c>
    </row>
    <row r="130" spans="2:65" s="1" customFormat="1" ht="24.2" customHeight="1">
      <c r="B130" s="131"/>
      <c r="C130" s="132" t="s">
        <v>143</v>
      </c>
      <c r="D130" s="132" t="s">
        <v>119</v>
      </c>
      <c r="E130" s="133" t="s">
        <v>856</v>
      </c>
      <c r="F130" s="134" t="s">
        <v>857</v>
      </c>
      <c r="G130" s="135" t="s">
        <v>137</v>
      </c>
      <c r="H130" s="136">
        <v>34</v>
      </c>
      <c r="I130" s="137">
        <v>0</v>
      </c>
      <c r="J130" s="137">
        <f t="shared" si="0"/>
        <v>0</v>
      </c>
      <c r="K130" s="138"/>
      <c r="L130" s="25"/>
      <c r="M130" s="139" t="s">
        <v>1</v>
      </c>
      <c r="N130" s="140" t="s">
        <v>36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123</v>
      </c>
      <c r="AT130" s="143" t="s">
        <v>119</v>
      </c>
      <c r="AU130" s="143" t="s">
        <v>124</v>
      </c>
      <c r="AY130" s="13" t="s">
        <v>117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124</v>
      </c>
      <c r="BK130" s="144">
        <f t="shared" si="9"/>
        <v>0</v>
      </c>
      <c r="BL130" s="13" t="s">
        <v>123</v>
      </c>
      <c r="BM130" s="143" t="s">
        <v>858</v>
      </c>
    </row>
    <row r="131" spans="2:65" s="1" customFormat="1" ht="16.5" customHeight="1">
      <c r="B131" s="131"/>
      <c r="C131" s="132" t="s">
        <v>150</v>
      </c>
      <c r="D131" s="132" t="s">
        <v>119</v>
      </c>
      <c r="E131" s="133" t="s">
        <v>301</v>
      </c>
      <c r="F131" s="134" t="s">
        <v>859</v>
      </c>
      <c r="G131" s="135" t="s">
        <v>218</v>
      </c>
      <c r="H131" s="136">
        <v>61.2</v>
      </c>
      <c r="I131" s="137">
        <v>0</v>
      </c>
      <c r="J131" s="137">
        <f t="shared" si="0"/>
        <v>0</v>
      </c>
      <c r="K131" s="138"/>
      <c r="L131" s="25"/>
      <c r="M131" s="139" t="s">
        <v>1</v>
      </c>
      <c r="N131" s="140" t="s">
        <v>36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123</v>
      </c>
      <c r="AT131" s="143" t="s">
        <v>119</v>
      </c>
      <c r="AU131" s="143" t="s">
        <v>124</v>
      </c>
      <c r="AY131" s="13" t="s">
        <v>117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124</v>
      </c>
      <c r="BK131" s="144">
        <f t="shared" si="9"/>
        <v>0</v>
      </c>
      <c r="BL131" s="13" t="s">
        <v>123</v>
      </c>
      <c r="BM131" s="143" t="s">
        <v>860</v>
      </c>
    </row>
    <row r="132" spans="2:65" s="11" customFormat="1" ht="22.9" customHeight="1">
      <c r="B132" s="120"/>
      <c r="D132" s="121" t="s">
        <v>69</v>
      </c>
      <c r="E132" s="129" t="s">
        <v>129</v>
      </c>
      <c r="F132" s="129" t="s">
        <v>861</v>
      </c>
      <c r="J132" s="130">
        <f>BK132</f>
        <v>0</v>
      </c>
      <c r="L132" s="120"/>
      <c r="M132" s="124"/>
      <c r="P132" s="125">
        <f>SUM(P133:P138)</f>
        <v>0</v>
      </c>
      <c r="R132" s="125">
        <f>SUM(R133:R138)</f>
        <v>0</v>
      </c>
      <c r="T132" s="126">
        <f>SUM(T133:T138)</f>
        <v>0</v>
      </c>
      <c r="AR132" s="121" t="s">
        <v>78</v>
      </c>
      <c r="AT132" s="127" t="s">
        <v>69</v>
      </c>
      <c r="AU132" s="127" t="s">
        <v>78</v>
      </c>
      <c r="AY132" s="121" t="s">
        <v>117</v>
      </c>
      <c r="BK132" s="128">
        <f>SUM(BK133:BK138)</f>
        <v>0</v>
      </c>
    </row>
    <row r="133" spans="2:65" s="1" customFormat="1" ht="24.2" customHeight="1">
      <c r="B133" s="131"/>
      <c r="C133" s="132" t="s">
        <v>147</v>
      </c>
      <c r="D133" s="132" t="s">
        <v>119</v>
      </c>
      <c r="E133" s="133" t="s">
        <v>862</v>
      </c>
      <c r="F133" s="134" t="s">
        <v>863</v>
      </c>
      <c r="G133" s="135" t="s">
        <v>137</v>
      </c>
      <c r="H133" s="136">
        <v>33.799999999999997</v>
      </c>
      <c r="I133" s="137">
        <v>0</v>
      </c>
      <c r="J133" s="137">
        <f t="shared" ref="J133:J138" si="10">ROUND(I133*H133,2)</f>
        <v>0</v>
      </c>
      <c r="K133" s="138"/>
      <c r="L133" s="25"/>
      <c r="M133" s="139" t="s">
        <v>1</v>
      </c>
      <c r="N133" s="140" t="s">
        <v>36</v>
      </c>
      <c r="O133" s="141">
        <v>0</v>
      </c>
      <c r="P133" s="141">
        <f t="shared" ref="P133:P138" si="11">O133*H133</f>
        <v>0</v>
      </c>
      <c r="Q133" s="141">
        <v>0</v>
      </c>
      <c r="R133" s="141">
        <f t="shared" ref="R133:R138" si="12">Q133*H133</f>
        <v>0</v>
      </c>
      <c r="S133" s="141">
        <v>0</v>
      </c>
      <c r="T133" s="142">
        <f t="shared" ref="T133:T138" si="13">S133*H133</f>
        <v>0</v>
      </c>
      <c r="AR133" s="143" t="s">
        <v>123</v>
      </c>
      <c r="AT133" s="143" t="s">
        <v>119</v>
      </c>
      <c r="AU133" s="143" t="s">
        <v>124</v>
      </c>
      <c r="AY133" s="13" t="s">
        <v>117</v>
      </c>
      <c r="BE133" s="144">
        <f t="shared" ref="BE133:BE138" si="14">IF(N133="základná",J133,0)</f>
        <v>0</v>
      </c>
      <c r="BF133" s="144">
        <f t="shared" ref="BF133:BF138" si="15">IF(N133="znížená",J133,0)</f>
        <v>0</v>
      </c>
      <c r="BG133" s="144">
        <f t="shared" ref="BG133:BG138" si="16">IF(N133="zákl. prenesená",J133,0)</f>
        <v>0</v>
      </c>
      <c r="BH133" s="144">
        <f t="shared" ref="BH133:BH138" si="17">IF(N133="zníž. prenesená",J133,0)</f>
        <v>0</v>
      </c>
      <c r="BI133" s="144">
        <f t="shared" ref="BI133:BI138" si="18">IF(N133="nulová",J133,0)</f>
        <v>0</v>
      </c>
      <c r="BJ133" s="13" t="s">
        <v>124</v>
      </c>
      <c r="BK133" s="144">
        <f t="shared" ref="BK133:BK138" si="19">ROUND(I133*H133,2)</f>
        <v>0</v>
      </c>
      <c r="BL133" s="13" t="s">
        <v>123</v>
      </c>
      <c r="BM133" s="143" t="s">
        <v>864</v>
      </c>
    </row>
    <row r="134" spans="2:65" s="1" customFormat="1" ht="24.2" customHeight="1">
      <c r="B134" s="131"/>
      <c r="C134" s="145" t="s">
        <v>158</v>
      </c>
      <c r="D134" s="145" t="s">
        <v>144</v>
      </c>
      <c r="E134" s="146" t="s">
        <v>865</v>
      </c>
      <c r="F134" s="147" t="s">
        <v>866</v>
      </c>
      <c r="G134" s="148" t="s">
        <v>153</v>
      </c>
      <c r="H134" s="149">
        <v>2</v>
      </c>
      <c r="I134" s="150">
        <v>0</v>
      </c>
      <c r="J134" s="150">
        <f t="shared" si="10"/>
        <v>0</v>
      </c>
      <c r="K134" s="151"/>
      <c r="L134" s="152"/>
      <c r="M134" s="153" t="s">
        <v>1</v>
      </c>
      <c r="N134" s="154" t="s">
        <v>36</v>
      </c>
      <c r="O134" s="141">
        <v>0</v>
      </c>
      <c r="P134" s="141">
        <f t="shared" si="11"/>
        <v>0</v>
      </c>
      <c r="Q134" s="141">
        <v>0</v>
      </c>
      <c r="R134" s="141">
        <f t="shared" si="12"/>
        <v>0</v>
      </c>
      <c r="S134" s="141">
        <v>0</v>
      </c>
      <c r="T134" s="142">
        <f t="shared" si="13"/>
        <v>0</v>
      </c>
      <c r="AR134" s="143" t="s">
        <v>147</v>
      </c>
      <c r="AT134" s="143" t="s">
        <v>144</v>
      </c>
      <c r="AU134" s="143" t="s">
        <v>124</v>
      </c>
      <c r="AY134" s="13" t="s">
        <v>117</v>
      </c>
      <c r="BE134" s="144">
        <f t="shared" si="14"/>
        <v>0</v>
      </c>
      <c r="BF134" s="144">
        <f t="shared" si="15"/>
        <v>0</v>
      </c>
      <c r="BG134" s="144">
        <f t="shared" si="16"/>
        <v>0</v>
      </c>
      <c r="BH134" s="144">
        <f t="shared" si="17"/>
        <v>0</v>
      </c>
      <c r="BI134" s="144">
        <f t="shared" si="18"/>
        <v>0</v>
      </c>
      <c r="BJ134" s="13" t="s">
        <v>124</v>
      </c>
      <c r="BK134" s="144">
        <f t="shared" si="19"/>
        <v>0</v>
      </c>
      <c r="BL134" s="13" t="s">
        <v>123</v>
      </c>
      <c r="BM134" s="143" t="s">
        <v>867</v>
      </c>
    </row>
    <row r="135" spans="2:65" s="1" customFormat="1" ht="24.2" customHeight="1">
      <c r="B135" s="131"/>
      <c r="C135" s="145" t="s">
        <v>162</v>
      </c>
      <c r="D135" s="145" t="s">
        <v>144</v>
      </c>
      <c r="E135" s="146" t="s">
        <v>868</v>
      </c>
      <c r="F135" s="147" t="s">
        <v>869</v>
      </c>
      <c r="G135" s="148" t="s">
        <v>153</v>
      </c>
      <c r="H135" s="149">
        <v>5</v>
      </c>
      <c r="I135" s="150">
        <v>0</v>
      </c>
      <c r="J135" s="150">
        <f t="shared" si="10"/>
        <v>0</v>
      </c>
      <c r="K135" s="151"/>
      <c r="L135" s="152"/>
      <c r="M135" s="153" t="s">
        <v>1</v>
      </c>
      <c r="N135" s="154" t="s">
        <v>36</v>
      </c>
      <c r="O135" s="141">
        <v>0</v>
      </c>
      <c r="P135" s="141">
        <f t="shared" si="11"/>
        <v>0</v>
      </c>
      <c r="Q135" s="141">
        <v>0</v>
      </c>
      <c r="R135" s="141">
        <f t="shared" si="12"/>
        <v>0</v>
      </c>
      <c r="S135" s="141">
        <v>0</v>
      </c>
      <c r="T135" s="142">
        <f t="shared" si="13"/>
        <v>0</v>
      </c>
      <c r="AR135" s="143" t="s">
        <v>147</v>
      </c>
      <c r="AT135" s="143" t="s">
        <v>144</v>
      </c>
      <c r="AU135" s="143" t="s">
        <v>124</v>
      </c>
      <c r="AY135" s="13" t="s">
        <v>117</v>
      </c>
      <c r="BE135" s="144">
        <f t="shared" si="14"/>
        <v>0</v>
      </c>
      <c r="BF135" s="144">
        <f t="shared" si="15"/>
        <v>0</v>
      </c>
      <c r="BG135" s="144">
        <f t="shared" si="16"/>
        <v>0</v>
      </c>
      <c r="BH135" s="144">
        <f t="shared" si="17"/>
        <v>0</v>
      </c>
      <c r="BI135" s="144">
        <f t="shared" si="18"/>
        <v>0</v>
      </c>
      <c r="BJ135" s="13" t="s">
        <v>124</v>
      </c>
      <c r="BK135" s="144">
        <f t="shared" si="19"/>
        <v>0</v>
      </c>
      <c r="BL135" s="13" t="s">
        <v>123</v>
      </c>
      <c r="BM135" s="143" t="s">
        <v>870</v>
      </c>
    </row>
    <row r="136" spans="2:65" s="1" customFormat="1" ht="16.5" customHeight="1">
      <c r="B136" s="131"/>
      <c r="C136" s="132" t="s">
        <v>166</v>
      </c>
      <c r="D136" s="132" t="s">
        <v>119</v>
      </c>
      <c r="E136" s="133" t="s">
        <v>871</v>
      </c>
      <c r="F136" s="134" t="s">
        <v>872</v>
      </c>
      <c r="G136" s="135" t="s">
        <v>122</v>
      </c>
      <c r="H136" s="136">
        <v>140</v>
      </c>
      <c r="I136" s="137">
        <v>0</v>
      </c>
      <c r="J136" s="137">
        <f t="shared" si="10"/>
        <v>0</v>
      </c>
      <c r="K136" s="138"/>
      <c r="L136" s="25"/>
      <c r="M136" s="139" t="s">
        <v>1</v>
      </c>
      <c r="N136" s="140" t="s">
        <v>36</v>
      </c>
      <c r="O136" s="141">
        <v>0</v>
      </c>
      <c r="P136" s="141">
        <f t="shared" si="11"/>
        <v>0</v>
      </c>
      <c r="Q136" s="141">
        <v>0</v>
      </c>
      <c r="R136" s="141">
        <f t="shared" si="12"/>
        <v>0</v>
      </c>
      <c r="S136" s="141">
        <v>0</v>
      </c>
      <c r="T136" s="142">
        <f t="shared" si="13"/>
        <v>0</v>
      </c>
      <c r="AR136" s="143" t="s">
        <v>123</v>
      </c>
      <c r="AT136" s="143" t="s">
        <v>119</v>
      </c>
      <c r="AU136" s="143" t="s">
        <v>124</v>
      </c>
      <c r="AY136" s="13" t="s">
        <v>117</v>
      </c>
      <c r="BE136" s="144">
        <f t="shared" si="14"/>
        <v>0</v>
      </c>
      <c r="BF136" s="144">
        <f t="shared" si="15"/>
        <v>0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3" t="s">
        <v>124</v>
      </c>
      <c r="BK136" s="144">
        <f t="shared" si="19"/>
        <v>0</v>
      </c>
      <c r="BL136" s="13" t="s">
        <v>123</v>
      </c>
      <c r="BM136" s="143" t="s">
        <v>873</v>
      </c>
    </row>
    <row r="137" spans="2:65" s="1" customFormat="1" ht="16.5" customHeight="1">
      <c r="B137" s="131"/>
      <c r="C137" s="132" t="s">
        <v>171</v>
      </c>
      <c r="D137" s="132" t="s">
        <v>119</v>
      </c>
      <c r="E137" s="133" t="s">
        <v>874</v>
      </c>
      <c r="F137" s="134" t="s">
        <v>875</v>
      </c>
      <c r="G137" s="135" t="s">
        <v>153</v>
      </c>
      <c r="H137" s="136">
        <v>130</v>
      </c>
      <c r="I137" s="137">
        <v>0</v>
      </c>
      <c r="J137" s="137">
        <f t="shared" si="10"/>
        <v>0</v>
      </c>
      <c r="K137" s="138"/>
      <c r="L137" s="25"/>
      <c r="M137" s="139" t="s">
        <v>1</v>
      </c>
      <c r="N137" s="140" t="s">
        <v>36</v>
      </c>
      <c r="O137" s="141">
        <v>0</v>
      </c>
      <c r="P137" s="141">
        <f t="shared" si="11"/>
        <v>0</v>
      </c>
      <c r="Q137" s="141">
        <v>0</v>
      </c>
      <c r="R137" s="141">
        <f t="shared" si="12"/>
        <v>0</v>
      </c>
      <c r="S137" s="141">
        <v>0</v>
      </c>
      <c r="T137" s="142">
        <f t="shared" si="13"/>
        <v>0</v>
      </c>
      <c r="AR137" s="143" t="s">
        <v>123</v>
      </c>
      <c r="AT137" s="143" t="s">
        <v>119</v>
      </c>
      <c r="AU137" s="143" t="s">
        <v>124</v>
      </c>
      <c r="AY137" s="13" t="s">
        <v>117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3" t="s">
        <v>124</v>
      </c>
      <c r="BK137" s="144">
        <f t="shared" si="19"/>
        <v>0</v>
      </c>
      <c r="BL137" s="13" t="s">
        <v>123</v>
      </c>
      <c r="BM137" s="143" t="s">
        <v>876</v>
      </c>
    </row>
    <row r="138" spans="2:65" s="1" customFormat="1" ht="24.2" customHeight="1">
      <c r="B138" s="131"/>
      <c r="C138" s="132" t="s">
        <v>175</v>
      </c>
      <c r="D138" s="132" t="s">
        <v>119</v>
      </c>
      <c r="E138" s="133" t="s">
        <v>877</v>
      </c>
      <c r="F138" s="134" t="s">
        <v>878</v>
      </c>
      <c r="G138" s="135" t="s">
        <v>132</v>
      </c>
      <c r="H138" s="136">
        <v>944</v>
      </c>
      <c r="I138" s="137">
        <v>0</v>
      </c>
      <c r="J138" s="137">
        <f t="shared" si="10"/>
        <v>0</v>
      </c>
      <c r="K138" s="138"/>
      <c r="L138" s="25"/>
      <c r="M138" s="139" t="s">
        <v>1</v>
      </c>
      <c r="N138" s="140" t="s">
        <v>36</v>
      </c>
      <c r="O138" s="141">
        <v>0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123</v>
      </c>
      <c r="AT138" s="143" t="s">
        <v>119</v>
      </c>
      <c r="AU138" s="143" t="s">
        <v>124</v>
      </c>
      <c r="AY138" s="13" t="s">
        <v>117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3" t="s">
        <v>124</v>
      </c>
      <c r="BK138" s="144">
        <f t="shared" si="19"/>
        <v>0</v>
      </c>
      <c r="BL138" s="13" t="s">
        <v>123</v>
      </c>
      <c r="BM138" s="143" t="s">
        <v>879</v>
      </c>
    </row>
    <row r="139" spans="2:65" s="11" customFormat="1" ht="22.9" customHeight="1">
      <c r="B139" s="120"/>
      <c r="D139" s="121" t="s">
        <v>69</v>
      </c>
      <c r="E139" s="129" t="s">
        <v>147</v>
      </c>
      <c r="F139" s="129" t="s">
        <v>498</v>
      </c>
      <c r="J139" s="130">
        <f>BK139</f>
        <v>0</v>
      </c>
      <c r="L139" s="120"/>
      <c r="M139" s="124"/>
      <c r="P139" s="125">
        <f>SUM(P140:P142)</f>
        <v>0</v>
      </c>
      <c r="R139" s="125">
        <f>SUM(R140:R142)</f>
        <v>0</v>
      </c>
      <c r="T139" s="126">
        <f>SUM(T140:T142)</f>
        <v>0</v>
      </c>
      <c r="AR139" s="121" t="s">
        <v>78</v>
      </c>
      <c r="AT139" s="127" t="s">
        <v>69</v>
      </c>
      <c r="AU139" s="127" t="s">
        <v>78</v>
      </c>
      <c r="AY139" s="121" t="s">
        <v>117</v>
      </c>
      <c r="BK139" s="128">
        <f>SUM(BK140:BK142)</f>
        <v>0</v>
      </c>
    </row>
    <row r="140" spans="2:65" s="1" customFormat="1" ht="16.5" customHeight="1">
      <c r="B140" s="131"/>
      <c r="C140" s="132" t="s">
        <v>180</v>
      </c>
      <c r="D140" s="132" t="s">
        <v>119</v>
      </c>
      <c r="E140" s="133" t="s">
        <v>880</v>
      </c>
      <c r="F140" s="134" t="s">
        <v>881</v>
      </c>
      <c r="G140" s="135" t="s">
        <v>153</v>
      </c>
      <c r="H140" s="136">
        <v>7</v>
      </c>
      <c r="I140" s="137">
        <v>0</v>
      </c>
      <c r="J140" s="137">
        <f>ROUND(I140*H140,2)</f>
        <v>0</v>
      </c>
      <c r="K140" s="138"/>
      <c r="L140" s="25"/>
      <c r="M140" s="139" t="s">
        <v>1</v>
      </c>
      <c r="N140" s="140" t="s">
        <v>36</v>
      </c>
      <c r="O140" s="141">
        <v>0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123</v>
      </c>
      <c r="AT140" s="143" t="s">
        <v>119</v>
      </c>
      <c r="AU140" s="143" t="s">
        <v>124</v>
      </c>
      <c r="AY140" s="13" t="s">
        <v>117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3" t="s">
        <v>124</v>
      </c>
      <c r="BK140" s="144">
        <f>ROUND(I140*H140,2)</f>
        <v>0</v>
      </c>
      <c r="BL140" s="13" t="s">
        <v>123</v>
      </c>
      <c r="BM140" s="143" t="s">
        <v>882</v>
      </c>
    </row>
    <row r="141" spans="2:65" s="1" customFormat="1" ht="16.5" customHeight="1">
      <c r="B141" s="131"/>
      <c r="C141" s="145" t="s">
        <v>184</v>
      </c>
      <c r="D141" s="145" t="s">
        <v>144</v>
      </c>
      <c r="E141" s="146" t="s">
        <v>883</v>
      </c>
      <c r="F141" s="147" t="s">
        <v>884</v>
      </c>
      <c r="G141" s="148" t="s">
        <v>153</v>
      </c>
      <c r="H141" s="149">
        <v>2</v>
      </c>
      <c r="I141" s="150">
        <v>0</v>
      </c>
      <c r="J141" s="150">
        <f>ROUND(I141*H141,2)</f>
        <v>0</v>
      </c>
      <c r="K141" s="151"/>
      <c r="L141" s="152"/>
      <c r="M141" s="153" t="s">
        <v>1</v>
      </c>
      <c r="N141" s="154" t="s">
        <v>36</v>
      </c>
      <c r="O141" s="141">
        <v>0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147</v>
      </c>
      <c r="AT141" s="143" t="s">
        <v>144</v>
      </c>
      <c r="AU141" s="143" t="s">
        <v>124</v>
      </c>
      <c r="AY141" s="13" t="s">
        <v>117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124</v>
      </c>
      <c r="BK141" s="144">
        <f>ROUND(I141*H141,2)</f>
        <v>0</v>
      </c>
      <c r="BL141" s="13" t="s">
        <v>123</v>
      </c>
      <c r="BM141" s="143" t="s">
        <v>885</v>
      </c>
    </row>
    <row r="142" spans="2:65" s="1" customFormat="1" ht="16.5" customHeight="1">
      <c r="B142" s="131"/>
      <c r="C142" s="145" t="s">
        <v>188</v>
      </c>
      <c r="D142" s="145" t="s">
        <v>144</v>
      </c>
      <c r="E142" s="146" t="s">
        <v>886</v>
      </c>
      <c r="F142" s="147" t="s">
        <v>887</v>
      </c>
      <c r="G142" s="148" t="s">
        <v>153</v>
      </c>
      <c r="H142" s="149">
        <v>5</v>
      </c>
      <c r="I142" s="150">
        <v>0</v>
      </c>
      <c r="J142" s="150">
        <f>ROUND(I142*H142,2)</f>
        <v>0</v>
      </c>
      <c r="K142" s="151"/>
      <c r="L142" s="152"/>
      <c r="M142" s="153" t="s">
        <v>1</v>
      </c>
      <c r="N142" s="154" t="s">
        <v>36</v>
      </c>
      <c r="O142" s="141">
        <v>0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147</v>
      </c>
      <c r="AT142" s="143" t="s">
        <v>144</v>
      </c>
      <c r="AU142" s="143" t="s">
        <v>124</v>
      </c>
      <c r="AY142" s="13" t="s">
        <v>117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124</v>
      </c>
      <c r="BK142" s="144">
        <f>ROUND(I142*H142,2)</f>
        <v>0</v>
      </c>
      <c r="BL142" s="13" t="s">
        <v>123</v>
      </c>
      <c r="BM142" s="143" t="s">
        <v>888</v>
      </c>
    </row>
    <row r="143" spans="2:65" s="11" customFormat="1" ht="22.9" customHeight="1">
      <c r="B143" s="120"/>
      <c r="D143" s="121" t="s">
        <v>69</v>
      </c>
      <c r="E143" s="129" t="s">
        <v>158</v>
      </c>
      <c r="F143" s="129" t="s">
        <v>170</v>
      </c>
      <c r="J143" s="130">
        <f>BK143</f>
        <v>0</v>
      </c>
      <c r="L143" s="120"/>
      <c r="M143" s="124"/>
      <c r="P143" s="125">
        <v>0</v>
      </c>
      <c r="R143" s="125">
        <v>0</v>
      </c>
      <c r="T143" s="126">
        <v>0</v>
      </c>
      <c r="AR143" s="121" t="s">
        <v>78</v>
      </c>
      <c r="AT143" s="127" t="s">
        <v>69</v>
      </c>
      <c r="AU143" s="127" t="s">
        <v>78</v>
      </c>
      <c r="AY143" s="121" t="s">
        <v>117</v>
      </c>
      <c r="BK143" s="128">
        <v>0</v>
      </c>
    </row>
    <row r="144" spans="2:65" s="11" customFormat="1" ht="22.9" customHeight="1">
      <c r="B144" s="120"/>
      <c r="D144" s="121" t="s">
        <v>69</v>
      </c>
      <c r="E144" s="129" t="s">
        <v>244</v>
      </c>
      <c r="F144" s="129" t="s">
        <v>245</v>
      </c>
      <c r="J144" s="130">
        <f>BK144</f>
        <v>0</v>
      </c>
      <c r="L144" s="120"/>
      <c r="M144" s="124"/>
      <c r="P144" s="125">
        <f>P145</f>
        <v>0</v>
      </c>
      <c r="R144" s="125">
        <f>R145</f>
        <v>0</v>
      </c>
      <c r="T144" s="126">
        <f>T145</f>
        <v>0</v>
      </c>
      <c r="AR144" s="121" t="s">
        <v>78</v>
      </c>
      <c r="AT144" s="127" t="s">
        <v>69</v>
      </c>
      <c r="AU144" s="127" t="s">
        <v>78</v>
      </c>
      <c r="AY144" s="121" t="s">
        <v>117</v>
      </c>
      <c r="BK144" s="128">
        <f>BK145</f>
        <v>0</v>
      </c>
    </row>
    <row r="145" spans="2:65" s="1" customFormat="1" ht="24.2" customHeight="1">
      <c r="B145" s="131"/>
      <c r="C145" s="132" t="s">
        <v>192</v>
      </c>
      <c r="D145" s="132" t="s">
        <v>119</v>
      </c>
      <c r="E145" s="133" t="s">
        <v>889</v>
      </c>
      <c r="F145" s="134" t="s">
        <v>890</v>
      </c>
      <c r="G145" s="135" t="s">
        <v>218</v>
      </c>
      <c r="H145" s="136">
        <v>178.42599999999999</v>
      </c>
      <c r="I145" s="137">
        <v>0</v>
      </c>
      <c r="J145" s="137">
        <f>ROUND(I145*H145,2)</f>
        <v>0</v>
      </c>
      <c r="K145" s="138"/>
      <c r="L145" s="25"/>
      <c r="M145" s="155" t="s">
        <v>1</v>
      </c>
      <c r="N145" s="156" t="s">
        <v>36</v>
      </c>
      <c r="O145" s="157">
        <v>0</v>
      </c>
      <c r="P145" s="157">
        <f>O145*H145</f>
        <v>0</v>
      </c>
      <c r="Q145" s="157">
        <v>0</v>
      </c>
      <c r="R145" s="157">
        <f>Q145*H145</f>
        <v>0</v>
      </c>
      <c r="S145" s="157">
        <v>0</v>
      </c>
      <c r="T145" s="158">
        <f>S145*H145</f>
        <v>0</v>
      </c>
      <c r="AR145" s="143" t="s">
        <v>123</v>
      </c>
      <c r="AT145" s="143" t="s">
        <v>119</v>
      </c>
      <c r="AU145" s="143" t="s">
        <v>124</v>
      </c>
      <c r="AY145" s="13" t="s">
        <v>117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3" t="s">
        <v>124</v>
      </c>
      <c r="BK145" s="144">
        <f>ROUND(I145*H145,2)</f>
        <v>0</v>
      </c>
      <c r="BL145" s="13" t="s">
        <v>123</v>
      </c>
      <c r="BM145" s="143" t="s">
        <v>891</v>
      </c>
    </row>
    <row r="146" spans="2:65" s="1" customFormat="1" ht="6.95" customHeight="1"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25"/>
    </row>
  </sheetData>
  <autoFilter ref="C121:K145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Rekapitulácia stavby</vt:lpstr>
      <vt:lpstr>POV-1.etapa - Dočasné zás...</vt:lpstr>
      <vt:lpstr>SO1 - Koľajový triangel 1...</vt:lpstr>
      <vt:lpstr>SO2-1 - Električková zast...</vt:lpstr>
      <vt:lpstr>SO3 - Multikanál 1.etapa</vt:lpstr>
      <vt:lpstr>'POV-1.etapa - Dočasné zás...'!Názvy_tisku</vt:lpstr>
      <vt:lpstr>'Rekapitulácia stavby'!Názvy_tisku</vt:lpstr>
      <vt:lpstr>'SO1 - Koľajový triangel 1...'!Názvy_tisku</vt:lpstr>
      <vt:lpstr>'SO2-1 - Električková zast...'!Názvy_tisku</vt:lpstr>
      <vt:lpstr>'SO3 - Multikanál 1.etapa'!Názvy_tisku</vt:lpstr>
      <vt:lpstr>'POV-1.etapa - Dočasné zás...'!Oblast_tisku</vt:lpstr>
      <vt:lpstr>'Rekapitulácia stavby'!Oblast_tisku</vt:lpstr>
      <vt:lpstr>'SO1 - Koľajový triangel 1...'!Oblast_tisku</vt:lpstr>
      <vt:lpstr>'SO2-1 - Električková zast...'!Oblast_tisku</vt:lpstr>
      <vt:lpstr>'SO3 - Multikanál 1.etapa'!Oblast_tisku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ONDRO\uzivatel</dc:creator>
  <cp:lastModifiedBy>Ondrej Májek</cp:lastModifiedBy>
  <dcterms:created xsi:type="dcterms:W3CDTF">2026-03-31T05:46:00Z</dcterms:created>
  <dcterms:modified xsi:type="dcterms:W3CDTF">2026-04-13T17:34:17Z</dcterms:modified>
</cp:coreProperties>
</file>