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verobs/Desktop/VO 2026/32. PHZ Lieskovec Robo/3. uprava/"/>
    </mc:Choice>
  </mc:AlternateContent>
  <xr:revisionPtr revIDLastSave="0" documentId="13_ncr:1_{92BEC8AC-8286-D94D-8C85-924BC48246DB}" xr6:coauthVersionLast="47" xr6:coauthVersionMax="47" xr10:uidLastSave="{00000000-0000-0000-0000-000000000000}"/>
  <bookViews>
    <workbookView xWindow="4420" yWindow="2200" windowWidth="21600" windowHeight="15600" activeTab="1" xr2:uid="{00000000-000D-0000-FFFF-FFFF00000000}"/>
  </bookViews>
  <sheets>
    <sheet name="Rekapitulácia stavby" sheetId="1" state="veryHidden" r:id="rId1"/>
    <sheet name="Príloha č. 1 výkaz výmer" sheetId="2" r:id="rId2"/>
  </sheets>
  <definedNames>
    <definedName name="_xlnm._FilterDatabase" localSheetId="1" hidden="1">'Príloha č. 1 výkaz výmer'!$C$134:$K$276</definedName>
    <definedName name="_xlnm.Print_Titles" localSheetId="1">'Príloha č. 1 výkaz výmer'!$134:$134</definedName>
    <definedName name="_xlnm.Print_Titles" localSheetId="0">'Rekapitulácia stavby'!$92:$92</definedName>
    <definedName name="_xlnm.Print_Area" localSheetId="0">'Rekapitulácia stavby'!$C$82:$AQ$96,'Rekapitulácia stavby'!$D$4:$AO$76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94" i="1" l="1"/>
  <c r="AM90" i="1"/>
  <c r="L90" i="1"/>
  <c r="AM89" i="1"/>
  <c r="L89" i="1"/>
  <c r="AM87" i="1"/>
  <c r="L87" i="1"/>
  <c r="L85" i="1"/>
  <c r="L84" i="1"/>
  <c r="BK276" i="2"/>
  <c r="BI276" i="2"/>
  <c r="BH276" i="2"/>
  <c r="BG276" i="2"/>
  <c r="BE276" i="2"/>
  <c r="T276" i="2"/>
  <c r="R276" i="2"/>
  <c r="P276" i="2"/>
  <c r="J276" i="2"/>
  <c r="BF276" i="2" s="1"/>
  <c r="BK275" i="2"/>
  <c r="BI275" i="2"/>
  <c r="BH275" i="2"/>
  <c r="BG275" i="2"/>
  <c r="BE275" i="2"/>
  <c r="T275" i="2"/>
  <c r="R275" i="2"/>
  <c r="P275" i="2"/>
  <c r="J275" i="2"/>
  <c r="BF275" i="2" s="1"/>
  <c r="BK274" i="2"/>
  <c r="BI274" i="2"/>
  <c r="BH274" i="2"/>
  <c r="BG274" i="2"/>
  <c r="BE274" i="2"/>
  <c r="T274" i="2"/>
  <c r="R274" i="2"/>
  <c r="P274" i="2"/>
  <c r="J274" i="2"/>
  <c r="BF274" i="2" s="1"/>
  <c r="BK273" i="2"/>
  <c r="T273" i="2"/>
  <c r="R273" i="2"/>
  <c r="P273" i="2"/>
  <c r="J273" i="2"/>
  <c r="J117" i="2" s="1"/>
  <c r="BK272" i="2"/>
  <c r="BI272" i="2"/>
  <c r="BH272" i="2"/>
  <c r="BG272" i="2"/>
  <c r="BE272" i="2"/>
  <c r="T272" i="2"/>
  <c r="R272" i="2"/>
  <c r="P272" i="2"/>
  <c r="J272" i="2"/>
  <c r="BF272" i="2" s="1"/>
  <c r="BK271" i="2"/>
  <c r="T271" i="2"/>
  <c r="R271" i="2"/>
  <c r="P271" i="2"/>
  <c r="J271" i="2"/>
  <c r="J116" i="2" s="1"/>
  <c r="BK270" i="2"/>
  <c r="BI270" i="2"/>
  <c r="BH270" i="2"/>
  <c r="BG270" i="2"/>
  <c r="BE270" i="2"/>
  <c r="T270" i="2"/>
  <c r="R270" i="2"/>
  <c r="P270" i="2"/>
  <c r="J270" i="2"/>
  <c r="BF270" i="2" s="1"/>
  <c r="BK269" i="2"/>
  <c r="BI269" i="2"/>
  <c r="BH269" i="2"/>
  <c r="BG269" i="2"/>
  <c r="BE269" i="2"/>
  <c r="T269" i="2"/>
  <c r="R269" i="2"/>
  <c r="P269" i="2"/>
  <c r="J269" i="2"/>
  <c r="BF269" i="2" s="1"/>
  <c r="BK268" i="2"/>
  <c r="BI268" i="2"/>
  <c r="BH268" i="2"/>
  <c r="BG268" i="2"/>
  <c r="BE268" i="2"/>
  <c r="T268" i="2"/>
  <c r="R268" i="2"/>
  <c r="P268" i="2"/>
  <c r="J268" i="2"/>
  <c r="BF268" i="2" s="1"/>
  <c r="BK267" i="2"/>
  <c r="BI267" i="2"/>
  <c r="BH267" i="2"/>
  <c r="BG267" i="2"/>
  <c r="BE267" i="2"/>
  <c r="T267" i="2"/>
  <c r="R267" i="2"/>
  <c r="P267" i="2"/>
  <c r="J267" i="2"/>
  <c r="BF267" i="2" s="1"/>
  <c r="BK266" i="2"/>
  <c r="BI266" i="2"/>
  <c r="BH266" i="2"/>
  <c r="BG266" i="2"/>
  <c r="BE266" i="2"/>
  <c r="T266" i="2"/>
  <c r="R266" i="2"/>
  <c r="P266" i="2"/>
  <c r="J266" i="2"/>
  <c r="BF266" i="2" s="1"/>
  <c r="BK265" i="2"/>
  <c r="J265" i="2" s="1"/>
  <c r="J115" i="2" s="1"/>
  <c r="T265" i="2"/>
  <c r="R265" i="2"/>
  <c r="P265" i="2"/>
  <c r="BK264" i="2"/>
  <c r="BI264" i="2"/>
  <c r="BH264" i="2"/>
  <c r="BG264" i="2"/>
  <c r="BE264" i="2"/>
  <c r="T264" i="2"/>
  <c r="R264" i="2"/>
  <c r="P264" i="2"/>
  <c r="J264" i="2"/>
  <c r="BF264" i="2" s="1"/>
  <c r="BK263" i="2"/>
  <c r="T263" i="2"/>
  <c r="R263" i="2"/>
  <c r="P263" i="2"/>
  <c r="J263" i="2"/>
  <c r="J114" i="2" s="1"/>
  <c r="BK262" i="2"/>
  <c r="BI262" i="2"/>
  <c r="BH262" i="2"/>
  <c r="BG262" i="2"/>
  <c r="BE262" i="2"/>
  <c r="T262" i="2"/>
  <c r="R262" i="2"/>
  <c r="P262" i="2"/>
  <c r="J262" i="2"/>
  <c r="BF262" i="2" s="1"/>
  <c r="BK261" i="2"/>
  <c r="BI261" i="2"/>
  <c r="BH261" i="2"/>
  <c r="BG261" i="2"/>
  <c r="BE261" i="2"/>
  <c r="T261" i="2"/>
  <c r="R261" i="2"/>
  <c r="P261" i="2"/>
  <c r="J261" i="2"/>
  <c r="BF261" i="2" s="1"/>
  <c r="BK260" i="2"/>
  <c r="BI260" i="2"/>
  <c r="BH260" i="2"/>
  <c r="BG260" i="2"/>
  <c r="BE260" i="2"/>
  <c r="T260" i="2"/>
  <c r="R260" i="2"/>
  <c r="P260" i="2"/>
  <c r="J260" i="2"/>
  <c r="BF260" i="2" s="1"/>
  <c r="BK259" i="2"/>
  <c r="BI259" i="2"/>
  <c r="BH259" i="2"/>
  <c r="BG259" i="2"/>
  <c r="BE259" i="2"/>
  <c r="T259" i="2"/>
  <c r="R259" i="2"/>
  <c r="P259" i="2"/>
  <c r="J259" i="2"/>
  <c r="BF259" i="2" s="1"/>
  <c r="BK258" i="2"/>
  <c r="BI258" i="2"/>
  <c r="BH258" i="2"/>
  <c r="BG258" i="2"/>
  <c r="BE258" i="2"/>
  <c r="T258" i="2"/>
  <c r="R258" i="2"/>
  <c r="P258" i="2"/>
  <c r="J258" i="2"/>
  <c r="BF258" i="2" s="1"/>
  <c r="BK257" i="2"/>
  <c r="BI257" i="2"/>
  <c r="BH257" i="2"/>
  <c r="BG257" i="2"/>
  <c r="BE257" i="2"/>
  <c r="T257" i="2"/>
  <c r="R257" i="2"/>
  <c r="P257" i="2"/>
  <c r="J257" i="2"/>
  <c r="BF257" i="2" s="1"/>
  <c r="BK256" i="2"/>
  <c r="BI256" i="2"/>
  <c r="BH256" i="2"/>
  <c r="BG256" i="2"/>
  <c r="BE256" i="2"/>
  <c r="T256" i="2"/>
  <c r="R256" i="2"/>
  <c r="P256" i="2"/>
  <c r="J256" i="2"/>
  <c r="BF256" i="2" s="1"/>
  <c r="BK255" i="2"/>
  <c r="BI255" i="2"/>
  <c r="BH255" i="2"/>
  <c r="BG255" i="2"/>
  <c r="BE255" i="2"/>
  <c r="T255" i="2"/>
  <c r="R255" i="2"/>
  <c r="P255" i="2"/>
  <c r="J255" i="2"/>
  <c r="BF255" i="2" s="1"/>
  <c r="BK254" i="2"/>
  <c r="BI254" i="2"/>
  <c r="BH254" i="2"/>
  <c r="BG254" i="2"/>
  <c r="BE254" i="2"/>
  <c r="T254" i="2"/>
  <c r="R254" i="2"/>
  <c r="P254" i="2"/>
  <c r="J254" i="2"/>
  <c r="BF254" i="2" s="1"/>
  <c r="BK253" i="2"/>
  <c r="BI253" i="2"/>
  <c r="BH253" i="2"/>
  <c r="BG253" i="2"/>
  <c r="BE253" i="2"/>
  <c r="T253" i="2"/>
  <c r="R253" i="2"/>
  <c r="P253" i="2"/>
  <c r="J253" i="2"/>
  <c r="BF253" i="2" s="1"/>
  <c r="BK252" i="2"/>
  <c r="T252" i="2"/>
  <c r="R252" i="2"/>
  <c r="P252" i="2"/>
  <c r="T251" i="2"/>
  <c r="R251" i="2"/>
  <c r="P251" i="2"/>
  <c r="BK250" i="2"/>
  <c r="BI250" i="2"/>
  <c r="BH250" i="2"/>
  <c r="BG250" i="2"/>
  <c r="BE250" i="2"/>
  <c r="T250" i="2"/>
  <c r="R250" i="2"/>
  <c r="P250" i="2"/>
  <c r="J250" i="2"/>
  <c r="BF250" i="2" s="1"/>
  <c r="BK249" i="2"/>
  <c r="T249" i="2"/>
  <c r="R249" i="2"/>
  <c r="P249" i="2"/>
  <c r="J249" i="2"/>
  <c r="J111" i="2" s="1"/>
  <c r="BK248" i="2"/>
  <c r="BI248" i="2"/>
  <c r="BH248" i="2"/>
  <c r="BG248" i="2"/>
  <c r="BE248" i="2"/>
  <c r="T248" i="2"/>
  <c r="R248" i="2"/>
  <c r="P248" i="2"/>
  <c r="J248" i="2"/>
  <c r="BF248" i="2" s="1"/>
  <c r="BK247" i="2"/>
  <c r="BI247" i="2"/>
  <c r="BH247" i="2"/>
  <c r="BG247" i="2"/>
  <c r="BE247" i="2"/>
  <c r="T247" i="2"/>
  <c r="R247" i="2"/>
  <c r="P247" i="2"/>
  <c r="J247" i="2"/>
  <c r="BF247" i="2" s="1"/>
  <c r="BK246" i="2"/>
  <c r="BI246" i="2"/>
  <c r="BH246" i="2"/>
  <c r="BG246" i="2"/>
  <c r="BE246" i="2"/>
  <c r="T246" i="2"/>
  <c r="R246" i="2"/>
  <c r="P246" i="2"/>
  <c r="J246" i="2"/>
  <c r="BF246" i="2" s="1"/>
  <c r="BK245" i="2"/>
  <c r="BI245" i="2"/>
  <c r="BH245" i="2"/>
  <c r="BG245" i="2"/>
  <c r="BE245" i="2"/>
  <c r="T245" i="2"/>
  <c r="R245" i="2"/>
  <c r="P245" i="2"/>
  <c r="J245" i="2"/>
  <c r="BF245" i="2" s="1"/>
  <c r="BK244" i="2"/>
  <c r="T244" i="2"/>
  <c r="R244" i="2"/>
  <c r="P244" i="2"/>
  <c r="J244" i="2"/>
  <c r="J110" i="2" s="1"/>
  <c r="BK243" i="2"/>
  <c r="BI243" i="2"/>
  <c r="BH243" i="2"/>
  <c r="BG243" i="2"/>
  <c r="BE243" i="2"/>
  <c r="T243" i="2"/>
  <c r="R243" i="2"/>
  <c r="P243" i="2"/>
  <c r="J243" i="2"/>
  <c r="BF243" i="2" s="1"/>
  <c r="BK242" i="2"/>
  <c r="BI242" i="2"/>
  <c r="BH242" i="2"/>
  <c r="BG242" i="2"/>
  <c r="BE242" i="2"/>
  <c r="T242" i="2"/>
  <c r="R242" i="2"/>
  <c r="P242" i="2"/>
  <c r="J242" i="2"/>
  <c r="BF242" i="2" s="1"/>
  <c r="BK241" i="2"/>
  <c r="BI241" i="2"/>
  <c r="BH241" i="2"/>
  <c r="BG241" i="2"/>
  <c r="BE241" i="2"/>
  <c r="T241" i="2"/>
  <c r="R241" i="2"/>
  <c r="P241" i="2"/>
  <c r="J241" i="2"/>
  <c r="BF241" i="2" s="1"/>
  <c r="BK240" i="2"/>
  <c r="BI240" i="2"/>
  <c r="BH240" i="2"/>
  <c r="BG240" i="2"/>
  <c r="BE240" i="2"/>
  <c r="T240" i="2"/>
  <c r="R240" i="2"/>
  <c r="P240" i="2"/>
  <c r="J240" i="2"/>
  <c r="BF240" i="2" s="1"/>
  <c r="BK239" i="2"/>
  <c r="BI239" i="2"/>
  <c r="BH239" i="2"/>
  <c r="BG239" i="2"/>
  <c r="BE239" i="2"/>
  <c r="T239" i="2"/>
  <c r="R239" i="2"/>
  <c r="P239" i="2"/>
  <c r="J239" i="2"/>
  <c r="BF239" i="2" s="1"/>
  <c r="BK238" i="2"/>
  <c r="BI238" i="2"/>
  <c r="BH238" i="2"/>
  <c r="BG238" i="2"/>
  <c r="BE238" i="2"/>
  <c r="T238" i="2"/>
  <c r="R238" i="2"/>
  <c r="P238" i="2"/>
  <c r="J238" i="2"/>
  <c r="BF238" i="2" s="1"/>
  <c r="BK237" i="2"/>
  <c r="BI237" i="2"/>
  <c r="BH237" i="2"/>
  <c r="BG237" i="2"/>
  <c r="BE237" i="2"/>
  <c r="T237" i="2"/>
  <c r="R237" i="2"/>
  <c r="P237" i="2"/>
  <c r="J237" i="2"/>
  <c r="BF237" i="2" s="1"/>
  <c r="BK236" i="2"/>
  <c r="T236" i="2"/>
  <c r="R236" i="2"/>
  <c r="P236" i="2"/>
  <c r="J236" i="2"/>
  <c r="J109" i="2" s="1"/>
  <c r="BK235" i="2"/>
  <c r="BI235" i="2"/>
  <c r="BH235" i="2"/>
  <c r="BG235" i="2"/>
  <c r="BE235" i="2"/>
  <c r="T235" i="2"/>
  <c r="R235" i="2"/>
  <c r="P235" i="2"/>
  <c r="J235" i="2"/>
  <c r="BF235" i="2" s="1"/>
  <c r="BK234" i="2"/>
  <c r="BI234" i="2"/>
  <c r="BH234" i="2"/>
  <c r="BG234" i="2"/>
  <c r="BE234" i="2"/>
  <c r="T234" i="2"/>
  <c r="R234" i="2"/>
  <c r="P234" i="2"/>
  <c r="J234" i="2"/>
  <c r="BF234" i="2" s="1"/>
  <c r="BK233" i="2"/>
  <c r="BI233" i="2"/>
  <c r="BH233" i="2"/>
  <c r="BG233" i="2"/>
  <c r="BE233" i="2"/>
  <c r="T233" i="2"/>
  <c r="R233" i="2"/>
  <c r="P233" i="2"/>
  <c r="J233" i="2"/>
  <c r="BF233" i="2" s="1"/>
  <c r="BK232" i="2"/>
  <c r="BI232" i="2"/>
  <c r="BH232" i="2"/>
  <c r="BG232" i="2"/>
  <c r="BE232" i="2"/>
  <c r="T232" i="2"/>
  <c r="R232" i="2"/>
  <c r="P232" i="2"/>
  <c r="J232" i="2"/>
  <c r="BF232" i="2" s="1"/>
  <c r="BK231" i="2"/>
  <c r="BI231" i="2"/>
  <c r="BH231" i="2"/>
  <c r="BG231" i="2"/>
  <c r="BE231" i="2"/>
  <c r="T231" i="2"/>
  <c r="R231" i="2"/>
  <c r="P231" i="2"/>
  <c r="J231" i="2"/>
  <c r="BF231" i="2" s="1"/>
  <c r="BK230" i="2"/>
  <c r="BI230" i="2"/>
  <c r="BH230" i="2"/>
  <c r="BG230" i="2"/>
  <c r="BE230" i="2"/>
  <c r="T230" i="2"/>
  <c r="R230" i="2"/>
  <c r="P230" i="2"/>
  <c r="J230" i="2"/>
  <c r="BF230" i="2" s="1"/>
  <c r="BK229" i="2"/>
  <c r="BI229" i="2"/>
  <c r="BH229" i="2"/>
  <c r="BG229" i="2"/>
  <c r="BE229" i="2"/>
  <c r="T229" i="2"/>
  <c r="R229" i="2"/>
  <c r="P229" i="2"/>
  <c r="J229" i="2"/>
  <c r="BF229" i="2" s="1"/>
  <c r="BK228" i="2"/>
  <c r="BI228" i="2"/>
  <c r="BH228" i="2"/>
  <c r="BG228" i="2"/>
  <c r="BE228" i="2"/>
  <c r="T228" i="2"/>
  <c r="R228" i="2"/>
  <c r="P228" i="2"/>
  <c r="J228" i="2"/>
  <c r="BF228" i="2" s="1"/>
  <c r="BK227" i="2"/>
  <c r="BI227" i="2"/>
  <c r="BH227" i="2"/>
  <c r="BG227" i="2"/>
  <c r="BE227" i="2"/>
  <c r="T227" i="2"/>
  <c r="R227" i="2"/>
  <c r="P227" i="2"/>
  <c r="J227" i="2"/>
  <c r="BF227" i="2" s="1"/>
  <c r="BK226" i="2"/>
  <c r="BI226" i="2"/>
  <c r="BH226" i="2"/>
  <c r="BG226" i="2"/>
  <c r="BE226" i="2"/>
  <c r="T226" i="2"/>
  <c r="R226" i="2"/>
  <c r="P226" i="2"/>
  <c r="J226" i="2"/>
  <c r="BF226" i="2" s="1"/>
  <c r="BK225" i="2"/>
  <c r="BI225" i="2"/>
  <c r="BH225" i="2"/>
  <c r="BG225" i="2"/>
  <c r="BE225" i="2"/>
  <c r="T225" i="2"/>
  <c r="R225" i="2"/>
  <c r="P225" i="2"/>
  <c r="J225" i="2"/>
  <c r="BF225" i="2" s="1"/>
  <c r="BK224" i="2"/>
  <c r="BI224" i="2"/>
  <c r="BH224" i="2"/>
  <c r="BG224" i="2"/>
  <c r="BE224" i="2"/>
  <c r="T224" i="2"/>
  <c r="R224" i="2"/>
  <c r="P224" i="2"/>
  <c r="J224" i="2"/>
  <c r="BF224" i="2" s="1"/>
  <c r="BK223" i="2"/>
  <c r="BI223" i="2"/>
  <c r="BH223" i="2"/>
  <c r="BG223" i="2"/>
  <c r="BE223" i="2"/>
  <c r="T223" i="2"/>
  <c r="R223" i="2"/>
  <c r="P223" i="2"/>
  <c r="J223" i="2"/>
  <c r="BF223" i="2" s="1"/>
  <c r="BK221" i="2"/>
  <c r="BI221" i="2"/>
  <c r="BH221" i="2"/>
  <c r="BG221" i="2"/>
  <c r="BE221" i="2"/>
  <c r="T221" i="2"/>
  <c r="R221" i="2"/>
  <c r="P221" i="2"/>
  <c r="J221" i="2"/>
  <c r="BF221" i="2" s="1"/>
  <c r="BK220" i="2"/>
  <c r="BI220" i="2"/>
  <c r="BH220" i="2"/>
  <c r="BG220" i="2"/>
  <c r="BE220" i="2"/>
  <c r="T220" i="2"/>
  <c r="R220" i="2"/>
  <c r="P220" i="2"/>
  <c r="J220" i="2"/>
  <c r="BF220" i="2" s="1"/>
  <c r="BK219" i="2"/>
  <c r="BI219" i="2"/>
  <c r="BH219" i="2"/>
  <c r="BG219" i="2"/>
  <c r="BE219" i="2"/>
  <c r="T219" i="2"/>
  <c r="R219" i="2"/>
  <c r="P219" i="2"/>
  <c r="J219" i="2"/>
  <c r="BF219" i="2" s="1"/>
  <c r="BK218" i="2"/>
  <c r="BI218" i="2"/>
  <c r="BH218" i="2"/>
  <c r="BG218" i="2"/>
  <c r="BE218" i="2"/>
  <c r="T218" i="2"/>
  <c r="T214" i="2" s="1"/>
  <c r="R218" i="2"/>
  <c r="R214" i="2" s="1"/>
  <c r="P218" i="2"/>
  <c r="P214" i="2" s="1"/>
  <c r="J218" i="2"/>
  <c r="BF218" i="2" s="1"/>
  <c r="BK217" i="2"/>
  <c r="BK214" i="2" s="1"/>
  <c r="J214" i="2" s="1"/>
  <c r="J107" i="2" s="1"/>
  <c r="BI217" i="2"/>
  <c r="BH217" i="2"/>
  <c r="BG217" i="2"/>
  <c r="BE217" i="2"/>
  <c r="T217" i="2"/>
  <c r="R217" i="2"/>
  <c r="P217" i="2"/>
  <c r="J217" i="2"/>
  <c r="BF217" i="2" s="1"/>
  <c r="BK216" i="2"/>
  <c r="BI216" i="2"/>
  <c r="BH216" i="2"/>
  <c r="BG216" i="2"/>
  <c r="BE216" i="2"/>
  <c r="T216" i="2"/>
  <c r="R216" i="2"/>
  <c r="P216" i="2"/>
  <c r="J216" i="2"/>
  <c r="BF216" i="2" s="1"/>
  <c r="BK215" i="2"/>
  <c r="BI215" i="2"/>
  <c r="BH215" i="2"/>
  <c r="BG215" i="2"/>
  <c r="BE215" i="2"/>
  <c r="T215" i="2"/>
  <c r="R215" i="2"/>
  <c r="P215" i="2"/>
  <c r="J215" i="2"/>
  <c r="BF215" i="2" s="1"/>
  <c r="BK213" i="2"/>
  <c r="BI213" i="2"/>
  <c r="BH213" i="2"/>
  <c r="BG213" i="2"/>
  <c r="BE213" i="2"/>
  <c r="T213" i="2"/>
  <c r="R213" i="2"/>
  <c r="P213" i="2"/>
  <c r="J213" i="2"/>
  <c r="BF213" i="2" s="1"/>
  <c r="BK212" i="2"/>
  <c r="BI212" i="2"/>
  <c r="BH212" i="2"/>
  <c r="BG212" i="2"/>
  <c r="BE212" i="2"/>
  <c r="T212" i="2"/>
  <c r="R212" i="2"/>
  <c r="P212" i="2"/>
  <c r="J212" i="2"/>
  <c r="BF212" i="2" s="1"/>
  <c r="BK211" i="2"/>
  <c r="BI211" i="2"/>
  <c r="BH211" i="2"/>
  <c r="BG211" i="2"/>
  <c r="BE211" i="2"/>
  <c r="T211" i="2"/>
  <c r="R211" i="2"/>
  <c r="P211" i="2"/>
  <c r="J211" i="2"/>
  <c r="BF211" i="2" s="1"/>
  <c r="BK210" i="2"/>
  <c r="BI210" i="2"/>
  <c r="BH210" i="2"/>
  <c r="BG210" i="2"/>
  <c r="BE210" i="2"/>
  <c r="T210" i="2"/>
  <c r="R210" i="2"/>
  <c r="P210" i="2"/>
  <c r="J210" i="2"/>
  <c r="BF210" i="2" s="1"/>
  <c r="BK209" i="2"/>
  <c r="BI209" i="2"/>
  <c r="BH209" i="2"/>
  <c r="BG209" i="2"/>
  <c r="BE209" i="2"/>
  <c r="T209" i="2"/>
  <c r="R209" i="2"/>
  <c r="P209" i="2"/>
  <c r="J209" i="2"/>
  <c r="BF209" i="2" s="1"/>
  <c r="BK208" i="2"/>
  <c r="BI208" i="2"/>
  <c r="BH208" i="2"/>
  <c r="BG208" i="2"/>
  <c r="BE208" i="2"/>
  <c r="T208" i="2"/>
  <c r="R208" i="2"/>
  <c r="P208" i="2"/>
  <c r="J208" i="2"/>
  <c r="BF208" i="2" s="1"/>
  <c r="BK207" i="2"/>
  <c r="BI207" i="2"/>
  <c r="BH207" i="2"/>
  <c r="BG207" i="2"/>
  <c r="BE207" i="2"/>
  <c r="T207" i="2"/>
  <c r="R207" i="2"/>
  <c r="P207" i="2"/>
  <c r="J207" i="2"/>
  <c r="BF207" i="2" s="1"/>
  <c r="BK206" i="2"/>
  <c r="BI206" i="2"/>
  <c r="BH206" i="2"/>
  <c r="BG206" i="2"/>
  <c r="BE206" i="2"/>
  <c r="T206" i="2"/>
  <c r="R206" i="2"/>
  <c r="P206" i="2"/>
  <c r="J206" i="2"/>
  <c r="BF206" i="2" s="1"/>
  <c r="BK205" i="2"/>
  <c r="BI205" i="2"/>
  <c r="BH205" i="2"/>
  <c r="BG205" i="2"/>
  <c r="BE205" i="2"/>
  <c r="T205" i="2"/>
  <c r="R205" i="2"/>
  <c r="P205" i="2"/>
  <c r="J205" i="2"/>
  <c r="BF205" i="2" s="1"/>
  <c r="BK204" i="2"/>
  <c r="BI204" i="2"/>
  <c r="BH204" i="2"/>
  <c r="BG204" i="2"/>
  <c r="BE204" i="2"/>
  <c r="T204" i="2"/>
  <c r="R204" i="2"/>
  <c r="P204" i="2"/>
  <c r="J204" i="2"/>
  <c r="BF204" i="2" s="1"/>
  <c r="BK203" i="2"/>
  <c r="BI203" i="2"/>
  <c r="BH203" i="2"/>
  <c r="BG203" i="2"/>
  <c r="BE203" i="2"/>
  <c r="T203" i="2"/>
  <c r="R203" i="2"/>
  <c r="P203" i="2"/>
  <c r="J203" i="2"/>
  <c r="BF203" i="2" s="1"/>
  <c r="BK202" i="2"/>
  <c r="BI202" i="2"/>
  <c r="BH202" i="2"/>
  <c r="BG202" i="2"/>
  <c r="BE202" i="2"/>
  <c r="T202" i="2"/>
  <c r="R202" i="2"/>
  <c r="P202" i="2"/>
  <c r="J202" i="2"/>
  <c r="BF202" i="2" s="1"/>
  <c r="BK201" i="2"/>
  <c r="BI201" i="2"/>
  <c r="BH201" i="2"/>
  <c r="BG201" i="2"/>
  <c r="BE201" i="2"/>
  <c r="T201" i="2"/>
  <c r="R201" i="2"/>
  <c r="P201" i="2"/>
  <c r="J201" i="2"/>
  <c r="BF201" i="2" s="1"/>
  <c r="BK200" i="2"/>
  <c r="BI200" i="2"/>
  <c r="BH200" i="2"/>
  <c r="BG200" i="2"/>
  <c r="BE200" i="2"/>
  <c r="T200" i="2"/>
  <c r="R200" i="2"/>
  <c r="P200" i="2"/>
  <c r="J200" i="2"/>
  <c r="BF200" i="2" s="1"/>
  <c r="BK199" i="2"/>
  <c r="J199" i="2" s="1"/>
  <c r="J106" i="2" s="1"/>
  <c r="T199" i="2"/>
  <c r="R199" i="2"/>
  <c r="P199" i="2"/>
  <c r="BK198" i="2"/>
  <c r="BI198" i="2"/>
  <c r="BH198" i="2"/>
  <c r="BG198" i="2"/>
  <c r="BE198" i="2"/>
  <c r="T198" i="2"/>
  <c r="R198" i="2"/>
  <c r="P198" i="2"/>
  <c r="J198" i="2"/>
  <c r="BF198" i="2" s="1"/>
  <c r="BK197" i="2"/>
  <c r="BI197" i="2"/>
  <c r="BH197" i="2"/>
  <c r="BG197" i="2"/>
  <c r="BE197" i="2"/>
  <c r="T197" i="2"/>
  <c r="R197" i="2"/>
  <c r="P197" i="2"/>
  <c r="J197" i="2"/>
  <c r="BF197" i="2" s="1"/>
  <c r="BK196" i="2"/>
  <c r="BI196" i="2"/>
  <c r="BH196" i="2"/>
  <c r="BG196" i="2"/>
  <c r="BE196" i="2"/>
  <c r="T196" i="2"/>
  <c r="R196" i="2"/>
  <c r="P196" i="2"/>
  <c r="J196" i="2"/>
  <c r="BF196" i="2" s="1"/>
  <c r="BK195" i="2"/>
  <c r="T195" i="2"/>
  <c r="R195" i="2"/>
  <c r="P195" i="2"/>
  <c r="J195" i="2"/>
  <c r="BK194" i="2"/>
  <c r="BI194" i="2"/>
  <c r="BH194" i="2"/>
  <c r="BG194" i="2"/>
  <c r="BE194" i="2"/>
  <c r="T194" i="2"/>
  <c r="R194" i="2"/>
  <c r="P194" i="2"/>
  <c r="J194" i="2"/>
  <c r="BF194" i="2" s="1"/>
  <c r="BK193" i="2"/>
  <c r="BI193" i="2"/>
  <c r="BH193" i="2"/>
  <c r="BG193" i="2"/>
  <c r="BE193" i="2"/>
  <c r="T193" i="2"/>
  <c r="R193" i="2"/>
  <c r="P193" i="2"/>
  <c r="J193" i="2"/>
  <c r="BF193" i="2" s="1"/>
  <c r="BK192" i="2"/>
  <c r="BI192" i="2"/>
  <c r="BH192" i="2"/>
  <c r="BG192" i="2"/>
  <c r="BE192" i="2"/>
  <c r="T192" i="2"/>
  <c r="R192" i="2"/>
  <c r="P192" i="2"/>
  <c r="J192" i="2"/>
  <c r="BF192" i="2" s="1"/>
  <c r="BK191" i="2"/>
  <c r="BI191" i="2"/>
  <c r="BH191" i="2"/>
  <c r="BG191" i="2"/>
  <c r="BE191" i="2"/>
  <c r="T191" i="2"/>
  <c r="R191" i="2"/>
  <c r="P191" i="2"/>
  <c r="J191" i="2"/>
  <c r="BF191" i="2" s="1"/>
  <c r="BK190" i="2"/>
  <c r="T190" i="2"/>
  <c r="R190" i="2"/>
  <c r="P190" i="2"/>
  <c r="BK189" i="2"/>
  <c r="BI189" i="2"/>
  <c r="BH189" i="2"/>
  <c r="BG189" i="2"/>
  <c r="BE189" i="2"/>
  <c r="T189" i="2"/>
  <c r="R189" i="2"/>
  <c r="P189" i="2"/>
  <c r="J189" i="2"/>
  <c r="BF189" i="2" s="1"/>
  <c r="BK188" i="2"/>
  <c r="BI188" i="2"/>
  <c r="BH188" i="2"/>
  <c r="BG188" i="2"/>
  <c r="BE188" i="2"/>
  <c r="T188" i="2"/>
  <c r="R188" i="2"/>
  <c r="P188" i="2"/>
  <c r="J188" i="2"/>
  <c r="BF188" i="2" s="1"/>
  <c r="BK187" i="2"/>
  <c r="BI187" i="2"/>
  <c r="BH187" i="2"/>
  <c r="BG187" i="2"/>
  <c r="BE187" i="2"/>
  <c r="T187" i="2"/>
  <c r="R187" i="2"/>
  <c r="P187" i="2"/>
  <c r="J187" i="2"/>
  <c r="BF187" i="2" s="1"/>
  <c r="BK186" i="2"/>
  <c r="T186" i="2"/>
  <c r="R186" i="2"/>
  <c r="P186" i="2"/>
  <c r="J186" i="2"/>
  <c r="J103" i="2" s="1"/>
  <c r="BK185" i="2"/>
  <c r="BI185" i="2"/>
  <c r="BH185" i="2"/>
  <c r="BG185" i="2"/>
  <c r="BE185" i="2"/>
  <c r="T185" i="2"/>
  <c r="R185" i="2"/>
  <c r="P185" i="2"/>
  <c r="J185" i="2"/>
  <c r="BF185" i="2" s="1"/>
  <c r="BK184" i="2"/>
  <c r="BI184" i="2"/>
  <c r="BH184" i="2"/>
  <c r="BG184" i="2"/>
  <c r="BE184" i="2"/>
  <c r="T184" i="2"/>
  <c r="R184" i="2"/>
  <c r="P184" i="2"/>
  <c r="J184" i="2"/>
  <c r="BF184" i="2" s="1"/>
  <c r="BK183" i="2"/>
  <c r="BI183" i="2"/>
  <c r="BH183" i="2"/>
  <c r="BG183" i="2"/>
  <c r="BE183" i="2"/>
  <c r="T183" i="2"/>
  <c r="R183" i="2"/>
  <c r="P183" i="2"/>
  <c r="J183" i="2"/>
  <c r="BF183" i="2" s="1"/>
  <c r="BK182" i="2"/>
  <c r="BI182" i="2"/>
  <c r="BH182" i="2"/>
  <c r="BG182" i="2"/>
  <c r="BE182" i="2"/>
  <c r="T182" i="2"/>
  <c r="R182" i="2"/>
  <c r="P182" i="2"/>
  <c r="J182" i="2"/>
  <c r="BF182" i="2" s="1"/>
  <c r="BK181" i="2"/>
  <c r="BI181" i="2"/>
  <c r="BH181" i="2"/>
  <c r="BG181" i="2"/>
  <c r="BE181" i="2"/>
  <c r="T181" i="2"/>
  <c r="R181" i="2"/>
  <c r="P181" i="2"/>
  <c r="J181" i="2"/>
  <c r="BF181" i="2" s="1"/>
  <c r="BK180" i="2"/>
  <c r="T180" i="2"/>
  <c r="R180" i="2"/>
  <c r="P180" i="2"/>
  <c r="J180" i="2"/>
  <c r="J102" i="2" s="1"/>
  <c r="BK178" i="2"/>
  <c r="BI178" i="2"/>
  <c r="BH178" i="2"/>
  <c r="BG178" i="2"/>
  <c r="BE178" i="2"/>
  <c r="T178" i="2"/>
  <c r="R178" i="2"/>
  <c r="P178" i="2"/>
  <c r="J178" i="2"/>
  <c r="BF178" i="2" s="1"/>
  <c r="BK177" i="2"/>
  <c r="T177" i="2"/>
  <c r="R177" i="2"/>
  <c r="P177" i="2"/>
  <c r="J177" i="2"/>
  <c r="J100" i="2" s="1"/>
  <c r="BK176" i="2"/>
  <c r="BI176" i="2"/>
  <c r="BH176" i="2"/>
  <c r="BG176" i="2"/>
  <c r="BE176" i="2"/>
  <c r="T176" i="2"/>
  <c r="R176" i="2"/>
  <c r="P176" i="2"/>
  <c r="J176" i="2"/>
  <c r="BF176" i="2" s="1"/>
  <c r="BK175" i="2"/>
  <c r="BI175" i="2"/>
  <c r="BH175" i="2"/>
  <c r="BG175" i="2"/>
  <c r="BE175" i="2"/>
  <c r="T175" i="2"/>
  <c r="R175" i="2"/>
  <c r="P175" i="2"/>
  <c r="J175" i="2"/>
  <c r="BF175" i="2" s="1"/>
  <c r="BK174" i="2"/>
  <c r="BI174" i="2"/>
  <c r="BH174" i="2"/>
  <c r="BG174" i="2"/>
  <c r="BE174" i="2"/>
  <c r="T174" i="2"/>
  <c r="R174" i="2"/>
  <c r="P174" i="2"/>
  <c r="J174" i="2"/>
  <c r="BF174" i="2" s="1"/>
  <c r="BK173" i="2"/>
  <c r="BI173" i="2"/>
  <c r="BH173" i="2"/>
  <c r="BG173" i="2"/>
  <c r="BE173" i="2"/>
  <c r="T173" i="2"/>
  <c r="R173" i="2"/>
  <c r="P173" i="2"/>
  <c r="J173" i="2"/>
  <c r="BF173" i="2" s="1"/>
  <c r="BK172" i="2"/>
  <c r="T172" i="2"/>
  <c r="R172" i="2"/>
  <c r="P172" i="2"/>
  <c r="J172" i="2"/>
  <c r="J99" i="2" s="1"/>
  <c r="BK171" i="2"/>
  <c r="BI171" i="2"/>
  <c r="BH171" i="2"/>
  <c r="BG171" i="2"/>
  <c r="BE171" i="2"/>
  <c r="T171" i="2"/>
  <c r="R171" i="2"/>
  <c r="P171" i="2"/>
  <c r="J171" i="2"/>
  <c r="BF171" i="2" s="1"/>
  <c r="BK170" i="2"/>
  <c r="BI170" i="2"/>
  <c r="BH170" i="2"/>
  <c r="BG170" i="2"/>
  <c r="BE170" i="2"/>
  <c r="T170" i="2"/>
  <c r="R170" i="2"/>
  <c r="P170" i="2"/>
  <c r="J170" i="2"/>
  <c r="BF170" i="2" s="1"/>
  <c r="BK169" i="2"/>
  <c r="BI169" i="2"/>
  <c r="BH169" i="2"/>
  <c r="BG169" i="2"/>
  <c r="BE169" i="2"/>
  <c r="T169" i="2"/>
  <c r="R169" i="2"/>
  <c r="P169" i="2"/>
  <c r="J169" i="2"/>
  <c r="BF169" i="2" s="1"/>
  <c r="BK168" i="2"/>
  <c r="BI168" i="2"/>
  <c r="BH168" i="2"/>
  <c r="BG168" i="2"/>
  <c r="BE168" i="2"/>
  <c r="T168" i="2"/>
  <c r="R168" i="2"/>
  <c r="P168" i="2"/>
  <c r="J168" i="2"/>
  <c r="BF168" i="2" s="1"/>
  <c r="BK167" i="2"/>
  <c r="BI167" i="2"/>
  <c r="BH167" i="2"/>
  <c r="BG167" i="2"/>
  <c r="BE167" i="2"/>
  <c r="T167" i="2"/>
  <c r="R167" i="2"/>
  <c r="P167" i="2"/>
  <c r="J167" i="2"/>
  <c r="BF167" i="2" s="1"/>
  <c r="BK166" i="2"/>
  <c r="BI166" i="2"/>
  <c r="BH166" i="2"/>
  <c r="BG166" i="2"/>
  <c r="BE166" i="2"/>
  <c r="T166" i="2"/>
  <c r="R166" i="2"/>
  <c r="P166" i="2"/>
  <c r="J166" i="2"/>
  <c r="BF166" i="2" s="1"/>
  <c r="BK165" i="2"/>
  <c r="BI165" i="2"/>
  <c r="BH165" i="2"/>
  <c r="BG165" i="2"/>
  <c r="BE165" i="2"/>
  <c r="T165" i="2"/>
  <c r="R165" i="2"/>
  <c r="P165" i="2"/>
  <c r="J165" i="2"/>
  <c r="BF165" i="2" s="1"/>
  <c r="BK164" i="2"/>
  <c r="BI164" i="2"/>
  <c r="BH164" i="2"/>
  <c r="BG164" i="2"/>
  <c r="BE164" i="2"/>
  <c r="T164" i="2"/>
  <c r="R164" i="2"/>
  <c r="P164" i="2"/>
  <c r="J164" i="2"/>
  <c r="BF164" i="2" s="1"/>
  <c r="BK163" i="2"/>
  <c r="BI163" i="2"/>
  <c r="BH163" i="2"/>
  <c r="BG163" i="2"/>
  <c r="BE163" i="2"/>
  <c r="T163" i="2"/>
  <c r="R163" i="2"/>
  <c r="P163" i="2"/>
  <c r="J163" i="2"/>
  <c r="BF163" i="2" s="1"/>
  <c r="BK162" i="2"/>
  <c r="BI162" i="2"/>
  <c r="BH162" i="2"/>
  <c r="BG162" i="2"/>
  <c r="BE162" i="2"/>
  <c r="T162" i="2"/>
  <c r="R162" i="2"/>
  <c r="P162" i="2"/>
  <c r="J162" i="2"/>
  <c r="BF162" i="2" s="1"/>
  <c r="BK161" i="2"/>
  <c r="BI161" i="2"/>
  <c r="BH161" i="2"/>
  <c r="BG161" i="2"/>
  <c r="BE161" i="2"/>
  <c r="T161" i="2"/>
  <c r="R161" i="2"/>
  <c r="P161" i="2"/>
  <c r="J161" i="2"/>
  <c r="BF161" i="2" s="1"/>
  <c r="BK160" i="2"/>
  <c r="BI160" i="2"/>
  <c r="BH160" i="2"/>
  <c r="BG160" i="2"/>
  <c r="BE160" i="2"/>
  <c r="T160" i="2"/>
  <c r="R160" i="2"/>
  <c r="P160" i="2"/>
  <c r="J160" i="2"/>
  <c r="BF160" i="2" s="1"/>
  <c r="BK159" i="2"/>
  <c r="BI159" i="2"/>
  <c r="BH159" i="2"/>
  <c r="BG159" i="2"/>
  <c r="BE159" i="2"/>
  <c r="T159" i="2"/>
  <c r="R159" i="2"/>
  <c r="P159" i="2"/>
  <c r="J159" i="2"/>
  <c r="BF159" i="2" s="1"/>
  <c r="BK158" i="2"/>
  <c r="BI158" i="2"/>
  <c r="BH158" i="2"/>
  <c r="BG158" i="2"/>
  <c r="BE158" i="2"/>
  <c r="T158" i="2"/>
  <c r="R158" i="2"/>
  <c r="P158" i="2"/>
  <c r="J158" i="2"/>
  <c r="BF158" i="2" s="1"/>
  <c r="BK157" i="2"/>
  <c r="BI157" i="2"/>
  <c r="BH157" i="2"/>
  <c r="BG157" i="2"/>
  <c r="BE157" i="2"/>
  <c r="T157" i="2"/>
  <c r="R157" i="2"/>
  <c r="P157" i="2"/>
  <c r="J157" i="2"/>
  <c r="BF157" i="2" s="1"/>
  <c r="BK156" i="2"/>
  <c r="BI156" i="2"/>
  <c r="BH156" i="2"/>
  <c r="BG156" i="2"/>
  <c r="BE156" i="2"/>
  <c r="T156" i="2"/>
  <c r="R156" i="2"/>
  <c r="P156" i="2"/>
  <c r="J156" i="2"/>
  <c r="BF156" i="2" s="1"/>
  <c r="BK155" i="2"/>
  <c r="BI155" i="2"/>
  <c r="BH155" i="2"/>
  <c r="BG155" i="2"/>
  <c r="BE155" i="2"/>
  <c r="T155" i="2"/>
  <c r="R155" i="2"/>
  <c r="P155" i="2"/>
  <c r="J155" i="2"/>
  <c r="BF155" i="2" s="1"/>
  <c r="BK153" i="2"/>
  <c r="BI153" i="2"/>
  <c r="BH153" i="2"/>
  <c r="BG153" i="2"/>
  <c r="BE153" i="2"/>
  <c r="T153" i="2"/>
  <c r="R153" i="2"/>
  <c r="P153" i="2"/>
  <c r="J153" i="2"/>
  <c r="BF153" i="2" s="1"/>
  <c r="BK152" i="2"/>
  <c r="BI152" i="2"/>
  <c r="BH152" i="2"/>
  <c r="BG152" i="2"/>
  <c r="BE152" i="2"/>
  <c r="T152" i="2"/>
  <c r="R152" i="2"/>
  <c r="P152" i="2"/>
  <c r="J152" i="2"/>
  <c r="BF152" i="2" s="1"/>
  <c r="BK151" i="2"/>
  <c r="BI151" i="2"/>
  <c r="BH151" i="2"/>
  <c r="BG151" i="2"/>
  <c r="BE151" i="2"/>
  <c r="T151" i="2"/>
  <c r="R151" i="2"/>
  <c r="P151" i="2"/>
  <c r="J151" i="2"/>
  <c r="BF151" i="2" s="1"/>
  <c r="BK150" i="2"/>
  <c r="BI150" i="2"/>
  <c r="BH150" i="2"/>
  <c r="BG150" i="2"/>
  <c r="BE150" i="2"/>
  <c r="T150" i="2"/>
  <c r="R150" i="2"/>
  <c r="P150" i="2"/>
  <c r="J150" i="2"/>
  <c r="BF150" i="2" s="1"/>
  <c r="BK149" i="2"/>
  <c r="BI149" i="2"/>
  <c r="BH149" i="2"/>
  <c r="BG149" i="2"/>
  <c r="BE149" i="2"/>
  <c r="T149" i="2"/>
  <c r="R149" i="2"/>
  <c r="P149" i="2"/>
  <c r="J149" i="2"/>
  <c r="BF149" i="2" s="1"/>
  <c r="BK148" i="2"/>
  <c r="BI148" i="2"/>
  <c r="BH148" i="2"/>
  <c r="BG148" i="2"/>
  <c r="BE148" i="2"/>
  <c r="T148" i="2"/>
  <c r="R148" i="2"/>
  <c r="P148" i="2"/>
  <c r="J148" i="2"/>
  <c r="BF148" i="2" s="1"/>
  <c r="BK147" i="2"/>
  <c r="BI147" i="2"/>
  <c r="BH147" i="2"/>
  <c r="BG147" i="2"/>
  <c r="BE147" i="2"/>
  <c r="T147" i="2"/>
  <c r="R147" i="2"/>
  <c r="P147" i="2"/>
  <c r="J147" i="2"/>
  <c r="BF147" i="2" s="1"/>
  <c r="BK146" i="2"/>
  <c r="BI146" i="2"/>
  <c r="BH146" i="2"/>
  <c r="BG146" i="2"/>
  <c r="BE146" i="2"/>
  <c r="T146" i="2"/>
  <c r="R146" i="2"/>
  <c r="P146" i="2"/>
  <c r="J146" i="2"/>
  <c r="BF146" i="2" s="1"/>
  <c r="BK145" i="2"/>
  <c r="BI145" i="2"/>
  <c r="BH145" i="2"/>
  <c r="BG145" i="2"/>
  <c r="BE145" i="2"/>
  <c r="T145" i="2"/>
  <c r="R145" i="2"/>
  <c r="P145" i="2"/>
  <c r="J145" i="2"/>
  <c r="BF145" i="2" s="1"/>
  <c r="BK144" i="2"/>
  <c r="T144" i="2"/>
  <c r="R144" i="2"/>
  <c r="P144" i="2"/>
  <c r="J144" i="2"/>
  <c r="BK143" i="2"/>
  <c r="BI143" i="2"/>
  <c r="BH143" i="2"/>
  <c r="BG143" i="2"/>
  <c r="BE143" i="2"/>
  <c r="T143" i="2"/>
  <c r="R143" i="2"/>
  <c r="P143" i="2"/>
  <c r="J143" i="2"/>
  <c r="BF143" i="2" s="1"/>
  <c r="BK142" i="2"/>
  <c r="BI142" i="2"/>
  <c r="BH142" i="2"/>
  <c r="BG142" i="2"/>
  <c r="BE142" i="2"/>
  <c r="T142" i="2"/>
  <c r="R142" i="2"/>
  <c r="P142" i="2"/>
  <c r="J142" i="2"/>
  <c r="BF142" i="2" s="1"/>
  <c r="BK141" i="2"/>
  <c r="BI141" i="2"/>
  <c r="BH141" i="2"/>
  <c r="BG141" i="2"/>
  <c r="BE141" i="2"/>
  <c r="T141" i="2"/>
  <c r="R141" i="2"/>
  <c r="P141" i="2"/>
  <c r="J141" i="2"/>
  <c r="BF141" i="2" s="1"/>
  <c r="BK140" i="2"/>
  <c r="BI140" i="2"/>
  <c r="BH140" i="2"/>
  <c r="BG140" i="2"/>
  <c r="BE140" i="2"/>
  <c r="T140" i="2"/>
  <c r="R140" i="2"/>
  <c r="P140" i="2"/>
  <c r="J140" i="2"/>
  <c r="BF140" i="2" s="1"/>
  <c r="BK139" i="2"/>
  <c r="BI139" i="2"/>
  <c r="BH139" i="2"/>
  <c r="BG139" i="2"/>
  <c r="BE139" i="2"/>
  <c r="T139" i="2"/>
  <c r="R139" i="2"/>
  <c r="P139" i="2"/>
  <c r="J139" i="2"/>
  <c r="BF139" i="2" s="1"/>
  <c r="BK138" i="2"/>
  <c r="BI138" i="2"/>
  <c r="BH138" i="2"/>
  <c r="BG138" i="2"/>
  <c r="BE138" i="2"/>
  <c r="T138" i="2"/>
  <c r="R138" i="2"/>
  <c r="P138" i="2"/>
  <c r="J138" i="2"/>
  <c r="BF138" i="2" s="1"/>
  <c r="BK137" i="2"/>
  <c r="T137" i="2"/>
  <c r="R137" i="2"/>
  <c r="P137" i="2"/>
  <c r="F131" i="2"/>
  <c r="F129" i="2"/>
  <c r="E127" i="2"/>
  <c r="J105" i="2"/>
  <c r="J97" i="2"/>
  <c r="F89" i="2"/>
  <c r="F87" i="2"/>
  <c r="E85" i="2"/>
  <c r="J35" i="2"/>
  <c r="J34" i="2"/>
  <c r="AY95" i="1" s="1"/>
  <c r="J33" i="2"/>
  <c r="AX95" i="1" s="1"/>
  <c r="J22" i="2"/>
  <c r="E22" i="2"/>
  <c r="J21" i="2"/>
  <c r="J19" i="2"/>
  <c r="E19" i="2"/>
  <c r="J18" i="2"/>
  <c r="J16" i="2"/>
  <c r="E16" i="2"/>
  <c r="J15" i="2"/>
  <c r="T222" i="2" l="1"/>
  <c r="T179" i="2" s="1"/>
  <c r="R222" i="2"/>
  <c r="R179" i="2" s="1"/>
  <c r="P222" i="2"/>
  <c r="BK222" i="2"/>
  <c r="J222" i="2" s="1"/>
  <c r="J108" i="2" s="1"/>
  <c r="F34" i="2"/>
  <c r="BC95" i="1" s="1"/>
  <c r="BC94" i="1" s="1"/>
  <c r="R154" i="2"/>
  <c r="R136" i="2" s="1"/>
  <c r="R135" i="2" s="1"/>
  <c r="BK154" i="2"/>
  <c r="J154" i="2" s="1"/>
  <c r="J98" i="2" s="1"/>
  <c r="P179" i="2"/>
  <c r="F35" i="2"/>
  <c r="BD95" i="1" s="1"/>
  <c r="BD94" i="1" s="1"/>
  <c r="W33" i="1" s="1"/>
  <c r="P154" i="2"/>
  <c r="P136" i="2" s="1"/>
  <c r="P135" i="2" s="1"/>
  <c r="AU95" i="1" s="1"/>
  <c r="AU94" i="1" s="1"/>
  <c r="F33" i="2"/>
  <c r="BB95" i="1" s="1"/>
  <c r="BB94" i="1" s="1"/>
  <c r="T154" i="2"/>
  <c r="T136" i="2" s="1"/>
  <c r="T135" i="2" s="1"/>
  <c r="BK251" i="2"/>
  <c r="J251" i="2" s="1"/>
  <c r="J112" i="2" s="1"/>
  <c r="J252" i="2"/>
  <c r="J113" i="2" s="1"/>
  <c r="BK179" i="2"/>
  <c r="J179" i="2" s="1"/>
  <c r="J101" i="2" s="1"/>
  <c r="J190" i="2"/>
  <c r="J104" i="2" s="1"/>
  <c r="F31" i="2"/>
  <c r="AZ95" i="1" s="1"/>
  <c r="AZ94" i="1" s="1"/>
  <c r="J31" i="2"/>
  <c r="AV95" i="1" s="1"/>
  <c r="F32" i="2"/>
  <c r="BA95" i="1" s="1"/>
  <c r="BA94" i="1" s="1"/>
  <c r="J32" i="2"/>
  <c r="AW95" i="1" s="1"/>
  <c r="BK136" i="2"/>
  <c r="J137" i="2"/>
  <c r="J96" i="2" s="1"/>
  <c r="J132" i="2"/>
  <c r="J90" i="2"/>
  <c r="J131" i="2"/>
  <c r="J89" i="2"/>
  <c r="F132" i="2"/>
  <c r="F90" i="2"/>
  <c r="J129" i="2"/>
  <c r="J87" i="2"/>
  <c r="W32" i="1" l="1"/>
  <c r="AY94" i="1"/>
  <c r="W31" i="1"/>
  <c r="AX94" i="1"/>
  <c r="W29" i="1"/>
  <c r="AV94" i="1"/>
  <c r="W30" i="1"/>
  <c r="AW94" i="1"/>
  <c r="AK30" i="1" s="1"/>
  <c r="BK135" i="2"/>
  <c r="J135" i="2" s="1"/>
  <c r="J136" i="2"/>
  <c r="J95" i="2" s="1"/>
  <c r="AT95" i="1"/>
  <c r="AK29" i="1" l="1"/>
  <c r="AT94" i="1"/>
  <c r="J28" i="2"/>
  <c r="J94" i="2"/>
  <c r="J37" i="2" l="1"/>
  <c r="AG95" i="1"/>
  <c r="AG94" i="1" l="1"/>
  <c r="AN95" i="1"/>
  <c r="AK26" i="1" l="1"/>
  <c r="AK35" i="1" s="1"/>
  <c r="AN94" i="1"/>
</calcChain>
</file>

<file path=xl/sharedStrings.xml><?xml version="1.0" encoding="utf-8"?>
<sst xmlns="http://schemas.openxmlformats.org/spreadsheetml/2006/main" count="1944" uniqueCount="650">
  <si>
    <t>&gt;&gt;  skryté stĺpce  &lt;&lt;</t>
  </si>
  <si>
    <t>{843b9b67-4a29-4646-a651-027a2483dcf6}</t>
  </si>
  <si>
    <t>0</t>
  </si>
  <si>
    <t>KRYCÍ LIST ROZPOČTU</t>
  </si>
  <si>
    <t>v ---  nižšie sa nachádzajú doplnkové a pomocné údaje k zostavám  --- v</t>
  </si>
  <si>
    <t>False</t>
  </si>
  <si>
    <t>Stavba:</t>
  </si>
  <si>
    <t>Lieskovec - prístavba</t>
  </si>
  <si>
    <t>JKSO:</t>
  </si>
  <si>
    <t>ČS:</t>
  </si>
  <si>
    <t>Miesto:</t>
  </si>
  <si>
    <t xml:space="preserve"> </t>
  </si>
  <si>
    <t>Dátum:</t>
  </si>
  <si>
    <t>Objednávateľ:</t>
  </si>
  <si>
    <t>IČO:</t>
  </si>
  <si>
    <t>36036757</t>
  </si>
  <si>
    <t>PD Lieskovec</t>
  </si>
  <si>
    <t>IČ DPH:</t>
  </si>
  <si>
    <t>SK2020068589</t>
  </si>
  <si>
    <t>Zhotoviteľ:</t>
  </si>
  <si>
    <t>Projektant:</t>
  </si>
  <si>
    <t>Spracovateľ: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</si>
  <si>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</si>
  <si>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</si>
  <si>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</si>
  <si>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</si>
  <si>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</si>
  <si>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</si>
  <si>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</si>
  <si>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</si>
  <si>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</si>
  <si>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</si>
  <si>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</si>
  <si>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</si>
  <si>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</si>
  <si>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</si>
  <si>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</si>
  <si>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</si>
  <si>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</si>
  <si>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</si>
  <si>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</si>
  <si>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</si>
  <si>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</si>
  <si>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</si>
  <si>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</si>
  <si>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</si>
  <si>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</si>
  <si>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</si>
  <si>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</si>
  <si>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</si>
  <si>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</si>
  <si>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</si>
  <si>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</si>
  <si>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</si>
  <si>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</si>
  <si>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</si>
  <si>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</si>
  <si>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</si>
  <si>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</si>
  <si>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</si>
  <si>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</si>
  <si>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</si>
  <si>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777 - Podlahy syntetické</t>
  </si>
  <si>
    <t xml:space="preserve">    783 - Nátery</t>
  </si>
  <si>
    <t>M - Práce a dodávky M</t>
  </si>
  <si>
    <t xml:space="preserve">    21-M - Elektromontáže</t>
  </si>
  <si>
    <t>HZS - Hodinové zúčtovacie sadzby</t>
  </si>
  <si>
    <t>OST - Ostatné - Elektroinštalácie</t>
  </si>
  <si>
    <t>Ostatné - Ostatné - ZTI</t>
  </si>
  <si>
    <t>OST VZT - Ostatné - Vzduchotechnika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</si>
  <si>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</si>
  <si>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</si>
  <si>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</si>
  <si>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</si>
  <si>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</si>
  <si>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</si>
  <si>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</si>
  <si>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</si>
  <si>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</si>
  <si>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</si>
  <si>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</si>
  <si>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</si>
  <si>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</si>
  <si>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</si>
  <si>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</si>
  <si>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</si>
  <si>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HSV</t>
  </si>
  <si>
    <t>Práce a dodávky HSV</t>
  </si>
  <si>
    <t>1</t>
  </si>
  <si>
    <t>ROZPOCET</t>
  </si>
  <si>
    <t>Zemné práce</t>
  </si>
  <si>
    <t>K</t>
  </si>
  <si>
    <t>132201101.S</t>
  </si>
  <si>
    <t>Výkop ryhy/jamy v horn.3 do 100 m3</t>
  </si>
  <si>
    <t>m3</t>
  </si>
  <si>
    <t>4</t>
  </si>
  <si>
    <t>2</t>
  </si>
  <si>
    <t>2033949594</t>
  </si>
  <si>
    <t>132201109.S.1</t>
  </si>
  <si>
    <t xml:space="preserve">Príplatok k cene za lepivosť </t>
  </si>
  <si>
    <t>-1058038252</t>
  </si>
  <si>
    <t>3</t>
  </si>
  <si>
    <t>162301101.S</t>
  </si>
  <si>
    <t>Vodorovné premiestnenie výkopku po spevnenej ceste z horniny tr.1-4, do 100 m3 na vzdialenosť do 100 m</t>
  </si>
  <si>
    <t>-762449880</t>
  </si>
  <si>
    <t>171201201.S</t>
  </si>
  <si>
    <t>Uloženie sypaniny na skládky do 100 m3</t>
  </si>
  <si>
    <t>-1467362896</t>
  </si>
  <si>
    <t>5</t>
  </si>
  <si>
    <t>175101102.S</t>
  </si>
  <si>
    <t>Obsyp potrubia sypaninou z vhodných hornín 1 až 4 s prehodením sypaniny</t>
  </si>
  <si>
    <t>1548964190</t>
  </si>
  <si>
    <t>6</t>
  </si>
  <si>
    <t>M</t>
  </si>
  <si>
    <t>583310000300.S</t>
  </si>
  <si>
    <t>Kamenivo ťažené drobné frakcia 0-2 mm</t>
  </si>
  <si>
    <t>t</t>
  </si>
  <si>
    <t>8</t>
  </si>
  <si>
    <t>-1576466329</t>
  </si>
  <si>
    <t>Zakladanie</t>
  </si>
  <si>
    <t>7</t>
  </si>
  <si>
    <t>271533001.S</t>
  </si>
  <si>
    <t>Násyp pod základové konštrukcie so zhutnením z  kameniva hrubého drveného fr.32-63 mm</t>
  </si>
  <si>
    <t>-1259066700</t>
  </si>
  <si>
    <t>273321411.S</t>
  </si>
  <si>
    <t>Betón základových dosiek, železový (bez výstuže), tr. C 25/30</t>
  </si>
  <si>
    <t>1938579282</t>
  </si>
  <si>
    <t>9</t>
  </si>
  <si>
    <t>273351217.S</t>
  </si>
  <si>
    <t>Debnenie stien základových dosiek, zhotovenie-tradičné</t>
  </si>
  <si>
    <t>m2</t>
  </si>
  <si>
    <t>-719889470</t>
  </si>
  <si>
    <t>10</t>
  </si>
  <si>
    <t>273351218.S</t>
  </si>
  <si>
    <t>Debnenie stien základových dosiek, odstránenie-tradičné</t>
  </si>
  <si>
    <t>1853491205</t>
  </si>
  <si>
    <t>11</t>
  </si>
  <si>
    <t>273362442.S</t>
  </si>
  <si>
    <t>Výstuž základových dosiek zo zvár. sietí KARI, priemer drôtu 8/8 mm, veľkosť oka 150x150 mm</t>
  </si>
  <si>
    <t>525436074</t>
  </si>
  <si>
    <t>12</t>
  </si>
  <si>
    <t>274321411.S</t>
  </si>
  <si>
    <t>Betón základových pásov, železový (bez výstuže), tr. C 25/30</t>
  </si>
  <si>
    <t>286179551</t>
  </si>
  <si>
    <t>13</t>
  </si>
  <si>
    <t>274351217.S</t>
  </si>
  <si>
    <t>Debnenie stien základových pásov, zhotovenie-tradičné</t>
  </si>
  <si>
    <t>1774164232</t>
  </si>
  <si>
    <t>14</t>
  </si>
  <si>
    <t>274351218.S</t>
  </si>
  <si>
    <t>Debnenie stien základových pásov, odstránenie-tradičné</t>
  </si>
  <si>
    <t>1232092864</t>
  </si>
  <si>
    <t>15</t>
  </si>
  <si>
    <t>274361821.S</t>
  </si>
  <si>
    <t>Výstuž základových pásov z ocele B500 (10505)</t>
  </si>
  <si>
    <t>-2064367476</t>
  </si>
  <si>
    <t>Rúrové vedenie</t>
  </si>
  <si>
    <t>16</t>
  </si>
  <si>
    <t>871265500</t>
  </si>
  <si>
    <t>Potrubie kanalizačné PVC-U gravitačné hladké viacvrstvové SN 4 DN 110</t>
  </si>
  <si>
    <t>m</t>
  </si>
  <si>
    <t>-1987090599</t>
  </si>
  <si>
    <t>17</t>
  </si>
  <si>
    <t>871275503.S</t>
  </si>
  <si>
    <t>Potrubie kanalizačné PVC-U gravitačné hladké viacvrstvové SN 4 DN 125</t>
  </si>
  <si>
    <t>956291045</t>
  </si>
  <si>
    <t>18</t>
  </si>
  <si>
    <t>871315506.S</t>
  </si>
  <si>
    <t>Potrubie kanalizačné PVC-U gravitačné hladké viacvrstvové SN 4 DN 150</t>
  </si>
  <si>
    <t>1012291045</t>
  </si>
  <si>
    <t>19</t>
  </si>
  <si>
    <t>871355509.S</t>
  </si>
  <si>
    <t>Potrubie kanalizačné PVC-U gravitačné hladké viacvrstvové SN 4 DN 200</t>
  </si>
  <si>
    <t>-850077075</t>
  </si>
  <si>
    <t>20</t>
  </si>
  <si>
    <t>877276048.S</t>
  </si>
  <si>
    <t>Montáž kanalizačnej PVC-U redukcie DN 125/110</t>
  </si>
  <si>
    <t>ks</t>
  </si>
  <si>
    <t>-538569259</t>
  </si>
  <si>
    <t>21</t>
  </si>
  <si>
    <t>286510007900.S</t>
  </si>
  <si>
    <t>Redukcia PVC-U DN 125/110 pre hladký, kanalizačný, gravitačný systém</t>
  </si>
  <si>
    <t>-2117366106</t>
  </si>
  <si>
    <t>22</t>
  </si>
  <si>
    <t>877314140.S</t>
  </si>
  <si>
    <t>Montáž kanalizačného PP kolena korugovaného DN 125</t>
  </si>
  <si>
    <t>-21502609</t>
  </si>
  <si>
    <t>23</t>
  </si>
  <si>
    <t>286540069100.S</t>
  </si>
  <si>
    <t>Koleno PP, DN 125x30° hladké pre gravitačnú kanalizáciu</t>
  </si>
  <si>
    <t>-2021641841</t>
  </si>
  <si>
    <t>24</t>
  </si>
  <si>
    <t>286540069200.S</t>
  </si>
  <si>
    <t>Koleno PP, DN 125x45° hladké pre gravitačnú kanalizáciu</t>
  </si>
  <si>
    <t>-1011304320</t>
  </si>
  <si>
    <t>25</t>
  </si>
  <si>
    <t>877326052.S</t>
  </si>
  <si>
    <t>Montáž kanalizačnej PVC-U redukcie DN 150/125</t>
  </si>
  <si>
    <t>1692143107</t>
  </si>
  <si>
    <t>26</t>
  </si>
  <si>
    <t>286510008100.S</t>
  </si>
  <si>
    <t>Redukcia PVC-U DN 150/125 pre hladký, kanalizačný, gravitačný systém</t>
  </si>
  <si>
    <t>1649992109</t>
  </si>
  <si>
    <t>27</t>
  </si>
  <si>
    <t>877354030.S</t>
  </si>
  <si>
    <t>Montáž kanalizačnej PP odbočky DN 200</t>
  </si>
  <si>
    <t>634345514</t>
  </si>
  <si>
    <t>28</t>
  </si>
  <si>
    <t>286540119900.S</t>
  </si>
  <si>
    <t>Odbočka 45° PP SN 12, DN 200/150 hladká pre gravitačnú kanalizáciu</t>
  </si>
  <si>
    <t>84840545</t>
  </si>
  <si>
    <t>29</t>
  </si>
  <si>
    <t>877354268.S</t>
  </si>
  <si>
    <t>Montáž kanalizačnej PP spojky korugovanej DN 200</t>
  </si>
  <si>
    <t>818582976</t>
  </si>
  <si>
    <t>30</t>
  </si>
  <si>
    <t>286540091900.S</t>
  </si>
  <si>
    <t>Spojka PP, DN 200 korugovaná pre gravitačnú kanalizáciu</t>
  </si>
  <si>
    <t>-790331696</t>
  </si>
  <si>
    <t>31</t>
  </si>
  <si>
    <t>877356078.S</t>
  </si>
  <si>
    <t>Montáž kanalizačnej PVC-U zátky DN 200</t>
  </si>
  <si>
    <t>26198101</t>
  </si>
  <si>
    <t>32</t>
  </si>
  <si>
    <t>286510012000.S</t>
  </si>
  <si>
    <t>Zátka PVC-U vonkajšia na hladký koniec DN 200 pre hladký, kanalizačný, gravitačný systém</t>
  </si>
  <si>
    <t>-1007940371</t>
  </si>
  <si>
    <t>Ostatné konštrukcie a práce-búranie</t>
  </si>
  <si>
    <t>33</t>
  </si>
  <si>
    <t>941955004.S</t>
  </si>
  <si>
    <t>Lešenie ľahké pracovné pomocné s výškou lešeňovej podlahy nad 2,50 do 3,5 m</t>
  </si>
  <si>
    <t>1116499973</t>
  </si>
  <si>
    <t>34</t>
  </si>
  <si>
    <t>949941101.S</t>
  </si>
  <si>
    <t>Žeriav, doprava</t>
  </si>
  <si>
    <t>den</t>
  </si>
  <si>
    <t>-2024270262</t>
  </si>
  <si>
    <t>35</t>
  </si>
  <si>
    <t>952901111.S</t>
  </si>
  <si>
    <t>Vyčistenie budov pri výške podlaží do 4 m</t>
  </si>
  <si>
    <t>1353963825</t>
  </si>
  <si>
    <t>36</t>
  </si>
  <si>
    <t>959941132.S</t>
  </si>
  <si>
    <t>Chemická kotva s kotevným svorníkom tesnená chemickou ampulkou do betónu, ŽB, kameňa, s vyvŕtaním otvoru M16/45/190 mm</t>
  </si>
  <si>
    <t>kpt</t>
  </si>
  <si>
    <t>1859391015</t>
  </si>
  <si>
    <t>99</t>
  </si>
  <si>
    <t>Presun hmôt HSV</t>
  </si>
  <si>
    <t>37</t>
  </si>
  <si>
    <t>998011002.S</t>
  </si>
  <si>
    <t>Presun hmôt pre budovy (801, 803, 812), zvislá konštr. z tehál, tvárnic, z kovu výšky do 12 m</t>
  </si>
  <si>
    <t>976607853</t>
  </si>
  <si>
    <t>PSV</t>
  </si>
  <si>
    <t>Práce a dodávky PSV</t>
  </si>
  <si>
    <t>711</t>
  </si>
  <si>
    <t>Izolácie proti vode a vlhkosti</t>
  </si>
  <si>
    <t>38</t>
  </si>
  <si>
    <t>289971211.S</t>
  </si>
  <si>
    <t xml:space="preserve">Zhotovenie vrstvy z geotextílie </t>
  </si>
  <si>
    <t>-580972645</t>
  </si>
  <si>
    <t>39</t>
  </si>
  <si>
    <t>693110003200.S</t>
  </si>
  <si>
    <t>Geotextília polypropylénová netkaná 500 g/m2</t>
  </si>
  <si>
    <t>-702919991</t>
  </si>
  <si>
    <t>40</t>
  </si>
  <si>
    <t>711132107.S</t>
  </si>
  <si>
    <t xml:space="preserve">Zhotovenie izolácie proti zemnej vlhkosti nopovou fóliou položenou voľne </t>
  </si>
  <si>
    <t>-1146569693</t>
  </si>
  <si>
    <t>41</t>
  </si>
  <si>
    <t>283230002700.S</t>
  </si>
  <si>
    <t>Nopová HDPE fólia hrúbky 0,5 mm, výška nopu 8 mm, proti zemnej vlhkosti s radónovou ochranou, pre spodnú stavbu</t>
  </si>
  <si>
    <t>1853610048</t>
  </si>
  <si>
    <t>42</t>
  </si>
  <si>
    <t>998711202.S</t>
  </si>
  <si>
    <t>Presun hmôt pre izoláciu proti vode v objektoch výšky do 12 m</t>
  </si>
  <si>
    <t>%</t>
  </si>
  <si>
    <t>-940793938</t>
  </si>
  <si>
    <t>713</t>
  </si>
  <si>
    <t>Izolácie tepelné</t>
  </si>
  <si>
    <t>43</t>
  </si>
  <si>
    <t>713122111.S</t>
  </si>
  <si>
    <t>Montáž tepelnej izolácie podláh polystyrénom, kladeným voľne v jednej vrstve</t>
  </si>
  <si>
    <t>-470308441</t>
  </si>
  <si>
    <t>44</t>
  </si>
  <si>
    <t>283720000900.S</t>
  </si>
  <si>
    <t>Doska EPS hr. 50 mm</t>
  </si>
  <si>
    <t>214086269</t>
  </si>
  <si>
    <t>45</t>
  </si>
  <si>
    <t>998713201.S</t>
  </si>
  <si>
    <t>Presun hmôt pre izolácie tepelné v objektoch výšky do 6 m</t>
  </si>
  <si>
    <t>1066213907</t>
  </si>
  <si>
    <t>721</t>
  </si>
  <si>
    <t>Zdravotechnika - vnútorná kanalizácia</t>
  </si>
  <si>
    <t>46</t>
  </si>
  <si>
    <t>721213012.S</t>
  </si>
  <si>
    <t>Montáž podlahového vpustu</t>
  </si>
  <si>
    <t>-42363067</t>
  </si>
  <si>
    <t>47</t>
  </si>
  <si>
    <t>286630048100.S</t>
  </si>
  <si>
    <t>Podlahový vpust, mriežka nerez, zápachová uzávierka</t>
  </si>
  <si>
    <t>113896004</t>
  </si>
  <si>
    <t>48</t>
  </si>
  <si>
    <t>721242121.S</t>
  </si>
  <si>
    <t>Lapač strešných splavenín plastový univerzálny priamy</t>
  </si>
  <si>
    <t>1874789758</t>
  </si>
  <si>
    <t>49</t>
  </si>
  <si>
    <t>998721202.S</t>
  </si>
  <si>
    <t>Presun hmôt pre vnútornú kanalizáciu v objektoch výšky do 12 m</t>
  </si>
  <si>
    <t>775352270</t>
  </si>
  <si>
    <t>722</t>
  </si>
  <si>
    <t>Zdravotechnika - vnútorný vodovod</t>
  </si>
  <si>
    <t>50</t>
  </si>
  <si>
    <t>722229101.S</t>
  </si>
  <si>
    <t>Montáž ventilu</t>
  </si>
  <si>
    <t>1760871758</t>
  </si>
  <si>
    <t>51</t>
  </si>
  <si>
    <t>551110001200.S</t>
  </si>
  <si>
    <t xml:space="preserve">Ventil guľový </t>
  </si>
  <si>
    <t>723107919</t>
  </si>
  <si>
    <t>52</t>
  </si>
  <si>
    <t>998722202.S</t>
  </si>
  <si>
    <t>Presun hmôt pre vnútorný vodovod v objektoch výšky do 12 m</t>
  </si>
  <si>
    <t>874513272</t>
  </si>
  <si>
    <t>725</t>
  </si>
  <si>
    <t>Zdravotechnika - zariaďovacie predmety</t>
  </si>
  <si>
    <t>53</t>
  </si>
  <si>
    <t>725119307.S</t>
  </si>
  <si>
    <t xml:space="preserve">Montáž záchodovej misy keramickej kombinovanej </t>
  </si>
  <si>
    <t>1909361641</t>
  </si>
  <si>
    <t>54</t>
  </si>
  <si>
    <t>642340001225</t>
  </si>
  <si>
    <t>Kombinované WC keramické, vrátane inštalačnej sady</t>
  </si>
  <si>
    <t>-1643911407</t>
  </si>
  <si>
    <t>55</t>
  </si>
  <si>
    <t>725291112.S</t>
  </si>
  <si>
    <t>Montáž záchodového sedadla s poklopom</t>
  </si>
  <si>
    <t>818889381</t>
  </si>
  <si>
    <t>56</t>
  </si>
  <si>
    <t>554330000300.S</t>
  </si>
  <si>
    <t>Záchodové sedadlo plastové s poklopom</t>
  </si>
  <si>
    <t>1704672668</t>
  </si>
  <si>
    <t>57</t>
  </si>
  <si>
    <t>725219401.S</t>
  </si>
  <si>
    <t>Montáž umývadla keramického na skrutky do muriva, bez výtokovej armatúry</t>
  </si>
  <si>
    <t>-1447907529</t>
  </si>
  <si>
    <t>58</t>
  </si>
  <si>
    <t>642110004300.S</t>
  </si>
  <si>
    <t>Umývadlo keramické bežný typ</t>
  </si>
  <si>
    <t>1232888108</t>
  </si>
  <si>
    <t>59</t>
  </si>
  <si>
    <t>725319114.S</t>
  </si>
  <si>
    <t>Montáž kuchynských drezov jednoduchých</t>
  </si>
  <si>
    <t>-1969534461</t>
  </si>
  <si>
    <t>60</t>
  </si>
  <si>
    <t>552310001200.S</t>
  </si>
  <si>
    <t xml:space="preserve">Kuchynský drez nerezový </t>
  </si>
  <si>
    <t>1417202240</t>
  </si>
  <si>
    <t>61</t>
  </si>
  <si>
    <t>725829201.S</t>
  </si>
  <si>
    <t xml:space="preserve">Montáž batérie umývadlovej/drezovej </t>
  </si>
  <si>
    <t>1867972562</t>
  </si>
  <si>
    <t>62</t>
  </si>
  <si>
    <t>551450003800.S</t>
  </si>
  <si>
    <t>Batéria umývadlová</t>
  </si>
  <si>
    <t>-1839997748</t>
  </si>
  <si>
    <t>63</t>
  </si>
  <si>
    <t>551450000200.S</t>
  </si>
  <si>
    <t xml:space="preserve">Batéria drezová </t>
  </si>
  <si>
    <t>-350553547</t>
  </si>
  <si>
    <t>64</t>
  </si>
  <si>
    <t>725869301.S</t>
  </si>
  <si>
    <t>Montáž zápachovej uzávierky pre zariaďovacie predmety, umývadlovej/drezovej do D 40 mm</t>
  </si>
  <si>
    <t>2035088931</t>
  </si>
  <si>
    <t>65</t>
  </si>
  <si>
    <t>551620006400.S</t>
  </si>
  <si>
    <t>Zápachová uzávierka - sifón pre umývadlá DN 40</t>
  </si>
  <si>
    <t>-1454785888</t>
  </si>
  <si>
    <t>66</t>
  </si>
  <si>
    <t>998725202.S</t>
  </si>
  <si>
    <t>Presun hmôt pre zariaďovacie predmety v objektoch výšky do 12 m</t>
  </si>
  <si>
    <t>-53506933</t>
  </si>
  <si>
    <t>764</t>
  </si>
  <si>
    <t>Konštrukcie klampiarske</t>
  </si>
  <si>
    <t>67</t>
  </si>
  <si>
    <t>764175402.S</t>
  </si>
  <si>
    <t>D+M Oplechovanie, trapézový plech</t>
  </si>
  <si>
    <t>319600082</t>
  </si>
  <si>
    <t>68</t>
  </si>
  <si>
    <t>764352KLV.S</t>
  </si>
  <si>
    <t>Klampiarske prvky - výroba</t>
  </si>
  <si>
    <t>560250664</t>
  </si>
  <si>
    <t>69</t>
  </si>
  <si>
    <t>764359413.S</t>
  </si>
  <si>
    <t>Klampiarske prvky - montáž</t>
  </si>
  <si>
    <t>846599159</t>
  </si>
  <si>
    <t>70</t>
  </si>
  <si>
    <t>764410440.S</t>
  </si>
  <si>
    <t xml:space="preserve">Klampiarske prvky </t>
  </si>
  <si>
    <t>98817972</t>
  </si>
  <si>
    <t>71</t>
  </si>
  <si>
    <t>764454ZVS.S</t>
  </si>
  <si>
    <t>Zvodový systém</t>
  </si>
  <si>
    <t>-354906163</t>
  </si>
  <si>
    <t>72</t>
  </si>
  <si>
    <t>764454ZVt.S</t>
  </si>
  <si>
    <t>Tmel, PUR pena</t>
  </si>
  <si>
    <t>469513020</t>
  </si>
  <si>
    <t>73</t>
  </si>
  <si>
    <t>998764202.S</t>
  </si>
  <si>
    <t>Presun hmôt pre konštrukcie klampiarske v objektoch výškydo 12 m</t>
  </si>
  <si>
    <t>587156238</t>
  </si>
  <si>
    <t>766</t>
  </si>
  <si>
    <t>Konštrukcie stolárske</t>
  </si>
  <si>
    <t>74</t>
  </si>
  <si>
    <t>766662113.S</t>
  </si>
  <si>
    <t>Montáž dverového krídla, vrátane kovania</t>
  </si>
  <si>
    <t>-399504559</t>
  </si>
  <si>
    <t>75</t>
  </si>
  <si>
    <t>549150000600.S</t>
  </si>
  <si>
    <t>Kľučka dverová a rozeta 2x, nehrdzavejúca oceľ, povrch nerez brúsený</t>
  </si>
  <si>
    <t>-1540358972</t>
  </si>
  <si>
    <t>76</t>
  </si>
  <si>
    <t>611610002200.S</t>
  </si>
  <si>
    <t>Dvere vnútorné jednokrídlové, šírka 600-900 mm, výplň DTD doska, povrch fólia, plné</t>
  </si>
  <si>
    <t>-316541295</t>
  </si>
  <si>
    <t>77</t>
  </si>
  <si>
    <t>766662305.S</t>
  </si>
  <si>
    <t>Montáž dverí vchodových/okien plastových s hydroizolačnými páskami (exteriérová a interiérová)</t>
  </si>
  <si>
    <t>-746473687</t>
  </si>
  <si>
    <t>78</t>
  </si>
  <si>
    <t>283290008100.S</t>
  </si>
  <si>
    <t>Fólia paropriepustná tesniaca polymér-flísová, š. 70 mm, dĺ. 30 m, pre tesnenie pripájacej škáry okenného rámu a muriva z exteriéru</t>
  </si>
  <si>
    <t>-1694355933</t>
  </si>
  <si>
    <t>79</t>
  </si>
  <si>
    <t>283290008700.S</t>
  </si>
  <si>
    <t>Fólia paronepriepustná tesniaca polymér-flísová, š. 70 mm, dĺ. 30 m, pre tesnenie pripájacej škáry okenného rámu a muriva z interiéru</t>
  </si>
  <si>
    <t>-997778914</t>
  </si>
  <si>
    <t>80</t>
  </si>
  <si>
    <t>611D01.S</t>
  </si>
  <si>
    <t>Dvere vchodové plastové jednokrídlové 880 x 2000 mm, sklo</t>
  </si>
  <si>
    <t>1177347962</t>
  </si>
  <si>
    <t>81</t>
  </si>
  <si>
    <t>611D02.S</t>
  </si>
  <si>
    <t>Dvere vchodové plastové jednokrídlové 880 x 2000 mm, plné</t>
  </si>
  <si>
    <t>303522759</t>
  </si>
  <si>
    <t>82</t>
  </si>
  <si>
    <t>611D03.S</t>
  </si>
  <si>
    <t>Dvere vchodové plastové jednokrídlové 960 x 2010 mm, plné</t>
  </si>
  <si>
    <t>-873884352</t>
  </si>
  <si>
    <t>83</t>
  </si>
  <si>
    <t>611D04.S</t>
  </si>
  <si>
    <t>Dvere vchodové plastové jednokrídlové 1350 x 2050 mm, polosklo</t>
  </si>
  <si>
    <t>1683730933</t>
  </si>
  <si>
    <t>84</t>
  </si>
  <si>
    <t>766702111.S</t>
  </si>
  <si>
    <t>Montáž zárubní obložkových pre dvere jednokrídlové</t>
  </si>
  <si>
    <t>828700784</t>
  </si>
  <si>
    <t>85</t>
  </si>
  <si>
    <t>611810002200.S</t>
  </si>
  <si>
    <t>Zárubňa vnútorná obložková, šírka 600-900 mm, výška 1970 mm, DTD doska, povrch fólia, pre stenu hrúbky 60-170 mm, pre jednokrídlové dvere</t>
  </si>
  <si>
    <t>1300695924</t>
  </si>
  <si>
    <t>86</t>
  </si>
  <si>
    <t>998766202.S</t>
  </si>
  <si>
    <t>Presun hmot pre konštrukcie stolárske v objektoch výšky do 12 m</t>
  </si>
  <si>
    <t>-599034993</t>
  </si>
  <si>
    <t>767</t>
  </si>
  <si>
    <t>Konštrukcie doplnkové kovové</t>
  </si>
  <si>
    <t>87</t>
  </si>
  <si>
    <t>553410061520.S</t>
  </si>
  <si>
    <t>D + M brána dvere do chladiaceho boxu, vxš 2000x1100 mm</t>
  </si>
  <si>
    <t>686329480</t>
  </si>
  <si>
    <t>88</t>
  </si>
  <si>
    <t>767397103.S</t>
  </si>
  <si>
    <t>Montáž sendvičových panelov na OK, hrúbky nad 120 mm</t>
  </si>
  <si>
    <t>50080928</t>
  </si>
  <si>
    <t>89</t>
  </si>
  <si>
    <t>553260001900.S</t>
  </si>
  <si>
    <t>Panel sendvičový s polyuretánovým jadrom strešný oceľový plášť š. 1000 mm hr. jadra 150 mm</t>
  </si>
  <si>
    <t>-662417820</t>
  </si>
  <si>
    <t>90</t>
  </si>
  <si>
    <t>767995101.S</t>
  </si>
  <si>
    <t>Montáž oceľovej konštukcie</t>
  </si>
  <si>
    <t>kg</t>
  </si>
  <si>
    <t>-1282426414</t>
  </si>
  <si>
    <t>91</t>
  </si>
  <si>
    <t>145640001200.S</t>
  </si>
  <si>
    <t>Oceľová konštrukcia</t>
  </si>
  <si>
    <t>879166804</t>
  </si>
  <si>
    <t>92</t>
  </si>
  <si>
    <t>145640001SPJ.S</t>
  </si>
  <si>
    <t>Spojovací materiál</t>
  </si>
  <si>
    <t>-779798663</t>
  </si>
  <si>
    <t>93</t>
  </si>
  <si>
    <t>998767202.S</t>
  </si>
  <si>
    <t>Presun hmôt pre kovové stavebné doplnkové konštrukcie v objektoch výšky do 12 m</t>
  </si>
  <si>
    <t>46247845</t>
  </si>
  <si>
    <t>777</t>
  </si>
  <si>
    <t>Podlahy syntetické</t>
  </si>
  <si>
    <t>94</t>
  </si>
  <si>
    <t>777130020.S</t>
  </si>
  <si>
    <t>Vsypová podlaha (vsyp, lak, betonáž, hladenie, dilatácie, vlákna)</t>
  </si>
  <si>
    <t>-426367703</t>
  </si>
  <si>
    <t>95</t>
  </si>
  <si>
    <t>589310005600.S</t>
  </si>
  <si>
    <t>Betón STN EN 206-1-C 25/30-XC3 (SK)-Cl 0,4-Dmax 16 - S2 z cementu portlandského</t>
  </si>
  <si>
    <t>1928337008</t>
  </si>
  <si>
    <t>96</t>
  </si>
  <si>
    <t>777316UCR.S</t>
  </si>
  <si>
    <t>1757400624</t>
  </si>
  <si>
    <t>97</t>
  </si>
  <si>
    <t>998777202.S</t>
  </si>
  <si>
    <t>Presun hmôt pre podlahy syntetické v objektoch výšky do 12 m</t>
  </si>
  <si>
    <t>-1246438781</t>
  </si>
  <si>
    <t>783</t>
  </si>
  <si>
    <t>Nátery</t>
  </si>
  <si>
    <t>98</t>
  </si>
  <si>
    <t>783133720.S</t>
  </si>
  <si>
    <t>Nátery OK</t>
  </si>
  <si>
    <t>634054469</t>
  </si>
  <si>
    <t>Práce a dodávky M</t>
  </si>
  <si>
    <t>21-M</t>
  </si>
  <si>
    <t>Elektromontáže</t>
  </si>
  <si>
    <t>210193073.S</t>
  </si>
  <si>
    <t>Domova rozvodnica do 56 M pre zapustenú montáž bez sekacích prác</t>
  </si>
  <si>
    <t>1181535501</t>
  </si>
  <si>
    <t>100</t>
  </si>
  <si>
    <t>357150000330.S</t>
  </si>
  <si>
    <t>Rozvodnicová skriňa plastová zapustená, počet radov 4, modulov v rade 14, modulov celkom 56, PE+N, IP40</t>
  </si>
  <si>
    <t>128</t>
  </si>
  <si>
    <t>-487954918</t>
  </si>
  <si>
    <t>101</t>
  </si>
  <si>
    <t>210220001.S</t>
  </si>
  <si>
    <t>Uzemňovacie vedenie na povrchu FeZn drôt zvodový Ø 8-10</t>
  </si>
  <si>
    <t>-2081778965</t>
  </si>
  <si>
    <t>102</t>
  </si>
  <si>
    <t>354410054700.S</t>
  </si>
  <si>
    <t>Drôt bleskozvodový FeZn, d 8 mm</t>
  </si>
  <si>
    <t>727763789</t>
  </si>
  <si>
    <t>103</t>
  </si>
  <si>
    <t>210220020.S</t>
  </si>
  <si>
    <t>Uzemňovacie vedenie v zemi FeZn do 120 mm2 vrátane izolácie spojov</t>
  </si>
  <si>
    <t>1068577693</t>
  </si>
  <si>
    <t>104</t>
  </si>
  <si>
    <t>354410058800.S</t>
  </si>
  <si>
    <t>Pásovina uzemňovacia FeZn 30 x 4 mm</t>
  </si>
  <si>
    <t>-2121420010</t>
  </si>
  <si>
    <t>105</t>
  </si>
  <si>
    <t>210220253.S</t>
  </si>
  <si>
    <t>Svorka FeZn uzemňovacia SR03</t>
  </si>
  <si>
    <t>-987141305</t>
  </si>
  <si>
    <t>106</t>
  </si>
  <si>
    <t>354410000900.S</t>
  </si>
  <si>
    <t>Svorka FeZn uzemňovacia označenie SR 03 A</t>
  </si>
  <si>
    <t>1837088763</t>
  </si>
  <si>
    <t>107</t>
  </si>
  <si>
    <t>000400081.S</t>
  </si>
  <si>
    <t>Revízna správa</t>
  </si>
  <si>
    <t>eur</t>
  </si>
  <si>
    <t>1024</t>
  </si>
  <si>
    <t>2017027498</t>
  </si>
  <si>
    <t>108</t>
  </si>
  <si>
    <t>ELEKTRO001</t>
  </si>
  <si>
    <t>Podružný máteriál</t>
  </si>
  <si>
    <t>851753281</t>
  </si>
  <si>
    <t>HZS</t>
  </si>
  <si>
    <t>Hodinové zúčtovacie sadzby</t>
  </si>
  <si>
    <t>109</t>
  </si>
  <si>
    <t>HZS000113.S</t>
  </si>
  <si>
    <t>Stavebno montážne práce náročné ucelené - odborné, tvorivé remeselné (Tr. 3) v rozsahu viac ako 8 hodín</t>
  </si>
  <si>
    <t>hod</t>
  </si>
  <si>
    <t>512</t>
  </si>
  <si>
    <t>13705135</t>
  </si>
  <si>
    <t>OST</t>
  </si>
  <si>
    <t>Ostatné - Elektroinštalácie</t>
  </si>
  <si>
    <t>OST 02</t>
  </si>
  <si>
    <t xml:space="preserve">M+D Núdzové svietidlo </t>
  </si>
  <si>
    <t>KS</t>
  </si>
  <si>
    <t>-480707255</t>
  </si>
  <si>
    <t>OST 03</t>
  </si>
  <si>
    <t xml:space="preserve">M+D Vnútorné svietidlo </t>
  </si>
  <si>
    <t>1985589184</t>
  </si>
  <si>
    <t>OST 04</t>
  </si>
  <si>
    <t xml:space="preserve">M+D Vonkajšie svietidlo </t>
  </si>
  <si>
    <t>-89864871</t>
  </si>
  <si>
    <t>OST 05</t>
  </si>
  <si>
    <t>Elektroinštalačné rozody pre osvetlenie, zásuvky, klimatizačné a chladiace jednotky, konvektry</t>
  </si>
  <si>
    <t>-1569584900</t>
  </si>
  <si>
    <t>OST 06</t>
  </si>
  <si>
    <t xml:space="preserve">Rozvádzač </t>
  </si>
  <si>
    <t>1084018595</t>
  </si>
  <si>
    <t>Ostatné</t>
  </si>
  <si>
    <t>Ostatné - ZTI</t>
  </si>
  <si>
    <t>OST 07</t>
  </si>
  <si>
    <t>Zdravotechnické rozovdy, voda, kanalizácia pre WC a drez</t>
  </si>
  <si>
    <t>82834373</t>
  </si>
  <si>
    <t>OST VZT</t>
  </si>
  <si>
    <t>Ostatné - Vzduchotechnika</t>
  </si>
  <si>
    <t>OST 08</t>
  </si>
  <si>
    <t>M+D Vonkajšia a vnútorná klimatizačná jednotka pre 25 až 35 m2 s výkonom od 2,5 do  4kw</t>
  </si>
  <si>
    <t>1928550866</t>
  </si>
  <si>
    <t>OST 09</t>
  </si>
  <si>
    <t>M+D Chladiaca jednotka pre chladené boxy s teplotou 5 až 8 stupňov</t>
  </si>
  <si>
    <t>-780691647</t>
  </si>
  <si>
    <t>OST 10</t>
  </si>
  <si>
    <t>M+D Elektrický nástenný konvektor s možnosťou postavenia na podlahu, výkon od 1500 do 2500W</t>
  </si>
  <si>
    <t>1632947692</t>
  </si>
  <si>
    <t>Export Komplet</t>
  </si>
  <si>
    <t>2.0</t>
  </si>
  <si>
    <t>0,01</t>
  </si>
  <si>
    <t>REKAPITULÁCIA STAVBY</t>
  </si>
  <si>
    <t>Návod na vyplnenie</t>
  </si>
  <si>
    <t>0,001</t>
  </si>
  <si>
    <t>Kód:</t>
  </si>
  <si>
    <t>20260410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</si>
  <si>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</si>
  <si>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10. 4. 2026</t>
  </si>
  <si>
    <t>Vyplň údaj</t>
  </si>
  <si>
    <t>True</t>
  </si>
  <si>
    <t>REKAPITULÁCIA OBJEKTOV STAVBY</t>
  </si>
  <si>
    <t>Informatívne údaje z listov zákaziek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</si>
  <si>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</si>
  <si>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</si>
  <si>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</si>
  <si>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</si>
  <si>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</si>
  <si>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</si>
  <si>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</si>
  <si>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</si>
  <si>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</si>
  <si>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</si>
  <si>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</si>
  <si>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</si>
  <si>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</si>
  <si>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</si>
  <si>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</si>
  <si>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IMPORT</t>
  </si>
  <si>
    <t>{00000000-0000-0000-0000-000000000000}</t>
  </si>
  <si>
    <t>/</t>
  </si>
  <si>
    <t>STA</t>
  </si>
  <si>
    <t>###NOINSERT###</t>
  </si>
  <si>
    <t>Cena v spolu v EUR bez DPH</t>
  </si>
  <si>
    <t>..................................................................</t>
  </si>
  <si>
    <t>Výška DPH v EUR:</t>
  </si>
  <si>
    <t>Cena v spolu v EUR s DPH</t>
  </si>
  <si>
    <t xml:space="preserve">Obchodné meno, sídlo, IČO a kontakt (email a tel. č) na predkladateľa ponuky:  </t>
  </si>
  <si>
    <t>........................................................................................................................................</t>
  </si>
  <si>
    <t>V ..................................................................dňa ..................................................................</t>
  </si>
  <si>
    <t>Čestne vyhlasujeme, že sme sa oboznámili so všetkými požiadavkami zadávateľa uvedenými vo výzve a jej prílohách, tieto v plnom rozsahu akceptujeme a premietli sme ich do predloženej cenovej ponuky. Zároveň potvrdzujeme, že cenová ponuka je úplná a zahŕňa všetky náklady potrebné na riadne a úplné plnenie predmetu zákazky.</t>
  </si>
  <si>
    <t>podpis a pečiatka (v prípade povinnosti používať pečiatku)</t>
  </si>
  <si>
    <t>Povrchová úprava UCRETE DP 20  alebo ekvivalentné, hr. 6 mm, protišmyková, vysoko mechanicky a chemicky odolná, príprava podkladu (brúsenie tryskaním, penetračný záškrab, dilatácia, PU tmel)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</si>
</sst>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000"/>
    <numFmt numFmtId="166" formatCode="#,##0.00%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  <font>
      <b/>
      <sz val="12"/>
      <name val="Arial CE"/>
      <charset val="238"/>
    </font>
    <font>
      <sz val="12"/>
      <name val="Arial CE"/>
    </font>
    <font>
      <sz val="10"/>
      <name val="Arial CE"/>
      <family val="2"/>
    </font>
    <font>
      <sz val="14"/>
      <name val="Arial CE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/>
  </cellStyleXfs>
  <cellXfs count="2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5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4" fontId="22" fillId="0" borderId="0" xfId="0" applyNumberFormat="1" applyFont="1"/>
    <xf numFmtId="165" fontId="29" fillId="0" borderId="12" xfId="0" applyNumberFormat="1" applyFont="1" applyBorder="1"/>
    <xf numFmtId="165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5" fontId="8" fillId="0" borderId="0" xfId="0" applyNumberFormat="1" applyFont="1"/>
    <xf numFmtId="165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5" fontId="21" fillId="0" borderId="0" xfId="0" applyNumberFormat="1" applyFont="1" applyAlignment="1">
      <alignment vertical="center"/>
    </xf>
    <xf numFmtId="165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5" fontId="21" fillId="0" borderId="20" xfId="0" applyNumberFormat="1" applyFont="1" applyBorder="1" applyAlignment="1">
      <alignment vertical="center"/>
    </xf>
    <xf numFmtId="165" fontId="21" fillId="0" borderId="21" xfId="0" applyNumberFormat="1" applyFont="1" applyBorder="1" applyAlignment="1">
      <alignment vertical="center"/>
    </xf>
    <xf numFmtId="0" fontId="35" fillId="0" borderId="0" xfId="0" applyFont="1"/>
    <xf numFmtId="0" fontId="35" fillId="6" borderId="0" xfId="0" applyFont="1" applyFill="1"/>
    <xf numFmtId="0" fontId="2" fillId="0" borderId="0" xfId="0" applyFont="1"/>
    <xf numFmtId="0" fontId="2" fillId="6" borderId="0" xfId="0" applyFont="1" applyFill="1"/>
    <xf numFmtId="0" fontId="35" fillId="7" borderId="0" xfId="0" applyFont="1" applyFill="1"/>
    <xf numFmtId="0" fontId="0" fillId="7" borderId="0" xfId="0" applyFill="1"/>
    <xf numFmtId="0" fontId="37" fillId="0" borderId="0" xfId="0" applyFont="1"/>
    <xf numFmtId="0" fontId="36" fillId="6" borderId="0" xfId="0" applyFont="1" applyFill="1"/>
    <xf numFmtId="0" fontId="0" fillId="0" borderId="0" xfId="0"/>
    <xf numFmtId="0" fontId="36" fillId="0" borderId="0" xfId="0" applyFont="1" applyAlignment="1">
      <alignment wrapText="1"/>
    </xf>
    <xf numFmtId="0" fontId="34" fillId="0" borderId="0" xfId="0" applyFont="1"/>
    <xf numFmtId="0" fontId="2" fillId="0" borderId="0" xfId="0" applyFont="1"/>
    <xf numFmtId="0" fontId="36" fillId="0" borderId="0" xfId="0" applyFo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0" fillId="2" borderId="0" xfId="0" applyFont="1" applyFill="1" applyAlignment="1">
      <alignment horizontal="center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16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0" fillId="0" borderId="7" xfId="0" applyBorder="1"/>
    <xf numFmtId="0" fontId="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0" fillId="5" borderId="7" xfId="0" applyFont="1" applyFill="1" applyBorder="1" applyAlignment="1">
      <alignment horizontal="center"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Border="1"/>
    <xf numFmtId="4" fontId="4" fillId="4" borderId="8" xfId="0" applyNumberFormat="1" applyFont="1" applyFill="1" applyBorder="1" applyAlignment="1">
      <alignment vertical="center"/>
    </xf>
    <xf numFmtId="0" fontId="0" fillId="0" borderId="8" xfId="0" applyBorder="1"/>
    <xf numFmtId="0" fontId="20" fillId="5" borderId="7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20" fillId="5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8" fillId="0" borderId="11" xfId="0" applyFont="1" applyBorder="1" applyAlignment="1">
      <alignment horizontal="center" vertical="center"/>
    </xf>
    <xf numFmtId="0" fontId="0" fillId="0" borderId="12" xfId="0" applyBorder="1"/>
    <xf numFmtId="0" fontId="0" fillId="0" borderId="14" xfId="0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baseColWidth="10" defaultColWidth="8.75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 customWidth="1"/>
  </cols>
  <sheetData>
    <row r="1" spans="1:74" ht="10.25" customHeight="1">
      <c r="A1" s="12" t="s">
        <v>606</v>
      </c>
      <c r="AZ1" s="12"/>
      <c r="BA1" s="12" t="s">
        <v>607</v>
      </c>
      <c r="BB1" s="12"/>
      <c r="BT1" s="12" t="s">
        <v>5</v>
      </c>
      <c r="BU1" s="12" t="s">
        <v>5</v>
      </c>
      <c r="BV1" s="12" t="s">
        <v>1</v>
      </c>
    </row>
    <row r="2" spans="1:74" ht="37" customHeight="1">
      <c r="AR2" s="176" t="s">
        <v>0</v>
      </c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S2" s="13" t="s">
        <v>608</v>
      </c>
      <c r="BT2" s="13" t="s">
        <v>187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608</v>
      </c>
      <c r="BT3" s="13" t="s">
        <v>187</v>
      </c>
    </row>
    <row r="4" spans="1:74" ht="25" customHeight="1">
      <c r="B4" s="16"/>
      <c r="D4" s="17" t="s">
        <v>609</v>
      </c>
      <c r="AR4" s="16"/>
      <c r="AS4" s="18" t="s">
        <v>4</v>
      </c>
      <c r="BE4" s="19" t="s">
        <v>610</v>
      </c>
      <c r="BS4" s="13" t="s">
        <v>611</v>
      </c>
    </row>
    <row r="5" spans="1:74" ht="12" customHeight="1">
      <c r="B5" s="16"/>
      <c r="D5" s="20" t="s">
        <v>612</v>
      </c>
      <c r="K5" s="203" t="s">
        <v>613</v>
      </c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R5" s="16"/>
      <c r="BE5" s="206" t="s">
        <v>614</v>
      </c>
      <c r="BS5" s="13" t="s">
        <v>608</v>
      </c>
    </row>
    <row r="6" spans="1:74" ht="37" customHeight="1">
      <c r="B6" s="16"/>
      <c r="D6" s="22" t="s">
        <v>6</v>
      </c>
      <c r="K6" s="207" t="s">
        <v>7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R6" s="16"/>
      <c r="BE6" s="169"/>
      <c r="BS6" s="13" t="s">
        <v>608</v>
      </c>
    </row>
    <row r="7" spans="1:74" ht="12" customHeight="1">
      <c r="B7" s="16"/>
      <c r="D7" s="23" t="s">
        <v>8</v>
      </c>
      <c r="K7" s="21"/>
      <c r="AK7" s="23" t="s">
        <v>9</v>
      </c>
      <c r="AN7" s="21"/>
      <c r="AR7" s="16"/>
      <c r="BE7" s="169"/>
      <c r="BS7" s="13" t="s">
        <v>608</v>
      </c>
    </row>
    <row r="8" spans="1:74" ht="12" customHeight="1">
      <c r="B8" s="16"/>
      <c r="D8" s="23" t="s">
        <v>10</v>
      </c>
      <c r="K8" s="21" t="s">
        <v>11</v>
      </c>
      <c r="AK8" s="23" t="s">
        <v>12</v>
      </c>
      <c r="AN8" s="24" t="s">
        <v>615</v>
      </c>
      <c r="AR8" s="16"/>
      <c r="BE8" s="169"/>
      <c r="BS8" s="13" t="s">
        <v>608</v>
      </c>
    </row>
    <row r="9" spans="1:74" ht="14.5" customHeight="1">
      <c r="B9" s="16"/>
      <c r="AR9" s="16"/>
      <c r="BE9" s="169"/>
      <c r="BS9" s="13" t="s">
        <v>608</v>
      </c>
    </row>
    <row r="10" spans="1:74" ht="12" customHeight="1">
      <c r="B10" s="16"/>
      <c r="D10" s="23" t="s">
        <v>13</v>
      </c>
      <c r="AK10" s="23" t="s">
        <v>14</v>
      </c>
      <c r="AN10" s="21" t="s">
        <v>15</v>
      </c>
      <c r="AR10" s="16"/>
      <c r="BE10" s="169"/>
      <c r="BS10" s="13" t="s">
        <v>608</v>
      </c>
    </row>
    <row r="11" spans="1:74" ht="18.5" customHeight="1">
      <c r="B11" s="16"/>
      <c r="E11" s="21" t="s">
        <v>16</v>
      </c>
      <c r="AK11" s="23" t="s">
        <v>17</v>
      </c>
      <c r="AN11" s="21" t="s">
        <v>18</v>
      </c>
      <c r="AR11" s="16"/>
      <c r="BE11" s="169"/>
      <c r="BS11" s="13" t="s">
        <v>608</v>
      </c>
    </row>
    <row r="12" spans="1:74" ht="7" customHeight="1">
      <c r="B12" s="16"/>
      <c r="AR12" s="16"/>
      <c r="BE12" s="169"/>
      <c r="BS12" s="13" t="s">
        <v>608</v>
      </c>
    </row>
    <row r="13" spans="1:74" ht="12" customHeight="1">
      <c r="B13" s="16"/>
      <c r="D13" s="23" t="s">
        <v>19</v>
      </c>
      <c r="AK13" s="23" t="s">
        <v>14</v>
      </c>
      <c r="AN13" s="25" t="s">
        <v>616</v>
      </c>
      <c r="AR13" s="16"/>
      <c r="BE13" s="169"/>
      <c r="BS13" s="13" t="s">
        <v>608</v>
      </c>
    </row>
    <row r="14" spans="1:74" ht="13.25" customHeight="1">
      <c r="B14" s="16"/>
      <c r="E14" s="195" t="s">
        <v>616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23" t="s">
        <v>17</v>
      </c>
      <c r="AN14" s="25" t="s">
        <v>616</v>
      </c>
      <c r="AR14" s="16"/>
      <c r="BE14" s="169"/>
      <c r="BS14" s="13" t="s">
        <v>608</v>
      </c>
    </row>
    <row r="15" spans="1:74" ht="7" customHeight="1">
      <c r="B15" s="16"/>
      <c r="AR15" s="16"/>
      <c r="BE15" s="169"/>
      <c r="BS15" s="13" t="s">
        <v>5</v>
      </c>
    </row>
    <row r="16" spans="1:74" ht="12" customHeight="1">
      <c r="B16" s="16"/>
      <c r="D16" s="23" t="s">
        <v>20</v>
      </c>
      <c r="AK16" s="23" t="s">
        <v>14</v>
      </c>
      <c r="AN16" s="21"/>
      <c r="AR16" s="16"/>
      <c r="BE16" s="169"/>
      <c r="BS16" s="13" t="s">
        <v>5</v>
      </c>
    </row>
    <row r="17" spans="2:71" ht="18.5" customHeight="1">
      <c r="B17" s="16"/>
      <c r="E17" s="21" t="s">
        <v>11</v>
      </c>
      <c r="AK17" s="23" t="s">
        <v>17</v>
      </c>
      <c r="AN17" s="21"/>
      <c r="AR17" s="16"/>
      <c r="BE17" s="169"/>
      <c r="BS17" s="13" t="s">
        <v>617</v>
      </c>
    </row>
    <row r="18" spans="2:71" ht="7" customHeight="1">
      <c r="B18" s="16"/>
      <c r="AR18" s="16"/>
      <c r="BE18" s="169"/>
      <c r="BS18" s="13" t="s">
        <v>608</v>
      </c>
    </row>
    <row r="19" spans="2:71" ht="12" customHeight="1">
      <c r="B19" s="16"/>
      <c r="D19" s="23" t="s">
        <v>21</v>
      </c>
      <c r="AK19" s="23" t="s">
        <v>14</v>
      </c>
      <c r="AN19" s="21"/>
      <c r="AR19" s="16"/>
      <c r="BE19" s="169"/>
      <c r="BS19" s="13" t="s">
        <v>608</v>
      </c>
    </row>
    <row r="20" spans="2:71" ht="18.5" customHeight="1">
      <c r="B20" s="16"/>
      <c r="E20" s="21" t="s">
        <v>11</v>
      </c>
      <c r="AK20" s="23" t="s">
        <v>17</v>
      </c>
      <c r="AN20" s="21"/>
      <c r="AR20" s="16"/>
      <c r="BE20" s="169"/>
      <c r="BS20" s="13" t="s">
        <v>617</v>
      </c>
    </row>
    <row r="21" spans="2:71" ht="7" customHeight="1">
      <c r="B21" s="16"/>
      <c r="AR21" s="16"/>
      <c r="BE21" s="169"/>
    </row>
    <row r="22" spans="2:71" ht="12" customHeight="1">
      <c r="B22" s="16"/>
      <c r="D22" s="23" t="s">
        <v>22</v>
      </c>
      <c r="AR22" s="16"/>
      <c r="BE22" s="169"/>
    </row>
    <row r="23" spans="2:71" ht="16.5" customHeight="1">
      <c r="B23" s="16"/>
      <c r="E23" s="17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R23" s="16"/>
      <c r="BE23" s="169"/>
    </row>
    <row r="24" spans="2:71" ht="7" customHeight="1">
      <c r="B24" s="16"/>
      <c r="AR24" s="16"/>
      <c r="BE24" s="169"/>
    </row>
    <row r="25" spans="2:71" ht="7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9"/>
    </row>
    <row r="26" spans="2:71" s="1" customFormat="1" ht="26" customHeight="1">
      <c r="B26" s="28"/>
      <c r="D26" s="29" t="s">
        <v>23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8">
        <f>ROUND(AG94,2)</f>
        <v>0</v>
      </c>
      <c r="AL26" s="199"/>
      <c r="AM26" s="199"/>
      <c r="AN26" s="199"/>
      <c r="AO26" s="199"/>
      <c r="AR26" s="28"/>
      <c r="BE26" s="175"/>
    </row>
    <row r="27" spans="2:71" s="1" customFormat="1" ht="7" customHeight="1">
      <c r="B27" s="28"/>
      <c r="AR27" s="28"/>
      <c r="BE27" s="175"/>
    </row>
    <row r="28" spans="2:71" s="1" customFormat="1" ht="13.25" customHeight="1">
      <c r="B28" s="28"/>
      <c r="L28" s="182" t="s">
        <v>25</v>
      </c>
      <c r="M28" s="175"/>
      <c r="N28" s="175"/>
      <c r="O28" s="175"/>
      <c r="P28" s="175"/>
      <c r="W28" s="182" t="s">
        <v>24</v>
      </c>
      <c r="X28" s="175"/>
      <c r="Y28" s="175"/>
      <c r="Z28" s="175"/>
      <c r="AA28" s="175"/>
      <c r="AB28" s="175"/>
      <c r="AC28" s="175"/>
      <c r="AD28" s="175"/>
      <c r="AE28" s="175"/>
      <c r="AK28" s="182" t="s">
        <v>26</v>
      </c>
      <c r="AL28" s="175"/>
      <c r="AM28" s="175"/>
      <c r="AN28" s="175"/>
      <c r="AO28" s="175"/>
      <c r="AR28" s="28"/>
      <c r="BE28" s="175"/>
    </row>
    <row r="29" spans="2:71" s="2" customFormat="1" ht="14.5" customHeight="1">
      <c r="B29" s="32"/>
      <c r="D29" s="23" t="s">
        <v>27</v>
      </c>
      <c r="F29" s="33" t="s">
        <v>28</v>
      </c>
      <c r="L29" s="192">
        <v>0.23</v>
      </c>
      <c r="M29" s="191"/>
      <c r="N29" s="191"/>
      <c r="O29" s="191"/>
      <c r="P29" s="191"/>
      <c r="W29" s="190">
        <f>ROUND(AZ94, 2)</f>
        <v>0</v>
      </c>
      <c r="X29" s="191"/>
      <c r="Y29" s="191"/>
      <c r="Z29" s="191"/>
      <c r="AA29" s="191"/>
      <c r="AB29" s="191"/>
      <c r="AC29" s="191"/>
      <c r="AD29" s="191"/>
      <c r="AE29" s="191"/>
      <c r="AK29" s="190">
        <f>ROUND(AV94, 2)</f>
        <v>0</v>
      </c>
      <c r="AL29" s="191"/>
      <c r="AM29" s="191"/>
      <c r="AN29" s="191"/>
      <c r="AO29" s="191"/>
      <c r="AR29" s="32"/>
      <c r="BE29" s="191"/>
    </row>
    <row r="30" spans="2:71" s="2" customFormat="1" ht="14.5" customHeight="1">
      <c r="B30" s="32"/>
      <c r="F30" s="33" t="s">
        <v>29</v>
      </c>
      <c r="L30" s="192">
        <v>0.23</v>
      </c>
      <c r="M30" s="191"/>
      <c r="N30" s="191"/>
      <c r="O30" s="191"/>
      <c r="P30" s="191"/>
      <c r="W30" s="190">
        <f>ROUND(BA94, 2)</f>
        <v>0</v>
      </c>
      <c r="X30" s="191"/>
      <c r="Y30" s="191"/>
      <c r="Z30" s="191"/>
      <c r="AA30" s="191"/>
      <c r="AB30" s="191"/>
      <c r="AC30" s="191"/>
      <c r="AD30" s="191"/>
      <c r="AE30" s="191"/>
      <c r="AK30" s="190">
        <f>ROUND(AW94, 2)</f>
        <v>0</v>
      </c>
      <c r="AL30" s="191"/>
      <c r="AM30" s="191"/>
      <c r="AN30" s="191"/>
      <c r="AO30" s="191"/>
      <c r="AR30" s="32"/>
      <c r="BE30" s="191"/>
    </row>
    <row r="31" spans="2:71" s="2" customFormat="1" ht="14.5" hidden="1" customHeight="1">
      <c r="B31" s="32"/>
      <c r="F31" s="23" t="s">
        <v>30</v>
      </c>
      <c r="L31" s="192">
        <v>0.23</v>
      </c>
      <c r="M31" s="191"/>
      <c r="N31" s="191"/>
      <c r="O31" s="191"/>
      <c r="P31" s="191"/>
      <c r="W31" s="190">
        <f>ROUND(BB94, 2)</f>
        <v>0</v>
      </c>
      <c r="X31" s="191"/>
      <c r="Y31" s="191"/>
      <c r="Z31" s="191"/>
      <c r="AA31" s="191"/>
      <c r="AB31" s="191"/>
      <c r="AC31" s="191"/>
      <c r="AD31" s="191"/>
      <c r="AE31" s="191"/>
      <c r="AK31" s="190">
        <v>0</v>
      </c>
      <c r="AL31" s="191"/>
      <c r="AM31" s="191"/>
      <c r="AN31" s="191"/>
      <c r="AO31" s="191"/>
      <c r="AR31" s="32"/>
      <c r="BE31" s="191"/>
    </row>
    <row r="32" spans="2:71" s="2" customFormat="1" ht="14.5" hidden="1" customHeight="1">
      <c r="B32" s="32"/>
      <c r="F32" s="23" t="s">
        <v>31</v>
      </c>
      <c r="L32" s="192">
        <v>0.23</v>
      </c>
      <c r="M32" s="191"/>
      <c r="N32" s="191"/>
      <c r="O32" s="191"/>
      <c r="P32" s="191"/>
      <c r="W32" s="190">
        <f>ROUND(BC94, 2)</f>
        <v>0</v>
      </c>
      <c r="X32" s="191"/>
      <c r="Y32" s="191"/>
      <c r="Z32" s="191"/>
      <c r="AA32" s="191"/>
      <c r="AB32" s="191"/>
      <c r="AC32" s="191"/>
      <c r="AD32" s="191"/>
      <c r="AE32" s="191"/>
      <c r="AK32" s="190">
        <v>0</v>
      </c>
      <c r="AL32" s="191"/>
      <c r="AM32" s="191"/>
      <c r="AN32" s="191"/>
      <c r="AO32" s="191"/>
      <c r="AR32" s="32"/>
      <c r="BE32" s="191"/>
    </row>
    <row r="33" spans="2:57" s="2" customFormat="1" ht="14.5" hidden="1" customHeight="1">
      <c r="B33" s="32"/>
      <c r="F33" s="33" t="s">
        <v>32</v>
      </c>
      <c r="L33" s="192">
        <v>0</v>
      </c>
      <c r="M33" s="191"/>
      <c r="N33" s="191"/>
      <c r="O33" s="191"/>
      <c r="P33" s="191"/>
      <c r="W33" s="190">
        <f>ROUND(BD94, 2)</f>
        <v>0</v>
      </c>
      <c r="X33" s="191"/>
      <c r="Y33" s="191"/>
      <c r="Z33" s="191"/>
      <c r="AA33" s="191"/>
      <c r="AB33" s="191"/>
      <c r="AC33" s="191"/>
      <c r="AD33" s="191"/>
      <c r="AE33" s="191"/>
      <c r="AK33" s="190">
        <v>0</v>
      </c>
      <c r="AL33" s="191"/>
      <c r="AM33" s="191"/>
      <c r="AN33" s="191"/>
      <c r="AO33" s="191"/>
      <c r="AR33" s="32"/>
      <c r="BE33" s="191"/>
    </row>
    <row r="34" spans="2:57" s="1" customFormat="1" ht="7" customHeight="1">
      <c r="B34" s="28"/>
      <c r="AR34" s="28"/>
      <c r="BE34" s="175"/>
    </row>
    <row r="35" spans="2:57" s="1" customFormat="1" ht="26" customHeight="1">
      <c r="B35" s="28"/>
      <c r="C35" s="34"/>
      <c r="D35" s="35" t="s">
        <v>33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34</v>
      </c>
      <c r="U35" s="36"/>
      <c r="V35" s="36"/>
      <c r="W35" s="36"/>
      <c r="X35" s="204" t="s">
        <v>35</v>
      </c>
      <c r="Y35" s="186"/>
      <c r="Z35" s="186"/>
      <c r="AA35" s="186"/>
      <c r="AB35" s="186"/>
      <c r="AC35" s="36"/>
      <c r="AD35" s="36"/>
      <c r="AE35" s="36"/>
      <c r="AF35" s="36"/>
      <c r="AG35" s="36"/>
      <c r="AH35" s="36"/>
      <c r="AI35" s="36"/>
      <c r="AJ35" s="36"/>
      <c r="AK35" s="200">
        <f>SUM(AK26:AK33)</f>
        <v>0</v>
      </c>
      <c r="AL35" s="186"/>
      <c r="AM35" s="186"/>
      <c r="AN35" s="186"/>
      <c r="AO35" s="201"/>
      <c r="AP35" s="34"/>
      <c r="AQ35" s="34"/>
      <c r="AR35" s="28"/>
    </row>
    <row r="36" spans="2:57" s="1" customFormat="1" ht="7" customHeight="1">
      <c r="B36" s="28"/>
      <c r="AR36" s="28"/>
    </row>
    <row r="37" spans="2:57" s="1" customFormat="1" ht="14.5" customHeight="1">
      <c r="B37" s="28"/>
      <c r="AR37" s="28"/>
    </row>
    <row r="38" spans="2:57" ht="14.5" customHeight="1">
      <c r="B38" s="16"/>
      <c r="AR38" s="16"/>
    </row>
    <row r="39" spans="2:57" ht="14.5" customHeight="1">
      <c r="B39" s="16"/>
      <c r="AR39" s="16"/>
    </row>
    <row r="40" spans="2:57" ht="14.5" customHeight="1">
      <c r="B40" s="16"/>
      <c r="AR40" s="16"/>
    </row>
    <row r="41" spans="2:57" ht="14.5" customHeight="1">
      <c r="B41" s="16"/>
      <c r="AR41" s="16"/>
    </row>
    <row r="42" spans="2:57" ht="14.5" customHeight="1">
      <c r="B42" s="16"/>
      <c r="AR42" s="16"/>
    </row>
    <row r="43" spans="2:57" ht="14.5" customHeight="1">
      <c r="B43" s="16"/>
      <c r="AR43" s="16"/>
    </row>
    <row r="44" spans="2:57" ht="14.5" customHeight="1">
      <c r="B44" s="16"/>
      <c r="AR44" s="16"/>
    </row>
    <row r="45" spans="2:57" ht="14.5" customHeight="1">
      <c r="B45" s="16"/>
      <c r="AR45" s="16"/>
    </row>
    <row r="46" spans="2:57" ht="14.5" customHeight="1">
      <c r="B46" s="16"/>
      <c r="AR46" s="16"/>
    </row>
    <row r="47" spans="2:57" ht="14.5" customHeight="1">
      <c r="B47" s="16"/>
      <c r="AR47" s="16"/>
    </row>
    <row r="48" spans="2:57" ht="14.5" customHeight="1">
      <c r="B48" s="16"/>
      <c r="AR48" s="16"/>
    </row>
    <row r="49" spans="2:44" s="1" customFormat="1" ht="14.5" customHeight="1">
      <c r="B49" s="28"/>
      <c r="D49" s="38" t="s">
        <v>36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37</v>
      </c>
      <c r="AI49" s="39"/>
      <c r="AJ49" s="39"/>
      <c r="AK49" s="39"/>
      <c r="AL49" s="39"/>
      <c r="AM49" s="39"/>
      <c r="AN49" s="39"/>
      <c r="AO49" s="39"/>
      <c r="AR49" s="28"/>
    </row>
    <row r="50" spans="2:44" ht="10.25" customHeight="1">
      <c r="B50" s="16"/>
      <c r="AR50" s="16"/>
    </row>
    <row r="51" spans="2:44" ht="10.25" customHeight="1">
      <c r="B51" s="16"/>
      <c r="AR51" s="16"/>
    </row>
    <row r="52" spans="2:44" ht="10.25" customHeight="1">
      <c r="B52" s="16"/>
      <c r="AR52" s="16"/>
    </row>
    <row r="53" spans="2:44" ht="10.25" customHeight="1">
      <c r="B53" s="16"/>
      <c r="AR53" s="16"/>
    </row>
    <row r="54" spans="2:44" ht="10.25" customHeight="1">
      <c r="B54" s="16"/>
      <c r="AR54" s="16"/>
    </row>
    <row r="55" spans="2:44" ht="10.25" customHeight="1">
      <c r="B55" s="16"/>
      <c r="AR55" s="16"/>
    </row>
    <row r="56" spans="2:44" ht="10.25" customHeight="1">
      <c r="B56" s="16"/>
      <c r="AR56" s="16"/>
    </row>
    <row r="57" spans="2:44" ht="10.25" customHeight="1">
      <c r="B57" s="16"/>
      <c r="AR57" s="16"/>
    </row>
    <row r="58" spans="2:44" ht="10.25" customHeight="1">
      <c r="B58" s="16"/>
      <c r="AR58" s="16"/>
    </row>
    <row r="59" spans="2:44" ht="10.25" customHeight="1">
      <c r="B59" s="16"/>
      <c r="AR59" s="16"/>
    </row>
    <row r="60" spans="2:44" s="1" customFormat="1" ht="13.25" customHeight="1">
      <c r="B60" s="28"/>
      <c r="D60" s="40" t="s">
        <v>38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0" t="s">
        <v>39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0" t="s">
        <v>38</v>
      </c>
      <c r="AI60" s="30"/>
      <c r="AJ60" s="30"/>
      <c r="AK60" s="30"/>
      <c r="AL60" s="30"/>
      <c r="AM60" s="40" t="s">
        <v>39</v>
      </c>
      <c r="AN60" s="30"/>
      <c r="AO60" s="30"/>
      <c r="AR60" s="28"/>
    </row>
    <row r="61" spans="2:44" ht="10.25" customHeight="1">
      <c r="B61" s="16"/>
      <c r="AR61" s="16"/>
    </row>
    <row r="62" spans="2:44" ht="10.25" customHeight="1">
      <c r="B62" s="16"/>
      <c r="AR62" s="16"/>
    </row>
    <row r="63" spans="2:44" ht="10.25" customHeight="1">
      <c r="B63" s="16"/>
      <c r="AR63" s="16"/>
    </row>
    <row r="64" spans="2:44" s="1" customFormat="1" ht="13.25" customHeight="1">
      <c r="B64" s="28"/>
      <c r="D64" s="38" t="s">
        <v>40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41</v>
      </c>
      <c r="AI64" s="39"/>
      <c r="AJ64" s="39"/>
      <c r="AK64" s="39"/>
      <c r="AL64" s="39"/>
      <c r="AM64" s="39"/>
      <c r="AN64" s="39"/>
      <c r="AO64" s="39"/>
      <c r="AR64" s="28"/>
    </row>
    <row r="65" spans="2:44" ht="10.25" customHeight="1">
      <c r="B65" s="16"/>
      <c r="AR65" s="16"/>
    </row>
    <row r="66" spans="2:44" ht="10.25" customHeight="1">
      <c r="B66" s="16"/>
      <c r="AR66" s="16"/>
    </row>
    <row r="67" spans="2:44" ht="10.25" customHeight="1">
      <c r="B67" s="16"/>
      <c r="AR67" s="16"/>
    </row>
    <row r="68" spans="2:44" ht="10.25" customHeight="1">
      <c r="B68" s="16"/>
      <c r="AR68" s="16"/>
    </row>
    <row r="69" spans="2:44" ht="10.25" customHeight="1">
      <c r="B69" s="16"/>
      <c r="AR69" s="16"/>
    </row>
    <row r="70" spans="2:44" ht="10.25" customHeight="1">
      <c r="B70" s="16"/>
      <c r="AR70" s="16"/>
    </row>
    <row r="71" spans="2:44" ht="10.25" customHeight="1">
      <c r="B71" s="16"/>
      <c r="AR71" s="16"/>
    </row>
    <row r="72" spans="2:44" ht="10.25" customHeight="1">
      <c r="B72" s="16"/>
      <c r="AR72" s="16"/>
    </row>
    <row r="73" spans="2:44" ht="10.25" customHeight="1">
      <c r="B73" s="16"/>
      <c r="AR73" s="16"/>
    </row>
    <row r="74" spans="2:44" ht="10.25" customHeight="1">
      <c r="B74" s="16"/>
      <c r="AR74" s="16"/>
    </row>
    <row r="75" spans="2:44" s="1" customFormat="1" ht="13.25" customHeight="1">
      <c r="B75" s="28"/>
      <c r="D75" s="40" t="s">
        <v>38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0" t="s">
        <v>39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0" t="s">
        <v>38</v>
      </c>
      <c r="AI75" s="30"/>
      <c r="AJ75" s="30"/>
      <c r="AK75" s="30"/>
      <c r="AL75" s="30"/>
      <c r="AM75" s="40" t="s">
        <v>39</v>
      </c>
      <c r="AN75" s="30"/>
      <c r="AO75" s="30"/>
      <c r="AR75" s="28"/>
    </row>
    <row r="76" spans="2:44" s="1" customFormat="1" ht="10.25" customHeight="1">
      <c r="B76" s="28"/>
      <c r="AR76" s="28"/>
    </row>
    <row r="77" spans="2:44" s="1" customFormat="1" ht="7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8"/>
    </row>
    <row r="81" spans="1:90" s="1" customFormat="1" ht="7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8"/>
    </row>
    <row r="82" spans="1:90" s="1" customFormat="1" ht="25" customHeight="1">
      <c r="B82" s="28"/>
      <c r="C82" s="17" t="s">
        <v>618</v>
      </c>
      <c r="AR82" s="28"/>
    </row>
    <row r="83" spans="1:90" s="1" customFormat="1" ht="7" customHeight="1">
      <c r="B83" s="28"/>
      <c r="AR83" s="28"/>
    </row>
    <row r="84" spans="1:90" s="3" customFormat="1" ht="12" customHeight="1">
      <c r="B84" s="45"/>
      <c r="C84" s="23" t="s">
        <v>612</v>
      </c>
      <c r="L84" s="3" t="str">
        <f>K5</f>
        <v>20260410</v>
      </c>
      <c r="AR84" s="45"/>
    </row>
    <row r="85" spans="1:90" s="4" customFormat="1" ht="37" customHeight="1">
      <c r="B85" s="46"/>
      <c r="C85" s="47" t="s">
        <v>6</v>
      </c>
      <c r="L85" s="174" t="str">
        <f>K6</f>
        <v>Lieskovec - prístavba</v>
      </c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R85" s="46"/>
    </row>
    <row r="86" spans="1:90" s="1" customFormat="1" ht="7" customHeight="1">
      <c r="B86" s="28"/>
      <c r="AR86" s="28"/>
    </row>
    <row r="87" spans="1:90" s="1" customFormat="1" ht="12" customHeight="1">
      <c r="B87" s="28"/>
      <c r="C87" s="23" t="s">
        <v>10</v>
      </c>
      <c r="L87" s="48" t="str">
        <f>IF(K8="","",K8)</f>
        <v xml:space="preserve"> </v>
      </c>
      <c r="AI87" s="23" t="s">
        <v>12</v>
      </c>
      <c r="AM87" s="181" t="str">
        <f>IF(AN8= "","",AN8)</f>
        <v>10. 4. 2026</v>
      </c>
      <c r="AN87" s="175"/>
      <c r="AR87" s="28"/>
    </row>
    <row r="88" spans="1:90" s="1" customFormat="1" ht="7" customHeight="1">
      <c r="B88" s="28"/>
      <c r="AR88" s="28"/>
    </row>
    <row r="89" spans="1:90" s="1" customFormat="1" ht="15.25" customHeight="1">
      <c r="B89" s="28"/>
      <c r="C89" s="23" t="s">
        <v>13</v>
      </c>
      <c r="L89" s="3" t="str">
        <f>IF(E11= "","",E11)</f>
        <v>PD Lieskovec</v>
      </c>
      <c r="AI89" s="23" t="s">
        <v>20</v>
      </c>
      <c r="AM89" s="187" t="str">
        <f>IF(E17="","",E17)</f>
        <v xml:space="preserve"> </v>
      </c>
      <c r="AN89" s="175"/>
      <c r="AO89" s="175"/>
      <c r="AP89" s="175"/>
      <c r="AR89" s="28"/>
      <c r="AS89" s="208" t="s">
        <v>619</v>
      </c>
      <c r="AT89" s="209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0" s="1" customFormat="1" ht="15.25" customHeight="1">
      <c r="B90" s="28"/>
      <c r="C90" s="23" t="s">
        <v>19</v>
      </c>
      <c r="L90" s="3" t="str">
        <f>IF(E14= "Vyplň údaj","",E14)</f>
        <v/>
      </c>
      <c r="AI90" s="23" t="s">
        <v>21</v>
      </c>
      <c r="AM90" s="187" t="str">
        <f>IF(E20="","",E20)</f>
        <v xml:space="preserve"> </v>
      </c>
      <c r="AN90" s="175"/>
      <c r="AO90" s="175"/>
      <c r="AP90" s="175"/>
      <c r="AR90" s="28"/>
      <c r="AS90" s="210"/>
      <c r="AT90" s="175"/>
      <c r="BD90" s="53"/>
    </row>
    <row r="91" spans="1:90" s="1" customFormat="1" ht="11" customHeight="1">
      <c r="B91" s="28"/>
      <c r="AR91" s="28"/>
      <c r="AS91" s="210"/>
      <c r="AT91" s="175"/>
      <c r="BD91" s="53"/>
    </row>
    <row r="92" spans="1:90" s="1" customFormat="1" ht="29.25" customHeight="1">
      <c r="B92" s="28"/>
      <c r="C92" s="185" t="s">
        <v>73</v>
      </c>
      <c r="D92" s="186"/>
      <c r="E92" s="186"/>
      <c r="F92" s="186"/>
      <c r="G92" s="186"/>
      <c r="H92" s="54"/>
      <c r="I92" s="194" t="s">
        <v>74</v>
      </c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202" t="s">
        <v>620</v>
      </c>
      <c r="AH92" s="186"/>
      <c r="AI92" s="186"/>
      <c r="AJ92" s="186"/>
      <c r="AK92" s="186"/>
      <c r="AL92" s="186"/>
      <c r="AM92" s="186"/>
      <c r="AN92" s="205" t="s">
        <v>621</v>
      </c>
      <c r="AO92" s="186"/>
      <c r="AP92" s="201"/>
      <c r="AQ92" s="55" t="s">
        <v>72</v>
      </c>
      <c r="AR92" s="28"/>
      <c r="AS92" s="56" t="s">
        <v>622</v>
      </c>
      <c r="AT92" s="57" t="s">
        <v>623</v>
      </c>
      <c r="AU92" s="57" t="s">
        <v>624</v>
      </c>
      <c r="AV92" s="57" t="s">
        <v>625</v>
      </c>
      <c r="AW92" s="57" t="s">
        <v>626</v>
      </c>
      <c r="AX92" s="57" t="s">
        <v>627</v>
      </c>
      <c r="AY92" s="57" t="s">
        <v>628</v>
      </c>
      <c r="AZ92" s="57" t="s">
        <v>629</v>
      </c>
      <c r="BA92" s="57" t="s">
        <v>630</v>
      </c>
      <c r="BB92" s="57" t="s">
        <v>631</v>
      </c>
      <c r="BC92" s="57" t="s">
        <v>632</v>
      </c>
      <c r="BD92" s="58" t="s">
        <v>633</v>
      </c>
    </row>
    <row r="93" spans="1:90" s="1" customFormat="1" ht="11" customHeight="1">
      <c r="B93" s="28"/>
      <c r="AR93" s="28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0" s="5" customFormat="1" ht="32.5" customHeight="1">
      <c r="B94" s="60"/>
      <c r="C94" s="61" t="s">
        <v>634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97">
        <f>ROUND(AG95,2)</f>
        <v>0</v>
      </c>
      <c r="AH94" s="189"/>
      <c r="AI94" s="189"/>
      <c r="AJ94" s="189"/>
      <c r="AK94" s="189"/>
      <c r="AL94" s="189"/>
      <c r="AM94" s="189"/>
      <c r="AN94" s="188">
        <f>SUM(AG94,AT94)</f>
        <v>0</v>
      </c>
      <c r="AO94" s="189"/>
      <c r="AP94" s="189"/>
      <c r="AQ94" s="64"/>
      <c r="AR94" s="60"/>
      <c r="AS94" s="65">
        <f>ROUND(AS95,2)</f>
        <v>0</v>
      </c>
      <c r="AT94" s="66">
        <f>ROUND(SUM(AV94:AW94),2)</f>
        <v>0</v>
      </c>
      <c r="AU94" s="67">
        <f>ROUND(AU95,5)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85</v>
      </c>
      <c r="BT94" s="69" t="s">
        <v>2</v>
      </c>
      <c r="BV94" s="69" t="s">
        <v>635</v>
      </c>
      <c r="BW94" s="69" t="s">
        <v>1</v>
      </c>
      <c r="BX94" s="69" t="s">
        <v>636</v>
      </c>
      <c r="CL94" s="69"/>
    </row>
    <row r="95" spans="1:90" s="6" customFormat="1" ht="24.75" customHeight="1">
      <c r="A95" s="70" t="s">
        <v>637</v>
      </c>
      <c r="B95" s="71"/>
      <c r="C95" s="72"/>
      <c r="D95" s="193" t="s">
        <v>613</v>
      </c>
      <c r="E95" s="184"/>
      <c r="F95" s="184"/>
      <c r="G95" s="184"/>
      <c r="H95" s="184"/>
      <c r="I95" s="73"/>
      <c r="J95" s="193" t="s">
        <v>7</v>
      </c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3">
        <f>'Príloha č. 1 výkaz výmer'!J28</f>
        <v>0</v>
      </c>
      <c r="AH95" s="184"/>
      <c r="AI95" s="184"/>
      <c r="AJ95" s="184"/>
      <c r="AK95" s="184"/>
      <c r="AL95" s="184"/>
      <c r="AM95" s="184"/>
      <c r="AN95" s="183">
        <f>SUM(AG95,AT95)</f>
        <v>0</v>
      </c>
      <c r="AO95" s="184"/>
      <c r="AP95" s="184"/>
      <c r="AQ95" s="74" t="s">
        <v>638</v>
      </c>
      <c r="AR95" s="71"/>
      <c r="AS95" s="75">
        <v>0</v>
      </c>
      <c r="AT95" s="76">
        <f>ROUND(SUM(AV95:AW95),2)</f>
        <v>0</v>
      </c>
      <c r="AU95" s="77">
        <f>'Príloha č. 1 výkaz výmer'!P135</f>
        <v>0</v>
      </c>
      <c r="AV95" s="76">
        <f>'Príloha č. 1 výkaz výmer'!J31</f>
        <v>0</v>
      </c>
      <c r="AW95" s="76">
        <f>'Príloha č. 1 výkaz výmer'!J32</f>
        <v>0</v>
      </c>
      <c r="AX95" s="76">
        <f>'Príloha č. 1 výkaz výmer'!J33</f>
        <v>0</v>
      </c>
      <c r="AY95" s="76">
        <f>'Príloha č. 1 výkaz výmer'!J34</f>
        <v>0</v>
      </c>
      <c r="AZ95" s="76">
        <f>'Príloha č. 1 výkaz výmer'!F31</f>
        <v>0</v>
      </c>
      <c r="BA95" s="76">
        <f>'Príloha č. 1 výkaz výmer'!F32</f>
        <v>0</v>
      </c>
      <c r="BB95" s="76">
        <f>'Príloha č. 1 výkaz výmer'!F33</f>
        <v>0</v>
      </c>
      <c r="BC95" s="76">
        <f>'Príloha č. 1 výkaz výmer'!F34</f>
        <v>0</v>
      </c>
      <c r="BD95" s="78">
        <f>'Príloha č. 1 výkaz výmer'!F35</f>
        <v>0</v>
      </c>
      <c r="BT95" s="79" t="s">
        <v>88</v>
      </c>
      <c r="BU95" s="79" t="s">
        <v>639</v>
      </c>
      <c r="BV95" s="79" t="s">
        <v>635</v>
      </c>
      <c r="BW95" s="79" t="s">
        <v>1</v>
      </c>
      <c r="BX95" s="79" t="s">
        <v>636</v>
      </c>
      <c r="CL95" s="79"/>
    </row>
    <row r="96" spans="1:90" s="1" customFormat="1" ht="30" customHeight="1">
      <c r="B96" s="28"/>
      <c r="AR96" s="28"/>
    </row>
    <row r="97" spans="2:44" s="1" customFormat="1" ht="7" customHeight="1"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8"/>
    </row>
  </sheetData>
  <mergeCells count="42">
    <mergeCell ref="AR2:BE2"/>
    <mergeCell ref="W30:AE30"/>
    <mergeCell ref="AK32:AO32"/>
    <mergeCell ref="K5:AO5"/>
    <mergeCell ref="AG95:AM95"/>
    <mergeCell ref="X35:AB35"/>
    <mergeCell ref="L31:P31"/>
    <mergeCell ref="AK31:AO31"/>
    <mergeCell ref="AN92:AP92"/>
    <mergeCell ref="W33:AE33"/>
    <mergeCell ref="BE5:BE34"/>
    <mergeCell ref="K6:AO6"/>
    <mergeCell ref="AS89:AT91"/>
    <mergeCell ref="W31:AE31"/>
    <mergeCell ref="AK28:AO28"/>
    <mergeCell ref="AM89:AP89"/>
    <mergeCell ref="E14:AJ14"/>
    <mergeCell ref="L33:P33"/>
    <mergeCell ref="AK30:AO30"/>
    <mergeCell ref="AK33:AO33"/>
    <mergeCell ref="L85:AO85"/>
    <mergeCell ref="L30:P30"/>
    <mergeCell ref="AK26:AO26"/>
    <mergeCell ref="AK35:AO35"/>
    <mergeCell ref="W29:AE29"/>
    <mergeCell ref="L29:P29"/>
    <mergeCell ref="AK29:AO29"/>
    <mergeCell ref="L28:P28"/>
    <mergeCell ref="AM87:AN87"/>
    <mergeCell ref="W28:AE28"/>
    <mergeCell ref="AN95:AP95"/>
    <mergeCell ref="C92:G92"/>
    <mergeCell ref="E23:AN23"/>
    <mergeCell ref="AM90:AP90"/>
    <mergeCell ref="AN94:AP94"/>
    <mergeCell ref="W32:AE32"/>
    <mergeCell ref="L32:P32"/>
    <mergeCell ref="J95:AF95"/>
    <mergeCell ref="D95:H95"/>
    <mergeCell ref="I92:AF92"/>
    <mergeCell ref="AG94:AM94"/>
    <mergeCell ref="AG92:AM92"/>
  </mergeCells>
  <hyperlinks>
    <hyperlink ref="A95" location="'20260410 - Lieskovec - pr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02"/>
  <sheetViews>
    <sheetView showGridLines="0" tabSelected="1" topLeftCell="A50" workbookViewId="0">
      <selection activeCell="F247" sqref="F247"/>
    </sheetView>
  </sheetViews>
  <sheetFormatPr baseColWidth="10" defaultColWidth="8.75" defaultRowHeight="11"/>
  <cols>
    <col min="1" max="1" width="8.25" customWidth="1"/>
    <col min="2" max="2" width="1.25" customWidth="1"/>
    <col min="3" max="3" width="5.5" customWidth="1"/>
    <col min="4" max="4" width="4.25" customWidth="1"/>
    <col min="5" max="5" width="20.7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 customWidth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 customWidth="1"/>
  </cols>
  <sheetData>
    <row r="2" spans="2:46" ht="37" customHeight="1">
      <c r="L2" s="176" t="s">
        <v>0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1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2</v>
      </c>
    </row>
    <row r="4" spans="2:46" ht="25" customHeight="1">
      <c r="B4" s="16"/>
      <c r="D4" s="17" t="s">
        <v>3</v>
      </c>
      <c r="L4" s="16"/>
      <c r="M4" s="80" t="s">
        <v>4</v>
      </c>
      <c r="AT4" s="13" t="s">
        <v>5</v>
      </c>
    </row>
    <row r="5" spans="2:46" ht="7" customHeight="1">
      <c r="B5" s="16"/>
      <c r="L5" s="16"/>
    </row>
    <row r="6" spans="2:46" s="1" customFormat="1" ht="12" customHeight="1">
      <c r="B6" s="28"/>
      <c r="D6" s="23" t="s">
        <v>6</v>
      </c>
      <c r="L6" s="28"/>
    </row>
    <row r="7" spans="2:46" s="1" customFormat="1" ht="16.5" customHeight="1">
      <c r="B7" s="28"/>
      <c r="E7" s="174" t="s">
        <v>7</v>
      </c>
      <c r="F7" s="175"/>
      <c r="G7" s="175"/>
      <c r="H7" s="175"/>
      <c r="L7" s="28"/>
    </row>
    <row r="8" spans="2:46" s="1" customFormat="1" ht="10.25" customHeight="1">
      <c r="B8" s="28"/>
      <c r="L8" s="28"/>
    </row>
    <row r="9" spans="2:46" s="1" customFormat="1" ht="12" customHeight="1">
      <c r="B9" s="28"/>
      <c r="D9" s="23" t="s">
        <v>8</v>
      </c>
      <c r="F9" s="21"/>
      <c r="I9" s="23" t="s">
        <v>9</v>
      </c>
      <c r="J9" s="21"/>
      <c r="L9" s="28"/>
    </row>
    <row r="10" spans="2:46" s="1" customFormat="1" ht="12" customHeight="1">
      <c r="B10" s="28"/>
      <c r="D10" s="23" t="s">
        <v>10</v>
      </c>
      <c r="F10" s="21" t="s">
        <v>11</v>
      </c>
      <c r="I10" s="23" t="s">
        <v>12</v>
      </c>
      <c r="J10" s="49"/>
      <c r="L10" s="28"/>
    </row>
    <row r="11" spans="2:46" s="1" customFormat="1" ht="11" customHeight="1">
      <c r="B11" s="28"/>
      <c r="L11" s="28"/>
    </row>
    <row r="12" spans="2:46" s="1" customFormat="1" ht="12" customHeight="1">
      <c r="B12" s="28"/>
      <c r="D12" s="23" t="s">
        <v>13</v>
      </c>
      <c r="I12" s="23" t="s">
        <v>14</v>
      </c>
      <c r="J12" s="21" t="s">
        <v>15</v>
      </c>
      <c r="L12" s="28"/>
    </row>
    <row r="13" spans="2:46" s="1" customFormat="1" ht="18" customHeight="1">
      <c r="B13" s="28"/>
      <c r="E13" s="21" t="s">
        <v>16</v>
      </c>
      <c r="I13" s="23" t="s">
        <v>17</v>
      </c>
      <c r="J13" s="21" t="s">
        <v>18</v>
      </c>
      <c r="L13" s="28"/>
    </row>
    <row r="14" spans="2:46" s="1" customFormat="1" ht="7" customHeight="1">
      <c r="B14" s="28"/>
      <c r="L14" s="28"/>
    </row>
    <row r="15" spans="2:46" s="1" customFormat="1" ht="12" customHeight="1">
      <c r="B15" s="28"/>
      <c r="D15" s="23" t="s">
        <v>19</v>
      </c>
      <c r="I15" s="23" t="s">
        <v>14</v>
      </c>
      <c r="J15" s="24" t="str">
        <f>'Rekapitulácia stavby'!AN13</f>
        <v>Vyplň údaj</v>
      </c>
      <c r="L15" s="28"/>
    </row>
    <row r="16" spans="2:46" s="1" customFormat="1" ht="18" customHeight="1">
      <c r="B16" s="28"/>
      <c r="E16" s="177" t="str">
        <f>'Rekapitulácia stavby'!E14</f>
        <v>Vyplň údaj</v>
      </c>
      <c r="F16" s="178"/>
      <c r="G16" s="178"/>
      <c r="H16" s="178"/>
      <c r="I16" s="23" t="s">
        <v>17</v>
      </c>
      <c r="J16" s="24" t="str">
        <f>'Rekapitulácia stavby'!AN14</f>
        <v>Vyplň údaj</v>
      </c>
      <c r="L16" s="28"/>
    </row>
    <row r="17" spans="2:52" s="1" customFormat="1" ht="7" customHeight="1">
      <c r="B17" s="28"/>
      <c r="L17" s="28"/>
    </row>
    <row r="18" spans="2:52" s="1" customFormat="1" ht="12" customHeight="1">
      <c r="B18" s="28"/>
      <c r="D18" s="23" t="s">
        <v>20</v>
      </c>
      <c r="I18" s="23" t="s">
        <v>14</v>
      </c>
      <c r="J18" s="21" t="str">
        <f>IF('Rekapitulácia stavby'!AN16="","",'Rekapitulácia stavby'!AN16)</f>
        <v/>
      </c>
      <c r="L18" s="28"/>
    </row>
    <row r="19" spans="2:52" s="1" customFormat="1" ht="18" customHeight="1">
      <c r="B19" s="28"/>
      <c r="E19" s="21" t="str">
        <f>IF('Rekapitulácia stavby'!E17="","",'Rekapitulácia stavby'!E17)</f>
        <v xml:space="preserve"> </v>
      </c>
      <c r="I19" s="23" t="s">
        <v>17</v>
      </c>
      <c r="J19" s="21" t="str">
        <f>IF('Rekapitulácia stavby'!AN17="","",'Rekapitulácia stavby'!AN17)</f>
        <v/>
      </c>
      <c r="L19" s="28"/>
    </row>
    <row r="20" spans="2:52" s="1" customFormat="1" ht="7" customHeight="1">
      <c r="B20" s="28"/>
      <c r="L20" s="28"/>
    </row>
    <row r="21" spans="2:52" s="1" customFormat="1" ht="12" customHeight="1">
      <c r="B21" s="28"/>
      <c r="D21" s="23" t="s">
        <v>21</v>
      </c>
      <c r="I21" s="23" t="s">
        <v>14</v>
      </c>
      <c r="J21" s="21" t="str">
        <f>IF('Rekapitulácia stavby'!AN19="","",'Rekapitulácia stavby'!AN19)</f>
        <v/>
      </c>
      <c r="L21" s="28"/>
    </row>
    <row r="22" spans="2:52" s="1" customFormat="1" ht="18" customHeight="1">
      <c r="B22" s="28"/>
      <c r="E22" s="21" t="str">
        <f>IF('Rekapitulácia stavby'!E20="","",'Rekapitulácia stavby'!E20)</f>
        <v xml:space="preserve"> </v>
      </c>
      <c r="I22" s="23" t="s">
        <v>17</v>
      </c>
      <c r="J22" s="21" t="str">
        <f>IF('Rekapitulácia stavby'!AN20="","",'Rekapitulácia stavby'!AN20)</f>
        <v/>
      </c>
      <c r="L22" s="28"/>
    </row>
    <row r="23" spans="2:52" s="1" customFormat="1" ht="7" customHeight="1">
      <c r="B23" s="28"/>
      <c r="L23" s="28"/>
    </row>
    <row r="24" spans="2:52" s="1" customFormat="1" ht="12" customHeight="1">
      <c r="B24" s="28"/>
      <c r="D24" s="23" t="s">
        <v>22</v>
      </c>
      <c r="L24" s="28"/>
    </row>
    <row r="25" spans="2:52" s="7" customFormat="1" ht="16.5" customHeight="1">
      <c r="B25" s="81"/>
      <c r="E25" s="179"/>
      <c r="F25" s="180"/>
      <c r="G25" s="180"/>
      <c r="H25" s="180"/>
      <c r="L25" s="81"/>
    </row>
    <row r="26" spans="2:52" s="1" customFormat="1" ht="7" customHeight="1">
      <c r="B26" s="28"/>
      <c r="L26" s="28"/>
    </row>
    <row r="27" spans="2:52" s="1" customFormat="1" ht="7" customHeight="1">
      <c r="B27" s="28"/>
      <c r="D27" s="50"/>
      <c r="E27" s="50"/>
      <c r="F27" s="50"/>
      <c r="G27" s="50"/>
      <c r="H27" s="50"/>
      <c r="I27" s="50"/>
      <c r="J27" s="50"/>
      <c r="K27" s="50"/>
      <c r="L27" s="28"/>
    </row>
    <row r="28" spans="2:52" s="1" customFormat="1" ht="25.25" customHeight="1">
      <c r="B28" s="28"/>
      <c r="D28" s="82" t="s">
        <v>23</v>
      </c>
      <c r="J28" s="63">
        <f>ROUND(J135, 2)</f>
        <v>0</v>
      </c>
      <c r="L28" s="28"/>
    </row>
    <row r="29" spans="2:52" s="1" customFormat="1" ht="7" customHeight="1">
      <c r="B29" s="28"/>
      <c r="D29" s="50"/>
      <c r="E29" s="50"/>
      <c r="F29" s="50"/>
      <c r="G29" s="50"/>
      <c r="H29" s="50"/>
      <c r="I29" s="50"/>
      <c r="J29" s="50"/>
      <c r="K29" s="50"/>
      <c r="L29" s="83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</row>
    <row r="30" spans="2:52" s="1" customFormat="1" ht="14.5" customHeight="1">
      <c r="B30" s="28"/>
      <c r="F30" s="31" t="s">
        <v>24</v>
      </c>
      <c r="I30" s="31" t="s">
        <v>25</v>
      </c>
      <c r="J30" s="31" t="s">
        <v>26</v>
      </c>
      <c r="L30" s="28"/>
    </row>
    <row r="31" spans="2:52" s="1" customFormat="1" ht="14.5" customHeight="1">
      <c r="B31" s="28"/>
      <c r="D31" s="52" t="s">
        <v>27</v>
      </c>
      <c r="E31" s="33" t="s">
        <v>28</v>
      </c>
      <c r="F31" s="85">
        <f>ROUND((SUM(BE135:BE276)),  2)</f>
        <v>0</v>
      </c>
      <c r="G31" s="84"/>
      <c r="H31" s="84"/>
      <c r="I31" s="86">
        <v>0.23</v>
      </c>
      <c r="J31" s="85">
        <f>ROUND(((SUM(BE135:BE276))*I31),  2)</f>
        <v>0</v>
      </c>
      <c r="L31" s="28"/>
    </row>
    <row r="32" spans="2:52" s="1" customFormat="1" ht="14.5" customHeight="1">
      <c r="B32" s="28"/>
      <c r="E32" s="33" t="s">
        <v>29</v>
      </c>
      <c r="F32" s="87">
        <f>ROUND((SUM(BF135:BF276)),  2)</f>
        <v>0</v>
      </c>
      <c r="I32" s="88">
        <v>0.23</v>
      </c>
      <c r="J32" s="87">
        <f>ROUND(((SUM(BF135:BF276))*I32),  2)</f>
        <v>0</v>
      </c>
      <c r="L32" s="28"/>
    </row>
    <row r="33" spans="2:52" s="1" customFormat="1" ht="14.5" hidden="1" customHeight="1">
      <c r="B33" s="28"/>
      <c r="E33" s="23" t="s">
        <v>30</v>
      </c>
      <c r="F33" s="87">
        <f>ROUND((SUM(BG135:BG276)),  2)</f>
        <v>0</v>
      </c>
      <c r="I33" s="88">
        <v>0.23</v>
      </c>
      <c r="J33" s="87">
        <f>0</f>
        <v>0</v>
      </c>
      <c r="L33" s="83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</row>
    <row r="34" spans="2:52" s="1" customFormat="1" ht="14.5" hidden="1" customHeight="1">
      <c r="B34" s="28"/>
      <c r="E34" s="23" t="s">
        <v>31</v>
      </c>
      <c r="F34" s="87">
        <f>ROUND((SUM(BH135:BH276)),  2)</f>
        <v>0</v>
      </c>
      <c r="I34" s="88">
        <v>0.23</v>
      </c>
      <c r="J34" s="87">
        <f>0</f>
        <v>0</v>
      </c>
      <c r="L34" s="28"/>
    </row>
    <row r="35" spans="2:52" s="1" customFormat="1" ht="14.5" hidden="1" customHeight="1">
      <c r="B35" s="28"/>
      <c r="E35" s="33" t="s">
        <v>32</v>
      </c>
      <c r="F35" s="85">
        <f>ROUND((SUM(BI135:BI276)),  2)</f>
        <v>0</v>
      </c>
      <c r="G35" s="84"/>
      <c r="H35" s="84"/>
      <c r="I35" s="86">
        <v>0</v>
      </c>
      <c r="J35" s="85">
        <f>0</f>
        <v>0</v>
      </c>
      <c r="L35" s="28"/>
    </row>
    <row r="36" spans="2:52" s="1" customFormat="1" ht="7" customHeight="1">
      <c r="B36" s="28"/>
      <c r="L36" s="28"/>
    </row>
    <row r="37" spans="2:52" s="1" customFormat="1" ht="25.25" customHeight="1">
      <c r="B37" s="28"/>
      <c r="C37" s="89"/>
      <c r="D37" s="90" t="s">
        <v>33</v>
      </c>
      <c r="E37" s="54"/>
      <c r="F37" s="54"/>
      <c r="G37" s="91" t="s">
        <v>34</v>
      </c>
      <c r="H37" s="92" t="s">
        <v>35</v>
      </c>
      <c r="I37" s="54"/>
      <c r="J37" s="93">
        <f>SUM(J28:J35)</f>
        <v>0</v>
      </c>
      <c r="K37" s="94"/>
      <c r="L37" s="28"/>
    </row>
    <row r="38" spans="2:52" s="1" customFormat="1" ht="14.5" customHeight="1">
      <c r="B38" s="28"/>
      <c r="L38" s="28"/>
    </row>
    <row r="39" spans="2:52" ht="14.5" customHeight="1">
      <c r="B39" s="16"/>
      <c r="L39" s="16"/>
    </row>
    <row r="40" spans="2:52" ht="14.5" customHeight="1">
      <c r="B40" s="16"/>
      <c r="L40" s="16"/>
    </row>
    <row r="41" spans="2:52" ht="14.5" customHeight="1">
      <c r="B41" s="16"/>
      <c r="L41" s="16"/>
    </row>
    <row r="42" spans="2:52" ht="14.5" customHeight="1">
      <c r="B42" s="16"/>
      <c r="L42" s="16"/>
    </row>
    <row r="43" spans="2:52" ht="14.5" customHeight="1">
      <c r="B43" s="16"/>
      <c r="L43" s="16"/>
    </row>
    <row r="44" spans="2:52" ht="14.5" customHeight="1">
      <c r="B44" s="16"/>
      <c r="L44" s="16"/>
    </row>
    <row r="45" spans="2:52" ht="14.5" customHeight="1">
      <c r="B45" s="16"/>
      <c r="L45" s="16"/>
    </row>
    <row r="46" spans="2:52" ht="14.5" customHeight="1">
      <c r="B46" s="16"/>
      <c r="L46" s="16"/>
    </row>
    <row r="47" spans="2:52" ht="14.5" customHeight="1">
      <c r="B47" s="16"/>
      <c r="L47" s="16"/>
    </row>
    <row r="48" spans="2:5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8" t="s">
        <v>36</v>
      </c>
      <c r="E50" s="39"/>
      <c r="F50" s="39"/>
      <c r="G50" s="38" t="s">
        <v>37</v>
      </c>
      <c r="H50" s="39"/>
      <c r="I50" s="39"/>
      <c r="J50" s="39"/>
      <c r="K50" s="39"/>
      <c r="L50" s="28"/>
    </row>
    <row r="51" spans="2:12" ht="10.25" customHeight="1">
      <c r="B51" s="16"/>
      <c r="L51" s="16"/>
    </row>
    <row r="52" spans="2:12" ht="10.25" customHeight="1">
      <c r="B52" s="16"/>
      <c r="L52" s="16"/>
    </row>
    <row r="53" spans="2:12" ht="10.25" customHeight="1">
      <c r="B53" s="16"/>
      <c r="L53" s="16"/>
    </row>
    <row r="54" spans="2:12" ht="10.25" customHeight="1">
      <c r="B54" s="16"/>
      <c r="L54" s="16"/>
    </row>
    <row r="55" spans="2:12" ht="10.25" customHeight="1">
      <c r="B55" s="16"/>
      <c r="L55" s="16"/>
    </row>
    <row r="56" spans="2:12" ht="10.25" customHeight="1">
      <c r="B56" s="16"/>
      <c r="L56" s="16"/>
    </row>
    <row r="57" spans="2:12" ht="10.25" customHeight="1">
      <c r="B57" s="16"/>
      <c r="L57" s="16"/>
    </row>
    <row r="58" spans="2:12" ht="10.25" customHeight="1">
      <c r="B58" s="16"/>
      <c r="L58" s="16"/>
    </row>
    <row r="59" spans="2:12" ht="10.25" customHeight="1">
      <c r="B59" s="16"/>
      <c r="L59" s="16"/>
    </row>
    <row r="60" spans="2:12" ht="10.25" customHeight="1">
      <c r="B60" s="16"/>
      <c r="L60" s="16"/>
    </row>
    <row r="61" spans="2:12" s="1" customFormat="1" ht="13.25" customHeight="1">
      <c r="B61" s="28"/>
      <c r="D61" s="40" t="s">
        <v>38</v>
      </c>
      <c r="E61" s="30"/>
      <c r="F61" s="95" t="s">
        <v>39</v>
      </c>
      <c r="G61" s="40" t="s">
        <v>38</v>
      </c>
      <c r="H61" s="30"/>
      <c r="I61" s="30"/>
      <c r="J61" s="96" t="s">
        <v>39</v>
      </c>
      <c r="K61" s="30"/>
      <c r="L61" s="28"/>
    </row>
    <row r="62" spans="2:12" ht="10.25" customHeight="1">
      <c r="B62" s="16"/>
      <c r="L62" s="16"/>
    </row>
    <row r="63" spans="2:12" ht="10.25" customHeight="1">
      <c r="B63" s="16"/>
      <c r="L63" s="16"/>
    </row>
    <row r="64" spans="2:12" ht="10.25" customHeight="1">
      <c r="B64" s="16"/>
      <c r="L64" s="16"/>
    </row>
    <row r="65" spans="2:12" s="1" customFormat="1" ht="13.25" customHeight="1">
      <c r="B65" s="28"/>
      <c r="D65" s="38" t="s">
        <v>40</v>
      </c>
      <c r="E65" s="39"/>
      <c r="F65" s="39"/>
      <c r="G65" s="38" t="s">
        <v>41</v>
      </c>
      <c r="H65" s="39"/>
      <c r="I65" s="39"/>
      <c r="J65" s="39"/>
      <c r="K65" s="39"/>
      <c r="L65" s="28"/>
    </row>
    <row r="66" spans="2:12" ht="10.25" customHeight="1">
      <c r="B66" s="16"/>
      <c r="L66" s="16"/>
    </row>
    <row r="67" spans="2:12" ht="10.25" customHeight="1">
      <c r="B67" s="16"/>
      <c r="L67" s="16"/>
    </row>
    <row r="68" spans="2:12" ht="10.25" customHeight="1">
      <c r="B68" s="16"/>
      <c r="L68" s="16"/>
    </row>
    <row r="69" spans="2:12" ht="10.25" customHeight="1">
      <c r="B69" s="16"/>
      <c r="L69" s="16"/>
    </row>
    <row r="70" spans="2:12" ht="10.25" customHeight="1">
      <c r="B70" s="16"/>
      <c r="L70" s="16"/>
    </row>
    <row r="71" spans="2:12" ht="10.25" customHeight="1">
      <c r="B71" s="16"/>
      <c r="L71" s="16"/>
    </row>
    <row r="72" spans="2:12" ht="10.25" customHeight="1">
      <c r="B72" s="16"/>
      <c r="L72" s="16"/>
    </row>
    <row r="73" spans="2:12" ht="10.25" customHeight="1">
      <c r="B73" s="16"/>
      <c r="L73" s="16"/>
    </row>
    <row r="74" spans="2:12" ht="10.25" customHeight="1">
      <c r="B74" s="16"/>
      <c r="L74" s="16"/>
    </row>
    <row r="75" spans="2:12" ht="10.25" customHeight="1">
      <c r="B75" s="16"/>
      <c r="L75" s="16"/>
    </row>
    <row r="76" spans="2:12" s="1" customFormat="1" ht="13.25" customHeight="1">
      <c r="B76" s="28"/>
      <c r="D76" s="40" t="s">
        <v>38</v>
      </c>
      <c r="E76" s="30"/>
      <c r="F76" s="95" t="s">
        <v>39</v>
      </c>
      <c r="G76" s="40" t="s">
        <v>38</v>
      </c>
      <c r="H76" s="30"/>
      <c r="I76" s="30"/>
      <c r="J76" s="96" t="s">
        <v>39</v>
      </c>
      <c r="K76" s="30"/>
      <c r="L76" s="28"/>
    </row>
    <row r="77" spans="2:12" s="1" customFormat="1" ht="14.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81" spans="2:47" s="1" customFormat="1" ht="7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>
      <c r="B82" s="28"/>
      <c r="C82" s="17" t="s">
        <v>42</v>
      </c>
      <c r="L82" s="28"/>
    </row>
    <row r="83" spans="2:47" s="1" customFormat="1" ht="7" hidden="1" customHeight="1">
      <c r="B83" s="28"/>
      <c r="L83" s="28"/>
    </row>
    <row r="84" spans="2:47" s="1" customFormat="1" ht="12" hidden="1" customHeight="1">
      <c r="B84" s="28"/>
      <c r="C84" s="23" t="s">
        <v>6</v>
      </c>
      <c r="L84" s="28"/>
    </row>
    <row r="85" spans="2:47" s="1" customFormat="1" ht="16.5" hidden="1" customHeight="1">
      <c r="B85" s="28"/>
      <c r="E85" s="174" t="str">
        <f>E7</f>
        <v>Lieskovec - prístavba</v>
      </c>
      <c r="F85" s="175"/>
      <c r="G85" s="175"/>
      <c r="H85" s="175"/>
      <c r="L85" s="28"/>
    </row>
    <row r="86" spans="2:47" s="1" customFormat="1" ht="7" hidden="1" customHeight="1">
      <c r="B86" s="28"/>
      <c r="L86" s="28"/>
    </row>
    <row r="87" spans="2:47" s="1" customFormat="1" ht="12" hidden="1" customHeight="1">
      <c r="B87" s="28"/>
      <c r="C87" s="23" t="s">
        <v>10</v>
      </c>
      <c r="F87" s="21" t="str">
        <f>F10</f>
        <v xml:space="preserve"> </v>
      </c>
      <c r="I87" s="23" t="s">
        <v>12</v>
      </c>
      <c r="J87" s="49" t="str">
        <f>IF(J10="","",J10)</f>
        <v/>
      </c>
      <c r="L87" s="28"/>
    </row>
    <row r="88" spans="2:47" s="1" customFormat="1" ht="7" hidden="1" customHeight="1">
      <c r="B88" s="28"/>
      <c r="L88" s="28"/>
    </row>
    <row r="89" spans="2:47" s="1" customFormat="1" ht="15.25" hidden="1" customHeight="1">
      <c r="B89" s="28"/>
      <c r="C89" s="23" t="s">
        <v>13</v>
      </c>
      <c r="F89" s="21" t="str">
        <f>E13</f>
        <v>PD Lieskovec</v>
      </c>
      <c r="I89" s="23" t="s">
        <v>20</v>
      </c>
      <c r="J89" s="26" t="str">
        <f>E19</f>
        <v xml:space="preserve"> </v>
      </c>
      <c r="L89" s="28"/>
    </row>
    <row r="90" spans="2:47" s="1" customFormat="1" ht="15.25" hidden="1" customHeight="1">
      <c r="B90" s="28"/>
      <c r="C90" s="23" t="s">
        <v>19</v>
      </c>
      <c r="F90" s="21" t="str">
        <f>IF(E16="","",E16)</f>
        <v>Vyplň údaj</v>
      </c>
      <c r="I90" s="23" t="s">
        <v>21</v>
      </c>
      <c r="J90" s="26" t="str">
        <f>E22</f>
        <v xml:space="preserve"> </v>
      </c>
      <c r="L90" s="28"/>
    </row>
    <row r="91" spans="2:47" s="1" customFormat="1" ht="10.25" hidden="1" customHeight="1">
      <c r="B91" s="28"/>
      <c r="L91" s="28"/>
    </row>
    <row r="92" spans="2:47" s="1" customFormat="1" ht="29.25" hidden="1" customHeight="1">
      <c r="B92" s="28"/>
      <c r="C92" s="97" t="s">
        <v>43</v>
      </c>
      <c r="D92" s="89"/>
      <c r="E92" s="89"/>
      <c r="F92" s="89"/>
      <c r="G92" s="89"/>
      <c r="H92" s="89"/>
      <c r="I92" s="89"/>
      <c r="J92" s="98" t="s">
        <v>44</v>
      </c>
      <c r="K92" s="89"/>
      <c r="L92" s="28"/>
    </row>
    <row r="93" spans="2:47" s="1" customFormat="1" ht="10.25" hidden="1" customHeight="1">
      <c r="B93" s="28"/>
      <c r="L93" s="28"/>
    </row>
    <row r="94" spans="2:47" s="1" customFormat="1" ht="23" hidden="1" customHeight="1">
      <c r="B94" s="28"/>
      <c r="C94" s="99" t="s">
        <v>45</v>
      </c>
      <c r="J94" s="63">
        <f>J135</f>
        <v>0</v>
      </c>
      <c r="L94" s="28"/>
      <c r="AU94" s="13" t="s">
        <v>46</v>
      </c>
    </row>
    <row r="95" spans="2:47" s="8" customFormat="1" ht="25" hidden="1" customHeight="1">
      <c r="B95" s="100"/>
      <c r="D95" s="101" t="s">
        <v>47</v>
      </c>
      <c r="E95" s="102"/>
      <c r="F95" s="102"/>
      <c r="G95" s="102"/>
      <c r="H95" s="102"/>
      <c r="I95" s="102"/>
      <c r="J95" s="103">
        <f>J136</f>
        <v>0</v>
      </c>
      <c r="L95" s="100"/>
    </row>
    <row r="96" spans="2:47" s="9" customFormat="1" ht="20" hidden="1" customHeight="1">
      <c r="B96" s="104"/>
      <c r="D96" s="105" t="s">
        <v>48</v>
      </c>
      <c r="E96" s="106"/>
      <c r="F96" s="106"/>
      <c r="G96" s="106"/>
      <c r="H96" s="106"/>
      <c r="I96" s="106"/>
      <c r="J96" s="107">
        <f>J137</f>
        <v>0</v>
      </c>
      <c r="L96" s="104"/>
    </row>
    <row r="97" spans="2:12" s="9" customFormat="1" ht="20" hidden="1" customHeight="1">
      <c r="B97" s="104"/>
      <c r="D97" s="105" t="s">
        <v>49</v>
      </c>
      <c r="E97" s="106"/>
      <c r="F97" s="106"/>
      <c r="G97" s="106"/>
      <c r="H97" s="106"/>
      <c r="I97" s="106"/>
      <c r="J97" s="107">
        <f>J144</f>
        <v>0</v>
      </c>
      <c r="L97" s="104"/>
    </row>
    <row r="98" spans="2:12" s="9" customFormat="1" ht="20" hidden="1" customHeight="1">
      <c r="B98" s="104"/>
      <c r="D98" s="105" t="s">
        <v>50</v>
      </c>
      <c r="E98" s="106"/>
      <c r="F98" s="106"/>
      <c r="G98" s="106"/>
      <c r="H98" s="106"/>
      <c r="I98" s="106"/>
      <c r="J98" s="107">
        <f>J154</f>
        <v>0</v>
      </c>
      <c r="L98" s="104"/>
    </row>
    <row r="99" spans="2:12" s="9" customFormat="1" ht="20" hidden="1" customHeight="1">
      <c r="B99" s="104"/>
      <c r="D99" s="105" t="s">
        <v>51</v>
      </c>
      <c r="E99" s="106"/>
      <c r="F99" s="106"/>
      <c r="G99" s="106"/>
      <c r="H99" s="106"/>
      <c r="I99" s="106"/>
      <c r="J99" s="107">
        <f>J172</f>
        <v>0</v>
      </c>
      <c r="L99" s="104"/>
    </row>
    <row r="100" spans="2:12" s="9" customFormat="1" ht="20" hidden="1" customHeight="1">
      <c r="B100" s="104"/>
      <c r="D100" s="105" t="s">
        <v>52</v>
      </c>
      <c r="E100" s="106"/>
      <c r="F100" s="106"/>
      <c r="G100" s="106"/>
      <c r="H100" s="106"/>
      <c r="I100" s="106"/>
      <c r="J100" s="107">
        <f>J177</f>
        <v>0</v>
      </c>
      <c r="L100" s="104"/>
    </row>
    <row r="101" spans="2:12" s="8" customFormat="1" ht="25" hidden="1" customHeight="1">
      <c r="B101" s="100"/>
      <c r="D101" s="101" t="s">
        <v>53</v>
      </c>
      <c r="E101" s="102"/>
      <c r="F101" s="102"/>
      <c r="G101" s="102"/>
      <c r="H101" s="102"/>
      <c r="I101" s="102"/>
      <c r="J101" s="103">
        <f>J179</f>
        <v>0</v>
      </c>
      <c r="L101" s="100"/>
    </row>
    <row r="102" spans="2:12" s="9" customFormat="1" ht="20" hidden="1" customHeight="1">
      <c r="B102" s="104"/>
      <c r="D102" s="105" t="s">
        <v>54</v>
      </c>
      <c r="E102" s="106"/>
      <c r="F102" s="106"/>
      <c r="G102" s="106"/>
      <c r="H102" s="106"/>
      <c r="I102" s="106"/>
      <c r="J102" s="107">
        <f>J180</f>
        <v>0</v>
      </c>
      <c r="L102" s="104"/>
    </row>
    <row r="103" spans="2:12" s="9" customFormat="1" ht="20" hidden="1" customHeight="1">
      <c r="B103" s="104"/>
      <c r="D103" s="105" t="s">
        <v>55</v>
      </c>
      <c r="E103" s="106"/>
      <c r="F103" s="106"/>
      <c r="G103" s="106"/>
      <c r="H103" s="106"/>
      <c r="I103" s="106"/>
      <c r="J103" s="107">
        <f>J186</f>
        <v>0</v>
      </c>
      <c r="L103" s="104"/>
    </row>
    <row r="104" spans="2:12" s="9" customFormat="1" ht="20" hidden="1" customHeight="1">
      <c r="B104" s="104"/>
      <c r="D104" s="105" t="s">
        <v>56</v>
      </c>
      <c r="E104" s="106"/>
      <c r="F104" s="106"/>
      <c r="G104" s="106"/>
      <c r="H104" s="106"/>
      <c r="I104" s="106"/>
      <c r="J104" s="107">
        <f>J190</f>
        <v>0</v>
      </c>
      <c r="L104" s="104"/>
    </row>
    <row r="105" spans="2:12" s="9" customFormat="1" ht="20" hidden="1" customHeight="1">
      <c r="B105" s="104"/>
      <c r="D105" s="105" t="s">
        <v>57</v>
      </c>
      <c r="E105" s="106"/>
      <c r="F105" s="106"/>
      <c r="G105" s="106"/>
      <c r="H105" s="106"/>
      <c r="I105" s="106"/>
      <c r="J105" s="107">
        <f>J195</f>
        <v>0</v>
      </c>
      <c r="L105" s="104"/>
    </row>
    <row r="106" spans="2:12" s="9" customFormat="1" ht="20" hidden="1" customHeight="1">
      <c r="B106" s="104"/>
      <c r="D106" s="105" t="s">
        <v>58</v>
      </c>
      <c r="E106" s="106"/>
      <c r="F106" s="106"/>
      <c r="G106" s="106"/>
      <c r="H106" s="106"/>
      <c r="I106" s="106"/>
      <c r="J106" s="107">
        <f>J199</f>
        <v>0</v>
      </c>
      <c r="L106" s="104"/>
    </row>
    <row r="107" spans="2:12" s="9" customFormat="1" ht="20" hidden="1" customHeight="1">
      <c r="B107" s="104"/>
      <c r="D107" s="105" t="s">
        <v>59</v>
      </c>
      <c r="E107" s="106"/>
      <c r="F107" s="106"/>
      <c r="G107" s="106"/>
      <c r="H107" s="106"/>
      <c r="I107" s="106"/>
      <c r="J107" s="107">
        <f>J214</f>
        <v>0</v>
      </c>
      <c r="L107" s="104"/>
    </row>
    <row r="108" spans="2:12" s="9" customFormat="1" ht="20" hidden="1" customHeight="1">
      <c r="B108" s="104"/>
      <c r="D108" s="105" t="s">
        <v>60</v>
      </c>
      <c r="E108" s="106"/>
      <c r="F108" s="106"/>
      <c r="G108" s="106"/>
      <c r="H108" s="106"/>
      <c r="I108" s="106"/>
      <c r="J108" s="107">
        <f>J222</f>
        <v>0</v>
      </c>
      <c r="L108" s="104"/>
    </row>
    <row r="109" spans="2:12" s="9" customFormat="1" ht="20" hidden="1" customHeight="1">
      <c r="B109" s="104"/>
      <c r="D109" s="105" t="s">
        <v>61</v>
      </c>
      <c r="E109" s="106"/>
      <c r="F109" s="106"/>
      <c r="G109" s="106"/>
      <c r="H109" s="106"/>
      <c r="I109" s="106"/>
      <c r="J109" s="107">
        <f>J236</f>
        <v>0</v>
      </c>
      <c r="L109" s="104"/>
    </row>
    <row r="110" spans="2:12" s="9" customFormat="1" ht="20" hidden="1" customHeight="1">
      <c r="B110" s="104"/>
      <c r="D110" s="105" t="s">
        <v>62</v>
      </c>
      <c r="E110" s="106"/>
      <c r="F110" s="106"/>
      <c r="G110" s="106"/>
      <c r="H110" s="106"/>
      <c r="I110" s="106"/>
      <c r="J110" s="107">
        <f>J244</f>
        <v>0</v>
      </c>
      <c r="L110" s="104"/>
    </row>
    <row r="111" spans="2:12" s="9" customFormat="1" ht="20" hidden="1" customHeight="1">
      <c r="B111" s="104"/>
      <c r="D111" s="105" t="s">
        <v>63</v>
      </c>
      <c r="E111" s="106"/>
      <c r="F111" s="106"/>
      <c r="G111" s="106"/>
      <c r="H111" s="106"/>
      <c r="I111" s="106"/>
      <c r="J111" s="107">
        <f>J249</f>
        <v>0</v>
      </c>
      <c r="L111" s="104"/>
    </row>
    <row r="112" spans="2:12" s="8" customFormat="1" ht="25" hidden="1" customHeight="1">
      <c r="B112" s="100"/>
      <c r="D112" s="101" t="s">
        <v>64</v>
      </c>
      <c r="E112" s="102"/>
      <c r="F112" s="102"/>
      <c r="G112" s="102"/>
      <c r="H112" s="102"/>
      <c r="I112" s="102"/>
      <c r="J112" s="103">
        <f>J251</f>
        <v>0</v>
      </c>
      <c r="L112" s="100"/>
    </row>
    <row r="113" spans="2:12" s="9" customFormat="1" ht="20" hidden="1" customHeight="1">
      <c r="B113" s="104"/>
      <c r="D113" s="105" t="s">
        <v>65</v>
      </c>
      <c r="E113" s="106"/>
      <c r="F113" s="106"/>
      <c r="G113" s="106"/>
      <c r="H113" s="106"/>
      <c r="I113" s="106"/>
      <c r="J113" s="107">
        <f>J252</f>
        <v>0</v>
      </c>
      <c r="L113" s="104"/>
    </row>
    <row r="114" spans="2:12" s="8" customFormat="1" ht="25" hidden="1" customHeight="1">
      <c r="B114" s="100"/>
      <c r="D114" s="101" t="s">
        <v>66</v>
      </c>
      <c r="E114" s="102"/>
      <c r="F114" s="102"/>
      <c r="G114" s="102"/>
      <c r="H114" s="102"/>
      <c r="I114" s="102"/>
      <c r="J114" s="103">
        <f>J263</f>
        <v>0</v>
      </c>
      <c r="L114" s="100"/>
    </row>
    <row r="115" spans="2:12" s="8" customFormat="1" ht="25" hidden="1" customHeight="1">
      <c r="B115" s="100"/>
      <c r="D115" s="101" t="s">
        <v>67</v>
      </c>
      <c r="E115" s="102"/>
      <c r="F115" s="102"/>
      <c r="G115" s="102"/>
      <c r="H115" s="102"/>
      <c r="I115" s="102"/>
      <c r="J115" s="103">
        <f>J265</f>
        <v>0</v>
      </c>
      <c r="L115" s="100"/>
    </row>
    <row r="116" spans="2:12" s="8" customFormat="1" ht="25" hidden="1" customHeight="1">
      <c r="B116" s="100"/>
      <c r="D116" s="101" t="s">
        <v>68</v>
      </c>
      <c r="E116" s="102"/>
      <c r="F116" s="102"/>
      <c r="G116" s="102"/>
      <c r="H116" s="102"/>
      <c r="I116" s="102"/>
      <c r="J116" s="103">
        <f>J271</f>
        <v>0</v>
      </c>
      <c r="L116" s="100"/>
    </row>
    <row r="117" spans="2:12" s="8" customFormat="1" ht="25" hidden="1" customHeight="1">
      <c r="B117" s="100"/>
      <c r="D117" s="101" t="s">
        <v>69</v>
      </c>
      <c r="E117" s="102"/>
      <c r="F117" s="102"/>
      <c r="G117" s="102"/>
      <c r="H117" s="102"/>
      <c r="I117" s="102"/>
      <c r="J117" s="103">
        <f>J273</f>
        <v>0</v>
      </c>
      <c r="L117" s="100"/>
    </row>
    <row r="118" spans="2:12" s="1" customFormat="1" ht="21.75" hidden="1" customHeight="1">
      <c r="B118" s="28"/>
      <c r="L118" s="28"/>
    </row>
    <row r="119" spans="2:12" s="1" customFormat="1" ht="7" hidden="1" customHeight="1"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28"/>
    </row>
    <row r="120" spans="2:12" ht="10.25" hidden="1" customHeight="1"/>
    <row r="121" spans="2:12" ht="10.25" hidden="1" customHeight="1"/>
    <row r="122" spans="2:12" ht="10.25" hidden="1" customHeight="1"/>
    <row r="123" spans="2:12" s="1" customFormat="1" ht="7" customHeight="1">
      <c r="B123" s="43"/>
      <c r="C123" s="44"/>
      <c r="D123" s="44"/>
      <c r="E123" s="44"/>
      <c r="F123" s="44"/>
      <c r="G123" s="44"/>
      <c r="H123" s="44"/>
      <c r="I123" s="44"/>
      <c r="J123" s="44"/>
      <c r="K123" s="44"/>
      <c r="L123" s="28"/>
    </row>
    <row r="124" spans="2:12" s="1" customFormat="1" ht="25" customHeight="1">
      <c r="B124" s="28"/>
      <c r="C124" s="17" t="s">
        <v>70</v>
      </c>
      <c r="L124" s="28"/>
    </row>
    <row r="125" spans="2:12" s="1" customFormat="1" ht="7" customHeight="1">
      <c r="B125" s="28"/>
      <c r="L125" s="28"/>
    </row>
    <row r="126" spans="2:12" s="1" customFormat="1" ht="12" customHeight="1">
      <c r="B126" s="28"/>
      <c r="C126" s="23" t="s">
        <v>6</v>
      </c>
      <c r="L126" s="28"/>
    </row>
    <row r="127" spans="2:12" s="1" customFormat="1" ht="16.5" customHeight="1">
      <c r="B127" s="28"/>
      <c r="E127" s="174" t="str">
        <f>E7</f>
        <v>Lieskovec - prístavba</v>
      </c>
      <c r="F127" s="175"/>
      <c r="G127" s="175"/>
      <c r="H127" s="175"/>
      <c r="L127" s="28"/>
    </row>
    <row r="128" spans="2:12" s="1" customFormat="1" ht="7" customHeight="1">
      <c r="B128" s="28"/>
      <c r="L128" s="28"/>
    </row>
    <row r="129" spans="2:65" s="1" customFormat="1" ht="12" customHeight="1">
      <c r="B129" s="28"/>
      <c r="C129" s="23" t="s">
        <v>10</v>
      </c>
      <c r="F129" s="21" t="str">
        <f>F10</f>
        <v xml:space="preserve"> </v>
      </c>
      <c r="I129" s="23" t="s">
        <v>12</v>
      </c>
      <c r="J129" s="49" t="str">
        <f>IF(J10="","",J10)</f>
        <v/>
      </c>
      <c r="L129" s="28"/>
    </row>
    <row r="130" spans="2:65" s="1" customFormat="1" ht="7" customHeight="1">
      <c r="B130" s="28"/>
      <c r="L130" s="28"/>
    </row>
    <row r="131" spans="2:65" s="1" customFormat="1" ht="15.25" customHeight="1">
      <c r="B131" s="28"/>
      <c r="C131" s="23" t="s">
        <v>13</v>
      </c>
      <c r="F131" s="21" t="str">
        <f>E13</f>
        <v>PD Lieskovec</v>
      </c>
      <c r="I131" s="23" t="s">
        <v>20</v>
      </c>
      <c r="J131" s="26" t="str">
        <f>E19</f>
        <v xml:space="preserve"> </v>
      </c>
      <c r="L131" s="28"/>
    </row>
    <row r="132" spans="2:65" s="1" customFormat="1" ht="15.25" customHeight="1">
      <c r="B132" s="28"/>
      <c r="C132" s="23" t="s">
        <v>19</v>
      </c>
      <c r="F132" s="21" t="str">
        <f>IF(E16="","",E16)</f>
        <v>Vyplň údaj</v>
      </c>
      <c r="I132" s="23" t="s">
        <v>21</v>
      </c>
      <c r="J132" s="26" t="str">
        <f>E22</f>
        <v xml:space="preserve"> </v>
      </c>
      <c r="L132" s="28"/>
    </row>
    <row r="133" spans="2:65" s="1" customFormat="1" ht="10.25" customHeight="1">
      <c r="B133" s="28"/>
      <c r="L133" s="28"/>
    </row>
    <row r="134" spans="2:65" s="10" customFormat="1" ht="29.25" customHeight="1">
      <c r="B134" s="108"/>
      <c r="C134" s="109" t="s">
        <v>71</v>
      </c>
      <c r="D134" s="110" t="s">
        <v>72</v>
      </c>
      <c r="E134" s="110" t="s">
        <v>73</v>
      </c>
      <c r="F134" s="110" t="s">
        <v>74</v>
      </c>
      <c r="G134" s="110" t="s">
        <v>75</v>
      </c>
      <c r="H134" s="110" t="s">
        <v>76</v>
      </c>
      <c r="I134" s="110" t="s">
        <v>77</v>
      </c>
      <c r="J134" s="111" t="s">
        <v>44</v>
      </c>
      <c r="K134" s="112" t="s">
        <v>78</v>
      </c>
      <c r="L134" s="108"/>
      <c r="M134" s="56"/>
      <c r="N134" s="57" t="s">
        <v>27</v>
      </c>
      <c r="O134" s="57" t="s">
        <v>79</v>
      </c>
      <c r="P134" s="57" t="s">
        <v>80</v>
      </c>
      <c r="Q134" s="57" t="s">
        <v>81</v>
      </c>
      <c r="R134" s="57" t="s">
        <v>82</v>
      </c>
      <c r="S134" s="57" t="s">
        <v>83</v>
      </c>
      <c r="T134" s="58" t="s">
        <v>84</v>
      </c>
    </row>
    <row r="135" spans="2:65" s="1" customFormat="1" ht="23" customHeight="1">
      <c r="B135" s="28"/>
      <c r="C135" s="61" t="s">
        <v>45</v>
      </c>
      <c r="J135" s="113">
        <f>BK135</f>
        <v>0</v>
      </c>
      <c r="L135" s="28"/>
      <c r="M135" s="59"/>
      <c r="N135" s="50"/>
      <c r="O135" s="50"/>
      <c r="P135" s="114">
        <f>P136+P179+P251+P263+P265+P271+P273</f>
        <v>0</v>
      </c>
      <c r="Q135" s="50"/>
      <c r="R135" s="114">
        <f>R136+R179+R251+R263+R265+R271+R273</f>
        <v>4063.4743883486071</v>
      </c>
      <c r="S135" s="50"/>
      <c r="T135" s="115">
        <f>T136+T179+T251+T263+T265+T271+T273</f>
        <v>0</v>
      </c>
      <c r="AT135" s="13" t="s">
        <v>85</v>
      </c>
      <c r="AU135" s="13" t="s">
        <v>46</v>
      </c>
      <c r="BK135" s="116">
        <f>BK136+BK179+BK251+BK263+BK265+BK271+BK273</f>
        <v>0</v>
      </c>
    </row>
    <row r="136" spans="2:65" s="11" customFormat="1" ht="26" customHeight="1">
      <c r="B136" s="117"/>
      <c r="D136" s="118" t="s">
        <v>85</v>
      </c>
      <c r="E136" s="119" t="s">
        <v>86</v>
      </c>
      <c r="F136" s="119" t="s">
        <v>87</v>
      </c>
      <c r="I136" s="120"/>
      <c r="J136" s="121">
        <f>BK136</f>
        <v>0</v>
      </c>
      <c r="L136" s="117"/>
      <c r="M136" s="122"/>
      <c r="P136" s="123">
        <f>P137+P144+P154+P172+P177</f>
        <v>0</v>
      </c>
      <c r="R136" s="123">
        <f>R137+R144+R154+R172+R177</f>
        <v>182.06611858110699</v>
      </c>
      <c r="T136" s="124">
        <f>T137+T144+T154+T172+T177</f>
        <v>0</v>
      </c>
      <c r="AR136" s="118" t="s">
        <v>88</v>
      </c>
      <c r="AT136" s="125" t="s">
        <v>85</v>
      </c>
      <c r="AU136" s="125" t="s">
        <v>2</v>
      </c>
      <c r="AY136" s="118" t="s">
        <v>89</v>
      </c>
      <c r="BK136" s="126">
        <f>BK137+BK144+BK154+BK172+BK177</f>
        <v>0</v>
      </c>
    </row>
    <row r="137" spans="2:65" s="11" customFormat="1" ht="23" customHeight="1">
      <c r="B137" s="117"/>
      <c r="D137" s="118" t="s">
        <v>85</v>
      </c>
      <c r="E137" s="127" t="s">
        <v>88</v>
      </c>
      <c r="F137" s="127" t="s">
        <v>90</v>
      </c>
      <c r="I137" s="120"/>
      <c r="J137" s="128">
        <f>BK137</f>
        <v>0</v>
      </c>
      <c r="L137" s="117"/>
      <c r="M137" s="122"/>
      <c r="P137" s="123">
        <f>SUM(P138:P143)</f>
        <v>0</v>
      </c>
      <c r="R137" s="123">
        <f>SUM(R138:R143)</f>
        <v>35.28</v>
      </c>
      <c r="T137" s="124">
        <f>SUM(T138:T143)</f>
        <v>0</v>
      </c>
      <c r="AR137" s="118" t="s">
        <v>88</v>
      </c>
      <c r="AT137" s="125" t="s">
        <v>85</v>
      </c>
      <c r="AU137" s="125" t="s">
        <v>88</v>
      </c>
      <c r="AY137" s="118" t="s">
        <v>89</v>
      </c>
      <c r="BK137" s="126">
        <f>SUM(BK138:BK143)</f>
        <v>0</v>
      </c>
    </row>
    <row r="138" spans="2:65" s="1" customFormat="1" ht="16.5" customHeight="1">
      <c r="B138" s="129"/>
      <c r="C138" s="130" t="s">
        <v>88</v>
      </c>
      <c r="D138" s="130" t="s">
        <v>91</v>
      </c>
      <c r="E138" s="131" t="s">
        <v>92</v>
      </c>
      <c r="F138" s="132" t="s">
        <v>93</v>
      </c>
      <c r="G138" s="133" t="s">
        <v>94</v>
      </c>
      <c r="H138" s="134">
        <v>71.44</v>
      </c>
      <c r="I138" s="135"/>
      <c r="J138" s="136">
        <f t="shared" ref="J138:J143" si="0">ROUND(I138*H138,2)</f>
        <v>0</v>
      </c>
      <c r="K138" s="137"/>
      <c r="L138" s="28"/>
      <c r="M138" s="138"/>
      <c r="N138" s="139" t="s">
        <v>29</v>
      </c>
      <c r="P138" s="140">
        <f t="shared" ref="P138:P143" si="1">O138*H138</f>
        <v>0</v>
      </c>
      <c r="Q138" s="140">
        <v>0</v>
      </c>
      <c r="R138" s="140">
        <f t="shared" ref="R138:R143" si="2">Q138*H138</f>
        <v>0</v>
      </c>
      <c r="S138" s="140">
        <v>0</v>
      </c>
      <c r="T138" s="141">
        <f t="shared" ref="T138:T143" si="3">S138*H138</f>
        <v>0</v>
      </c>
      <c r="AR138" s="142" t="s">
        <v>95</v>
      </c>
      <c r="AT138" s="142" t="s">
        <v>91</v>
      </c>
      <c r="AU138" s="142" t="s">
        <v>96</v>
      </c>
      <c r="AY138" s="13" t="s">
        <v>89</v>
      </c>
      <c r="BE138" s="143">
        <f t="shared" ref="BE138:BE143" si="4">IF(N138="základná",J138,0)</f>
        <v>0</v>
      </c>
      <c r="BF138" s="143">
        <f t="shared" ref="BF138:BF143" si="5">IF(N138="znížená",J138,0)</f>
        <v>0</v>
      </c>
      <c r="BG138" s="143">
        <f t="shared" ref="BG138:BG143" si="6">IF(N138="zákl. prenesená",J138,0)</f>
        <v>0</v>
      </c>
      <c r="BH138" s="143">
        <f t="shared" ref="BH138:BH143" si="7">IF(N138="zníž. prenesená",J138,0)</f>
        <v>0</v>
      </c>
      <c r="BI138" s="143">
        <f t="shared" ref="BI138:BI143" si="8">IF(N138="nulová",J138,0)</f>
        <v>0</v>
      </c>
      <c r="BJ138" s="13" t="s">
        <v>96</v>
      </c>
      <c r="BK138" s="143">
        <f t="shared" ref="BK138:BK143" si="9">ROUND(I138*H138,2)</f>
        <v>0</v>
      </c>
      <c r="BL138" s="13" t="s">
        <v>95</v>
      </c>
      <c r="BM138" s="142" t="s">
        <v>97</v>
      </c>
    </row>
    <row r="139" spans="2:65" s="1" customFormat="1" ht="16.5" customHeight="1">
      <c r="B139" s="129"/>
      <c r="C139" s="130" t="s">
        <v>96</v>
      </c>
      <c r="D139" s="130" t="s">
        <v>91</v>
      </c>
      <c r="E139" s="131" t="s">
        <v>98</v>
      </c>
      <c r="F139" s="132" t="s">
        <v>99</v>
      </c>
      <c r="G139" s="133" t="s">
        <v>94</v>
      </c>
      <c r="H139" s="134">
        <v>71.44</v>
      </c>
      <c r="I139" s="135"/>
      <c r="J139" s="136">
        <f t="shared" si="0"/>
        <v>0</v>
      </c>
      <c r="K139" s="137"/>
      <c r="L139" s="28"/>
      <c r="M139" s="138"/>
      <c r="N139" s="139" t="s">
        <v>29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95</v>
      </c>
      <c r="AT139" s="142" t="s">
        <v>91</v>
      </c>
      <c r="AU139" s="142" t="s">
        <v>96</v>
      </c>
      <c r="AY139" s="13" t="s">
        <v>89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96</v>
      </c>
      <c r="BK139" s="143">
        <f t="shared" si="9"/>
        <v>0</v>
      </c>
      <c r="BL139" s="13" t="s">
        <v>95</v>
      </c>
      <c r="BM139" s="142" t="s">
        <v>100</v>
      </c>
    </row>
    <row r="140" spans="2:65" s="1" customFormat="1" ht="33" customHeight="1">
      <c r="B140" s="129"/>
      <c r="C140" s="130" t="s">
        <v>101</v>
      </c>
      <c r="D140" s="130" t="s">
        <v>91</v>
      </c>
      <c r="E140" s="131" t="s">
        <v>102</v>
      </c>
      <c r="F140" s="132" t="s">
        <v>103</v>
      </c>
      <c r="G140" s="133" t="s">
        <v>94</v>
      </c>
      <c r="H140" s="134">
        <v>71.44</v>
      </c>
      <c r="I140" s="135"/>
      <c r="J140" s="136">
        <f t="shared" si="0"/>
        <v>0</v>
      </c>
      <c r="K140" s="137"/>
      <c r="L140" s="28"/>
      <c r="M140" s="138"/>
      <c r="N140" s="139" t="s">
        <v>29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95</v>
      </c>
      <c r="AT140" s="142" t="s">
        <v>91</v>
      </c>
      <c r="AU140" s="142" t="s">
        <v>96</v>
      </c>
      <c r="AY140" s="13" t="s">
        <v>89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96</v>
      </c>
      <c r="BK140" s="143">
        <f t="shared" si="9"/>
        <v>0</v>
      </c>
      <c r="BL140" s="13" t="s">
        <v>95</v>
      </c>
      <c r="BM140" s="142" t="s">
        <v>104</v>
      </c>
    </row>
    <row r="141" spans="2:65" s="1" customFormat="1" ht="16.5" customHeight="1">
      <c r="B141" s="129"/>
      <c r="C141" s="130" t="s">
        <v>95</v>
      </c>
      <c r="D141" s="130" t="s">
        <v>91</v>
      </c>
      <c r="E141" s="131" t="s">
        <v>105</v>
      </c>
      <c r="F141" s="132" t="s">
        <v>106</v>
      </c>
      <c r="G141" s="133" t="s">
        <v>94</v>
      </c>
      <c r="H141" s="134">
        <v>71.44</v>
      </c>
      <c r="I141" s="135"/>
      <c r="J141" s="136">
        <f t="shared" si="0"/>
        <v>0</v>
      </c>
      <c r="K141" s="137"/>
      <c r="L141" s="28"/>
      <c r="M141" s="138"/>
      <c r="N141" s="139" t="s">
        <v>29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95</v>
      </c>
      <c r="AT141" s="142" t="s">
        <v>91</v>
      </c>
      <c r="AU141" s="142" t="s">
        <v>96</v>
      </c>
      <c r="AY141" s="13" t="s">
        <v>89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96</v>
      </c>
      <c r="BK141" s="143">
        <f t="shared" si="9"/>
        <v>0</v>
      </c>
      <c r="BL141" s="13" t="s">
        <v>95</v>
      </c>
      <c r="BM141" s="142" t="s">
        <v>107</v>
      </c>
    </row>
    <row r="142" spans="2:65" s="1" customFormat="1" ht="24.25" customHeight="1">
      <c r="B142" s="129"/>
      <c r="C142" s="130" t="s">
        <v>108</v>
      </c>
      <c r="D142" s="130" t="s">
        <v>91</v>
      </c>
      <c r="E142" s="131" t="s">
        <v>109</v>
      </c>
      <c r="F142" s="132" t="s">
        <v>110</v>
      </c>
      <c r="G142" s="133" t="s">
        <v>94</v>
      </c>
      <c r="H142" s="134">
        <v>16.8</v>
      </c>
      <c r="I142" s="135"/>
      <c r="J142" s="136">
        <f t="shared" si="0"/>
        <v>0</v>
      </c>
      <c r="K142" s="137"/>
      <c r="L142" s="28"/>
      <c r="M142" s="138"/>
      <c r="N142" s="139" t="s">
        <v>29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95</v>
      </c>
      <c r="AT142" s="142" t="s">
        <v>91</v>
      </c>
      <c r="AU142" s="142" t="s">
        <v>96</v>
      </c>
      <c r="AY142" s="13" t="s">
        <v>89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96</v>
      </c>
      <c r="BK142" s="143">
        <f t="shared" si="9"/>
        <v>0</v>
      </c>
      <c r="BL142" s="13" t="s">
        <v>95</v>
      </c>
      <c r="BM142" s="142" t="s">
        <v>111</v>
      </c>
    </row>
    <row r="143" spans="2:65" s="1" customFormat="1" ht="16.5" customHeight="1">
      <c r="B143" s="129"/>
      <c r="C143" s="144" t="s">
        <v>112</v>
      </c>
      <c r="D143" s="144" t="s">
        <v>113</v>
      </c>
      <c r="E143" s="145" t="s">
        <v>114</v>
      </c>
      <c r="F143" s="146" t="s">
        <v>115</v>
      </c>
      <c r="G143" s="147" t="s">
        <v>116</v>
      </c>
      <c r="H143" s="148">
        <v>35.28</v>
      </c>
      <c r="I143" s="149"/>
      <c r="J143" s="150">
        <f t="shared" si="0"/>
        <v>0</v>
      </c>
      <c r="K143" s="151"/>
      <c r="L143" s="152"/>
      <c r="M143" s="153"/>
      <c r="N143" s="154" t="s">
        <v>29</v>
      </c>
      <c r="P143" s="140">
        <f t="shared" si="1"/>
        <v>0</v>
      </c>
      <c r="Q143" s="140">
        <v>1</v>
      </c>
      <c r="R143" s="140">
        <f t="shared" si="2"/>
        <v>35.28</v>
      </c>
      <c r="S143" s="140">
        <v>0</v>
      </c>
      <c r="T143" s="141">
        <f t="shared" si="3"/>
        <v>0</v>
      </c>
      <c r="AR143" s="142" t="s">
        <v>117</v>
      </c>
      <c r="AT143" s="142" t="s">
        <v>113</v>
      </c>
      <c r="AU143" s="142" t="s">
        <v>96</v>
      </c>
      <c r="AY143" s="13" t="s">
        <v>89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3" t="s">
        <v>96</v>
      </c>
      <c r="BK143" s="143">
        <f t="shared" si="9"/>
        <v>0</v>
      </c>
      <c r="BL143" s="13" t="s">
        <v>95</v>
      </c>
      <c r="BM143" s="142" t="s">
        <v>118</v>
      </c>
    </row>
    <row r="144" spans="2:65" s="11" customFormat="1" ht="23" customHeight="1">
      <c r="B144" s="117"/>
      <c r="D144" s="118" t="s">
        <v>85</v>
      </c>
      <c r="E144" s="127" t="s">
        <v>96</v>
      </c>
      <c r="F144" s="127" t="s">
        <v>119</v>
      </c>
      <c r="I144" s="120"/>
      <c r="J144" s="128">
        <f>BK144</f>
        <v>0</v>
      </c>
      <c r="L144" s="117"/>
      <c r="M144" s="122"/>
      <c r="P144" s="123">
        <f>SUM(P145:P153)</f>
        <v>0</v>
      </c>
      <c r="R144" s="123">
        <f>SUM(R145:R153)</f>
        <v>141.727106518607</v>
      </c>
      <c r="T144" s="124">
        <f>SUM(T145:T153)</f>
        <v>0</v>
      </c>
      <c r="AR144" s="118" t="s">
        <v>88</v>
      </c>
      <c r="AT144" s="125" t="s">
        <v>85</v>
      </c>
      <c r="AU144" s="125" t="s">
        <v>88</v>
      </c>
      <c r="AY144" s="118" t="s">
        <v>89</v>
      </c>
      <c r="BK144" s="126">
        <f>SUM(BK145:BK153)</f>
        <v>0</v>
      </c>
    </row>
    <row r="145" spans="2:65" s="1" customFormat="1" ht="24.25" customHeight="1">
      <c r="B145" s="129"/>
      <c r="C145" s="130" t="s">
        <v>120</v>
      </c>
      <c r="D145" s="130" t="s">
        <v>91</v>
      </c>
      <c r="E145" s="131" t="s">
        <v>121</v>
      </c>
      <c r="F145" s="132" t="s">
        <v>122</v>
      </c>
      <c r="G145" s="133" t="s">
        <v>94</v>
      </c>
      <c r="H145" s="134">
        <v>24.375</v>
      </c>
      <c r="I145" s="135"/>
      <c r="J145" s="136">
        <f t="shared" ref="J145:J153" si="10">ROUND(I145*H145,2)</f>
        <v>0</v>
      </c>
      <c r="K145" s="137"/>
      <c r="L145" s="28"/>
      <c r="M145" s="138"/>
      <c r="N145" s="139" t="s">
        <v>29</v>
      </c>
      <c r="P145" s="140">
        <f t="shared" ref="P145:P153" si="11">O145*H145</f>
        <v>0</v>
      </c>
      <c r="Q145" s="140">
        <v>2.0699999999999998</v>
      </c>
      <c r="R145" s="140">
        <f t="shared" ref="R145:R153" si="12">Q145*H145</f>
        <v>50.456249999999997</v>
      </c>
      <c r="S145" s="140">
        <v>0</v>
      </c>
      <c r="T145" s="141">
        <f t="shared" ref="T145:T153" si="13">S145*H145</f>
        <v>0</v>
      </c>
      <c r="AR145" s="142" t="s">
        <v>95</v>
      </c>
      <c r="AT145" s="142" t="s">
        <v>91</v>
      </c>
      <c r="AU145" s="142" t="s">
        <v>96</v>
      </c>
      <c r="AY145" s="13" t="s">
        <v>89</v>
      </c>
      <c r="BE145" s="143">
        <f t="shared" ref="BE145:BE153" si="14">IF(N145="základná",J145,0)</f>
        <v>0</v>
      </c>
      <c r="BF145" s="143">
        <f t="shared" ref="BF145:BF153" si="15">IF(N145="znížená",J145,0)</f>
        <v>0</v>
      </c>
      <c r="BG145" s="143">
        <f t="shared" ref="BG145:BG153" si="16">IF(N145="zákl. prenesená",J145,0)</f>
        <v>0</v>
      </c>
      <c r="BH145" s="143">
        <f t="shared" ref="BH145:BH153" si="17">IF(N145="zníž. prenesená",J145,0)</f>
        <v>0</v>
      </c>
      <c r="BI145" s="143">
        <f t="shared" ref="BI145:BI153" si="18">IF(N145="nulová",J145,0)</f>
        <v>0</v>
      </c>
      <c r="BJ145" s="13" t="s">
        <v>96</v>
      </c>
      <c r="BK145" s="143">
        <f t="shared" ref="BK145:BK153" si="19">ROUND(I145*H145,2)</f>
        <v>0</v>
      </c>
      <c r="BL145" s="13" t="s">
        <v>95</v>
      </c>
      <c r="BM145" s="142" t="s">
        <v>123</v>
      </c>
    </row>
    <row r="146" spans="2:65" s="1" customFormat="1" ht="24.25" customHeight="1">
      <c r="B146" s="129"/>
      <c r="C146" s="130" t="s">
        <v>117</v>
      </c>
      <c r="D146" s="130" t="s">
        <v>91</v>
      </c>
      <c r="E146" s="131" t="s">
        <v>124</v>
      </c>
      <c r="F146" s="132" t="s">
        <v>125</v>
      </c>
      <c r="G146" s="133" t="s">
        <v>94</v>
      </c>
      <c r="H146" s="134">
        <v>17.706</v>
      </c>
      <c r="I146" s="135"/>
      <c r="J146" s="136">
        <f t="shared" si="10"/>
        <v>0</v>
      </c>
      <c r="K146" s="137"/>
      <c r="L146" s="28"/>
      <c r="M146" s="138"/>
      <c r="N146" s="139" t="s">
        <v>29</v>
      </c>
      <c r="P146" s="140">
        <f t="shared" si="11"/>
        <v>0</v>
      </c>
      <c r="Q146" s="140">
        <v>2.4635562040000001</v>
      </c>
      <c r="R146" s="140">
        <f t="shared" si="12"/>
        <v>43.619726148024</v>
      </c>
      <c r="S146" s="140">
        <v>0</v>
      </c>
      <c r="T146" s="141">
        <f t="shared" si="13"/>
        <v>0</v>
      </c>
      <c r="AR146" s="142" t="s">
        <v>95</v>
      </c>
      <c r="AT146" s="142" t="s">
        <v>91</v>
      </c>
      <c r="AU146" s="142" t="s">
        <v>96</v>
      </c>
      <c r="AY146" s="13" t="s">
        <v>89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3" t="s">
        <v>96</v>
      </c>
      <c r="BK146" s="143">
        <f t="shared" si="19"/>
        <v>0</v>
      </c>
      <c r="BL146" s="13" t="s">
        <v>95</v>
      </c>
      <c r="BM146" s="142" t="s">
        <v>126</v>
      </c>
    </row>
    <row r="147" spans="2:65" s="1" customFormat="1" ht="24.25" customHeight="1">
      <c r="B147" s="129"/>
      <c r="C147" s="130" t="s">
        <v>127</v>
      </c>
      <c r="D147" s="130" t="s">
        <v>91</v>
      </c>
      <c r="E147" s="131" t="s">
        <v>128</v>
      </c>
      <c r="F147" s="132" t="s">
        <v>129</v>
      </c>
      <c r="G147" s="133" t="s">
        <v>130</v>
      </c>
      <c r="H147" s="134">
        <v>9.5</v>
      </c>
      <c r="I147" s="135"/>
      <c r="J147" s="136">
        <f t="shared" si="10"/>
        <v>0</v>
      </c>
      <c r="K147" s="137"/>
      <c r="L147" s="28"/>
      <c r="M147" s="138"/>
      <c r="N147" s="139" t="s">
        <v>29</v>
      </c>
      <c r="P147" s="140">
        <f t="shared" si="11"/>
        <v>0</v>
      </c>
      <c r="Q147" s="140">
        <v>9.7094999999999994E-3</v>
      </c>
      <c r="R147" s="140">
        <f t="shared" si="12"/>
        <v>9.2240249999999996E-2</v>
      </c>
      <c r="S147" s="140">
        <v>0</v>
      </c>
      <c r="T147" s="141">
        <f t="shared" si="13"/>
        <v>0</v>
      </c>
      <c r="AR147" s="142" t="s">
        <v>95</v>
      </c>
      <c r="AT147" s="142" t="s">
        <v>91</v>
      </c>
      <c r="AU147" s="142" t="s">
        <v>96</v>
      </c>
      <c r="AY147" s="13" t="s">
        <v>89</v>
      </c>
      <c r="BE147" s="143">
        <f t="shared" si="14"/>
        <v>0</v>
      </c>
      <c r="BF147" s="143">
        <f t="shared" si="15"/>
        <v>0</v>
      </c>
      <c r="BG147" s="143">
        <f t="shared" si="16"/>
        <v>0</v>
      </c>
      <c r="BH147" s="143">
        <f t="shared" si="17"/>
        <v>0</v>
      </c>
      <c r="BI147" s="143">
        <f t="shared" si="18"/>
        <v>0</v>
      </c>
      <c r="BJ147" s="13" t="s">
        <v>96</v>
      </c>
      <c r="BK147" s="143">
        <f t="shared" si="19"/>
        <v>0</v>
      </c>
      <c r="BL147" s="13" t="s">
        <v>95</v>
      </c>
      <c r="BM147" s="142" t="s">
        <v>131</v>
      </c>
    </row>
    <row r="148" spans="2:65" s="1" customFormat="1" ht="24.25" customHeight="1">
      <c r="B148" s="129"/>
      <c r="C148" s="130" t="s">
        <v>132</v>
      </c>
      <c r="D148" s="130" t="s">
        <v>91</v>
      </c>
      <c r="E148" s="131" t="s">
        <v>133</v>
      </c>
      <c r="F148" s="132" t="s">
        <v>134</v>
      </c>
      <c r="G148" s="133" t="s">
        <v>130</v>
      </c>
      <c r="H148" s="134">
        <v>9.5</v>
      </c>
      <c r="I148" s="135"/>
      <c r="J148" s="136">
        <f t="shared" si="10"/>
        <v>0</v>
      </c>
      <c r="K148" s="137"/>
      <c r="L148" s="28"/>
      <c r="M148" s="138"/>
      <c r="N148" s="139" t="s">
        <v>29</v>
      </c>
      <c r="P148" s="140">
        <f t="shared" si="11"/>
        <v>0</v>
      </c>
      <c r="Q148" s="140">
        <v>0</v>
      </c>
      <c r="R148" s="140">
        <f t="shared" si="12"/>
        <v>0</v>
      </c>
      <c r="S148" s="140">
        <v>0</v>
      </c>
      <c r="T148" s="141">
        <f t="shared" si="13"/>
        <v>0</v>
      </c>
      <c r="AR148" s="142" t="s">
        <v>95</v>
      </c>
      <c r="AT148" s="142" t="s">
        <v>91</v>
      </c>
      <c r="AU148" s="142" t="s">
        <v>96</v>
      </c>
      <c r="AY148" s="13" t="s">
        <v>89</v>
      </c>
      <c r="BE148" s="143">
        <f t="shared" si="14"/>
        <v>0</v>
      </c>
      <c r="BF148" s="143">
        <f t="shared" si="15"/>
        <v>0</v>
      </c>
      <c r="BG148" s="143">
        <f t="shared" si="16"/>
        <v>0</v>
      </c>
      <c r="BH148" s="143">
        <f t="shared" si="17"/>
        <v>0</v>
      </c>
      <c r="BI148" s="143">
        <f t="shared" si="18"/>
        <v>0</v>
      </c>
      <c r="BJ148" s="13" t="s">
        <v>96</v>
      </c>
      <c r="BK148" s="143">
        <f t="shared" si="19"/>
        <v>0</v>
      </c>
      <c r="BL148" s="13" t="s">
        <v>95</v>
      </c>
      <c r="BM148" s="142" t="s">
        <v>135</v>
      </c>
    </row>
    <row r="149" spans="2:65" s="1" customFormat="1" ht="33" customHeight="1">
      <c r="B149" s="129"/>
      <c r="C149" s="130" t="s">
        <v>136</v>
      </c>
      <c r="D149" s="130" t="s">
        <v>91</v>
      </c>
      <c r="E149" s="131" t="s">
        <v>137</v>
      </c>
      <c r="F149" s="132" t="s">
        <v>138</v>
      </c>
      <c r="G149" s="133" t="s">
        <v>130</v>
      </c>
      <c r="H149" s="134">
        <v>81.25</v>
      </c>
      <c r="I149" s="135"/>
      <c r="J149" s="136">
        <f t="shared" si="10"/>
        <v>0</v>
      </c>
      <c r="K149" s="137"/>
      <c r="L149" s="28"/>
      <c r="M149" s="138"/>
      <c r="N149" s="139" t="s">
        <v>29</v>
      </c>
      <c r="P149" s="140">
        <f t="shared" si="11"/>
        <v>0</v>
      </c>
      <c r="Q149" s="140">
        <v>6.2736099999999998E-3</v>
      </c>
      <c r="R149" s="140">
        <f t="shared" si="12"/>
        <v>0.50973081249999996</v>
      </c>
      <c r="S149" s="140">
        <v>0</v>
      </c>
      <c r="T149" s="141">
        <f t="shared" si="13"/>
        <v>0</v>
      </c>
      <c r="AR149" s="142" t="s">
        <v>95</v>
      </c>
      <c r="AT149" s="142" t="s">
        <v>91</v>
      </c>
      <c r="AU149" s="142" t="s">
        <v>96</v>
      </c>
      <c r="AY149" s="13" t="s">
        <v>89</v>
      </c>
      <c r="BE149" s="143">
        <f t="shared" si="14"/>
        <v>0</v>
      </c>
      <c r="BF149" s="143">
        <f t="shared" si="15"/>
        <v>0</v>
      </c>
      <c r="BG149" s="143">
        <f t="shared" si="16"/>
        <v>0</v>
      </c>
      <c r="BH149" s="143">
        <f t="shared" si="17"/>
        <v>0</v>
      </c>
      <c r="BI149" s="143">
        <f t="shared" si="18"/>
        <v>0</v>
      </c>
      <c r="BJ149" s="13" t="s">
        <v>96</v>
      </c>
      <c r="BK149" s="143">
        <f t="shared" si="19"/>
        <v>0</v>
      </c>
      <c r="BL149" s="13" t="s">
        <v>95</v>
      </c>
      <c r="BM149" s="142" t="s">
        <v>139</v>
      </c>
    </row>
    <row r="150" spans="2:65" s="1" customFormat="1" ht="24.25" customHeight="1">
      <c r="B150" s="129"/>
      <c r="C150" s="130" t="s">
        <v>140</v>
      </c>
      <c r="D150" s="130" t="s">
        <v>91</v>
      </c>
      <c r="E150" s="131" t="s">
        <v>141</v>
      </c>
      <c r="F150" s="132" t="s">
        <v>142</v>
      </c>
      <c r="G150" s="133" t="s">
        <v>94</v>
      </c>
      <c r="H150" s="134">
        <v>18.239999999999998</v>
      </c>
      <c r="I150" s="135"/>
      <c r="J150" s="136">
        <f t="shared" si="10"/>
        <v>0</v>
      </c>
      <c r="K150" s="137"/>
      <c r="L150" s="28"/>
      <c r="M150" s="138"/>
      <c r="N150" s="139" t="s">
        <v>29</v>
      </c>
      <c r="P150" s="140">
        <f t="shared" si="11"/>
        <v>0</v>
      </c>
      <c r="Q150" s="140">
        <v>2.4635562040000001</v>
      </c>
      <c r="R150" s="140">
        <f t="shared" si="12"/>
        <v>44.93526516096</v>
      </c>
      <c r="S150" s="140">
        <v>0</v>
      </c>
      <c r="T150" s="141">
        <f t="shared" si="13"/>
        <v>0</v>
      </c>
      <c r="AR150" s="142" t="s">
        <v>95</v>
      </c>
      <c r="AT150" s="142" t="s">
        <v>91</v>
      </c>
      <c r="AU150" s="142" t="s">
        <v>96</v>
      </c>
      <c r="AY150" s="13" t="s">
        <v>89</v>
      </c>
      <c r="BE150" s="143">
        <f t="shared" si="14"/>
        <v>0</v>
      </c>
      <c r="BF150" s="143">
        <f t="shared" si="15"/>
        <v>0</v>
      </c>
      <c r="BG150" s="143">
        <f t="shared" si="16"/>
        <v>0</v>
      </c>
      <c r="BH150" s="143">
        <f t="shared" si="17"/>
        <v>0</v>
      </c>
      <c r="BI150" s="143">
        <f t="shared" si="18"/>
        <v>0</v>
      </c>
      <c r="BJ150" s="13" t="s">
        <v>96</v>
      </c>
      <c r="BK150" s="143">
        <f t="shared" si="19"/>
        <v>0</v>
      </c>
      <c r="BL150" s="13" t="s">
        <v>95</v>
      </c>
      <c r="BM150" s="142" t="s">
        <v>143</v>
      </c>
    </row>
    <row r="151" spans="2:65" s="1" customFormat="1" ht="21.75" customHeight="1">
      <c r="B151" s="129"/>
      <c r="C151" s="130" t="s">
        <v>144</v>
      </c>
      <c r="D151" s="130" t="s">
        <v>91</v>
      </c>
      <c r="E151" s="131" t="s">
        <v>145</v>
      </c>
      <c r="F151" s="132" t="s">
        <v>146</v>
      </c>
      <c r="G151" s="133" t="s">
        <v>130</v>
      </c>
      <c r="H151" s="134">
        <v>64.599999999999994</v>
      </c>
      <c r="I151" s="135"/>
      <c r="J151" s="136">
        <f t="shared" si="10"/>
        <v>0</v>
      </c>
      <c r="K151" s="137"/>
      <c r="L151" s="28"/>
      <c r="M151" s="138"/>
      <c r="N151" s="139" t="s">
        <v>29</v>
      </c>
      <c r="P151" s="140">
        <f t="shared" si="11"/>
        <v>0</v>
      </c>
      <c r="Q151" s="140">
        <v>9.7094999999999994E-3</v>
      </c>
      <c r="R151" s="140">
        <f t="shared" si="12"/>
        <v>0.62723369999999989</v>
      </c>
      <c r="S151" s="140">
        <v>0</v>
      </c>
      <c r="T151" s="141">
        <f t="shared" si="13"/>
        <v>0</v>
      </c>
      <c r="AR151" s="142" t="s">
        <v>95</v>
      </c>
      <c r="AT151" s="142" t="s">
        <v>91</v>
      </c>
      <c r="AU151" s="142" t="s">
        <v>96</v>
      </c>
      <c r="AY151" s="13" t="s">
        <v>89</v>
      </c>
      <c r="BE151" s="143">
        <f t="shared" si="14"/>
        <v>0</v>
      </c>
      <c r="BF151" s="143">
        <f t="shared" si="15"/>
        <v>0</v>
      </c>
      <c r="BG151" s="143">
        <f t="shared" si="16"/>
        <v>0</v>
      </c>
      <c r="BH151" s="143">
        <f t="shared" si="17"/>
        <v>0</v>
      </c>
      <c r="BI151" s="143">
        <f t="shared" si="18"/>
        <v>0</v>
      </c>
      <c r="BJ151" s="13" t="s">
        <v>96</v>
      </c>
      <c r="BK151" s="143">
        <f t="shared" si="19"/>
        <v>0</v>
      </c>
      <c r="BL151" s="13" t="s">
        <v>95</v>
      </c>
      <c r="BM151" s="142" t="s">
        <v>147</v>
      </c>
    </row>
    <row r="152" spans="2:65" s="1" customFormat="1" ht="24.25" customHeight="1">
      <c r="B152" s="129"/>
      <c r="C152" s="130" t="s">
        <v>148</v>
      </c>
      <c r="D152" s="130" t="s">
        <v>91</v>
      </c>
      <c r="E152" s="131" t="s">
        <v>149</v>
      </c>
      <c r="F152" s="132" t="s">
        <v>150</v>
      </c>
      <c r="G152" s="133" t="s">
        <v>130</v>
      </c>
      <c r="H152" s="134">
        <v>64.599999999999994</v>
      </c>
      <c r="I152" s="135"/>
      <c r="J152" s="136">
        <f t="shared" si="10"/>
        <v>0</v>
      </c>
      <c r="K152" s="137"/>
      <c r="L152" s="28"/>
      <c r="M152" s="138"/>
      <c r="N152" s="139" t="s">
        <v>29</v>
      </c>
      <c r="P152" s="140">
        <f t="shared" si="11"/>
        <v>0</v>
      </c>
      <c r="Q152" s="140">
        <v>0</v>
      </c>
      <c r="R152" s="140">
        <f t="shared" si="12"/>
        <v>0</v>
      </c>
      <c r="S152" s="140">
        <v>0</v>
      </c>
      <c r="T152" s="141">
        <f t="shared" si="13"/>
        <v>0</v>
      </c>
      <c r="AR152" s="142" t="s">
        <v>95</v>
      </c>
      <c r="AT152" s="142" t="s">
        <v>91</v>
      </c>
      <c r="AU152" s="142" t="s">
        <v>96</v>
      </c>
      <c r="AY152" s="13" t="s">
        <v>89</v>
      </c>
      <c r="BE152" s="143">
        <f t="shared" si="14"/>
        <v>0</v>
      </c>
      <c r="BF152" s="143">
        <f t="shared" si="15"/>
        <v>0</v>
      </c>
      <c r="BG152" s="143">
        <f t="shared" si="16"/>
        <v>0</v>
      </c>
      <c r="BH152" s="143">
        <f t="shared" si="17"/>
        <v>0</v>
      </c>
      <c r="BI152" s="143">
        <f t="shared" si="18"/>
        <v>0</v>
      </c>
      <c r="BJ152" s="13" t="s">
        <v>96</v>
      </c>
      <c r="BK152" s="143">
        <f t="shared" si="19"/>
        <v>0</v>
      </c>
      <c r="BL152" s="13" t="s">
        <v>95</v>
      </c>
      <c r="BM152" s="142" t="s">
        <v>151</v>
      </c>
    </row>
    <row r="153" spans="2:65" s="1" customFormat="1" ht="16.5" customHeight="1">
      <c r="B153" s="129"/>
      <c r="C153" s="130" t="s">
        <v>152</v>
      </c>
      <c r="D153" s="130" t="s">
        <v>91</v>
      </c>
      <c r="E153" s="131" t="s">
        <v>153</v>
      </c>
      <c r="F153" s="132" t="s">
        <v>154</v>
      </c>
      <c r="G153" s="133" t="s">
        <v>116</v>
      </c>
      <c r="H153" s="134">
        <v>1.4590000000000001</v>
      </c>
      <c r="I153" s="135"/>
      <c r="J153" s="136">
        <f t="shared" si="10"/>
        <v>0</v>
      </c>
      <c r="K153" s="137"/>
      <c r="L153" s="28"/>
      <c r="M153" s="138"/>
      <c r="N153" s="139" t="s">
        <v>29</v>
      </c>
      <c r="P153" s="140">
        <f t="shared" si="11"/>
        <v>0</v>
      </c>
      <c r="Q153" s="140">
        <v>1.0189584970000001</v>
      </c>
      <c r="R153" s="140">
        <f t="shared" si="12"/>
        <v>1.4866604471230003</v>
      </c>
      <c r="S153" s="140">
        <v>0</v>
      </c>
      <c r="T153" s="141">
        <f t="shared" si="13"/>
        <v>0</v>
      </c>
      <c r="AR153" s="142" t="s">
        <v>95</v>
      </c>
      <c r="AT153" s="142" t="s">
        <v>91</v>
      </c>
      <c r="AU153" s="142" t="s">
        <v>96</v>
      </c>
      <c r="AY153" s="13" t="s">
        <v>89</v>
      </c>
      <c r="BE153" s="143">
        <f t="shared" si="14"/>
        <v>0</v>
      </c>
      <c r="BF153" s="143">
        <f t="shared" si="15"/>
        <v>0</v>
      </c>
      <c r="BG153" s="143">
        <f t="shared" si="16"/>
        <v>0</v>
      </c>
      <c r="BH153" s="143">
        <f t="shared" si="17"/>
        <v>0</v>
      </c>
      <c r="BI153" s="143">
        <f t="shared" si="18"/>
        <v>0</v>
      </c>
      <c r="BJ153" s="13" t="s">
        <v>96</v>
      </c>
      <c r="BK153" s="143">
        <f t="shared" si="19"/>
        <v>0</v>
      </c>
      <c r="BL153" s="13" t="s">
        <v>95</v>
      </c>
      <c r="BM153" s="142" t="s">
        <v>155</v>
      </c>
    </row>
    <row r="154" spans="2:65" s="11" customFormat="1" ht="23" customHeight="1">
      <c r="B154" s="117"/>
      <c r="D154" s="118" t="s">
        <v>85</v>
      </c>
      <c r="E154" s="127" t="s">
        <v>117</v>
      </c>
      <c r="F154" s="127" t="s">
        <v>156</v>
      </c>
      <c r="I154" s="120"/>
      <c r="J154" s="128">
        <f>BK154</f>
        <v>0</v>
      </c>
      <c r="L154" s="117"/>
      <c r="M154" s="122"/>
      <c r="P154" s="123">
        <f>SUM(P155:P171)</f>
        <v>0</v>
      </c>
      <c r="R154" s="123">
        <f>SUM(R155:R171)</f>
        <v>0.1184976125</v>
      </c>
      <c r="T154" s="124">
        <f>SUM(T155:T171)</f>
        <v>0</v>
      </c>
      <c r="AR154" s="118" t="s">
        <v>88</v>
      </c>
      <c r="AT154" s="125" t="s">
        <v>85</v>
      </c>
      <c r="AU154" s="125" t="s">
        <v>88</v>
      </c>
      <c r="AY154" s="118" t="s">
        <v>89</v>
      </c>
      <c r="BK154" s="126">
        <f>SUM(BK155:BK171)</f>
        <v>0</v>
      </c>
    </row>
    <row r="155" spans="2:65" s="1" customFormat="1" ht="24.25" customHeight="1">
      <c r="B155" s="129"/>
      <c r="C155" s="130" t="s">
        <v>157</v>
      </c>
      <c r="D155" s="130" t="s">
        <v>91</v>
      </c>
      <c r="E155" s="131" t="s">
        <v>158</v>
      </c>
      <c r="F155" s="132" t="s">
        <v>159</v>
      </c>
      <c r="G155" s="133" t="s">
        <v>160</v>
      </c>
      <c r="H155" s="134">
        <v>2.5</v>
      </c>
      <c r="I155" s="135"/>
      <c r="J155" s="136">
        <f t="shared" ref="J155:J171" si="20">ROUND(I155*H155,2)</f>
        <v>0</v>
      </c>
      <c r="K155" s="137"/>
      <c r="L155" s="28"/>
      <c r="M155" s="138"/>
      <c r="N155" s="139" t="s">
        <v>29</v>
      </c>
      <c r="P155" s="140">
        <f t="shared" ref="P155:P171" si="21">O155*H155</f>
        <v>0</v>
      </c>
      <c r="Q155" s="140">
        <v>1.25976E-3</v>
      </c>
      <c r="R155" s="140">
        <f t="shared" ref="R155:R171" si="22">Q155*H155</f>
        <v>3.1494000000000001E-3</v>
      </c>
      <c r="S155" s="140">
        <v>0</v>
      </c>
      <c r="T155" s="141">
        <f t="shared" ref="T155:T171" si="23">S155*H155</f>
        <v>0</v>
      </c>
      <c r="AR155" s="142" t="s">
        <v>95</v>
      </c>
      <c r="AT155" s="142" t="s">
        <v>91</v>
      </c>
      <c r="AU155" s="142" t="s">
        <v>96</v>
      </c>
      <c r="AY155" s="13" t="s">
        <v>89</v>
      </c>
      <c r="BE155" s="143">
        <f t="shared" ref="BE155:BE171" si="24">IF(N155="základná",J155,0)</f>
        <v>0</v>
      </c>
      <c r="BF155" s="143">
        <f t="shared" ref="BF155:BF171" si="25">IF(N155="znížená",J155,0)</f>
        <v>0</v>
      </c>
      <c r="BG155" s="143">
        <f t="shared" ref="BG155:BG171" si="26">IF(N155="zákl. prenesená",J155,0)</f>
        <v>0</v>
      </c>
      <c r="BH155" s="143">
        <f t="shared" ref="BH155:BH171" si="27">IF(N155="zníž. prenesená",J155,0)</f>
        <v>0</v>
      </c>
      <c r="BI155" s="143">
        <f t="shared" ref="BI155:BI171" si="28">IF(N155="nulová",J155,0)</f>
        <v>0</v>
      </c>
      <c r="BJ155" s="13" t="s">
        <v>96</v>
      </c>
      <c r="BK155" s="143">
        <f t="shared" ref="BK155:BK171" si="29">ROUND(I155*H155,2)</f>
        <v>0</v>
      </c>
      <c r="BL155" s="13" t="s">
        <v>95</v>
      </c>
      <c r="BM155" s="142" t="s">
        <v>161</v>
      </c>
    </row>
    <row r="156" spans="2:65" s="1" customFormat="1" ht="24.25" customHeight="1">
      <c r="B156" s="129"/>
      <c r="C156" s="130" t="s">
        <v>162</v>
      </c>
      <c r="D156" s="130" t="s">
        <v>91</v>
      </c>
      <c r="E156" s="131" t="s">
        <v>163</v>
      </c>
      <c r="F156" s="132" t="s">
        <v>164</v>
      </c>
      <c r="G156" s="133" t="s">
        <v>160</v>
      </c>
      <c r="H156" s="134">
        <v>5</v>
      </c>
      <c r="I156" s="135"/>
      <c r="J156" s="136">
        <f t="shared" si="20"/>
        <v>0</v>
      </c>
      <c r="K156" s="137"/>
      <c r="L156" s="28"/>
      <c r="M156" s="138"/>
      <c r="N156" s="139" t="s">
        <v>29</v>
      </c>
      <c r="P156" s="140">
        <f t="shared" si="21"/>
        <v>0</v>
      </c>
      <c r="Q156" s="140">
        <v>1.42052E-3</v>
      </c>
      <c r="R156" s="140">
        <f t="shared" si="22"/>
        <v>7.1025999999999997E-3</v>
      </c>
      <c r="S156" s="140">
        <v>0</v>
      </c>
      <c r="T156" s="141">
        <f t="shared" si="23"/>
        <v>0</v>
      </c>
      <c r="AR156" s="142" t="s">
        <v>95</v>
      </c>
      <c r="AT156" s="142" t="s">
        <v>91</v>
      </c>
      <c r="AU156" s="142" t="s">
        <v>96</v>
      </c>
      <c r="AY156" s="13" t="s">
        <v>89</v>
      </c>
      <c r="BE156" s="143">
        <f t="shared" si="24"/>
        <v>0</v>
      </c>
      <c r="BF156" s="143">
        <f t="shared" si="25"/>
        <v>0</v>
      </c>
      <c r="BG156" s="143">
        <f t="shared" si="26"/>
        <v>0</v>
      </c>
      <c r="BH156" s="143">
        <f t="shared" si="27"/>
        <v>0</v>
      </c>
      <c r="BI156" s="143">
        <f t="shared" si="28"/>
        <v>0</v>
      </c>
      <c r="BJ156" s="13" t="s">
        <v>96</v>
      </c>
      <c r="BK156" s="143">
        <f t="shared" si="29"/>
        <v>0</v>
      </c>
      <c r="BL156" s="13" t="s">
        <v>95</v>
      </c>
      <c r="BM156" s="142" t="s">
        <v>165</v>
      </c>
    </row>
    <row r="157" spans="2:65" s="1" customFormat="1" ht="24.25" customHeight="1">
      <c r="B157" s="129"/>
      <c r="C157" s="130" t="s">
        <v>166</v>
      </c>
      <c r="D157" s="130" t="s">
        <v>91</v>
      </c>
      <c r="E157" s="131" t="s">
        <v>167</v>
      </c>
      <c r="F157" s="132" t="s">
        <v>168</v>
      </c>
      <c r="G157" s="133" t="s">
        <v>160</v>
      </c>
      <c r="H157" s="134">
        <v>7.5</v>
      </c>
      <c r="I157" s="135"/>
      <c r="J157" s="136">
        <f t="shared" si="20"/>
        <v>0</v>
      </c>
      <c r="K157" s="137"/>
      <c r="L157" s="28"/>
      <c r="M157" s="138"/>
      <c r="N157" s="139" t="s">
        <v>29</v>
      </c>
      <c r="P157" s="140">
        <f t="shared" si="21"/>
        <v>0</v>
      </c>
      <c r="Q157" s="140">
        <v>2.1994549999999999E-3</v>
      </c>
      <c r="R157" s="140">
        <f t="shared" si="22"/>
        <v>1.6495912499999998E-2</v>
      </c>
      <c r="S157" s="140">
        <v>0</v>
      </c>
      <c r="T157" s="141">
        <f t="shared" si="23"/>
        <v>0</v>
      </c>
      <c r="AR157" s="142" t="s">
        <v>95</v>
      </c>
      <c r="AT157" s="142" t="s">
        <v>91</v>
      </c>
      <c r="AU157" s="142" t="s">
        <v>96</v>
      </c>
      <c r="AY157" s="13" t="s">
        <v>89</v>
      </c>
      <c r="BE157" s="143">
        <f t="shared" si="24"/>
        <v>0</v>
      </c>
      <c r="BF157" s="143">
        <f t="shared" si="25"/>
        <v>0</v>
      </c>
      <c r="BG157" s="143">
        <f t="shared" si="26"/>
        <v>0</v>
      </c>
      <c r="BH157" s="143">
        <f t="shared" si="27"/>
        <v>0</v>
      </c>
      <c r="BI157" s="143">
        <f t="shared" si="28"/>
        <v>0</v>
      </c>
      <c r="BJ157" s="13" t="s">
        <v>96</v>
      </c>
      <c r="BK157" s="143">
        <f t="shared" si="29"/>
        <v>0</v>
      </c>
      <c r="BL157" s="13" t="s">
        <v>95</v>
      </c>
      <c r="BM157" s="142" t="s">
        <v>169</v>
      </c>
    </row>
    <row r="158" spans="2:65" s="1" customFormat="1" ht="24.25" customHeight="1">
      <c r="B158" s="129"/>
      <c r="C158" s="130" t="s">
        <v>170</v>
      </c>
      <c r="D158" s="130" t="s">
        <v>91</v>
      </c>
      <c r="E158" s="131" t="s">
        <v>171</v>
      </c>
      <c r="F158" s="132" t="s">
        <v>172</v>
      </c>
      <c r="G158" s="133" t="s">
        <v>160</v>
      </c>
      <c r="H158" s="134">
        <v>20</v>
      </c>
      <c r="I158" s="135"/>
      <c r="J158" s="136">
        <f t="shared" si="20"/>
        <v>0</v>
      </c>
      <c r="K158" s="137"/>
      <c r="L158" s="28"/>
      <c r="M158" s="138"/>
      <c r="N158" s="139" t="s">
        <v>29</v>
      </c>
      <c r="P158" s="140">
        <f t="shared" si="21"/>
        <v>0</v>
      </c>
      <c r="Q158" s="140">
        <v>3.3968850000000001E-3</v>
      </c>
      <c r="R158" s="140">
        <f t="shared" si="22"/>
        <v>6.7937700000000004E-2</v>
      </c>
      <c r="S158" s="140">
        <v>0</v>
      </c>
      <c r="T158" s="141">
        <f t="shared" si="23"/>
        <v>0</v>
      </c>
      <c r="AR158" s="142" t="s">
        <v>95</v>
      </c>
      <c r="AT158" s="142" t="s">
        <v>91</v>
      </c>
      <c r="AU158" s="142" t="s">
        <v>96</v>
      </c>
      <c r="AY158" s="13" t="s">
        <v>89</v>
      </c>
      <c r="BE158" s="143">
        <f t="shared" si="24"/>
        <v>0</v>
      </c>
      <c r="BF158" s="143">
        <f t="shared" si="25"/>
        <v>0</v>
      </c>
      <c r="BG158" s="143">
        <f t="shared" si="26"/>
        <v>0</v>
      </c>
      <c r="BH158" s="143">
        <f t="shared" si="27"/>
        <v>0</v>
      </c>
      <c r="BI158" s="143">
        <f t="shared" si="28"/>
        <v>0</v>
      </c>
      <c r="BJ158" s="13" t="s">
        <v>96</v>
      </c>
      <c r="BK158" s="143">
        <f t="shared" si="29"/>
        <v>0</v>
      </c>
      <c r="BL158" s="13" t="s">
        <v>95</v>
      </c>
      <c r="BM158" s="142" t="s">
        <v>173</v>
      </c>
    </row>
    <row r="159" spans="2:65" s="1" customFormat="1" ht="16.5" customHeight="1">
      <c r="B159" s="129"/>
      <c r="C159" s="130" t="s">
        <v>174</v>
      </c>
      <c r="D159" s="130" t="s">
        <v>91</v>
      </c>
      <c r="E159" s="131" t="s">
        <v>175</v>
      </c>
      <c r="F159" s="132" t="s">
        <v>176</v>
      </c>
      <c r="G159" s="133" t="s">
        <v>177</v>
      </c>
      <c r="H159" s="134">
        <v>5</v>
      </c>
      <c r="I159" s="135"/>
      <c r="J159" s="136">
        <f t="shared" si="20"/>
        <v>0</v>
      </c>
      <c r="K159" s="137"/>
      <c r="L159" s="28"/>
      <c r="M159" s="138"/>
      <c r="N159" s="139" t="s">
        <v>29</v>
      </c>
      <c r="P159" s="140">
        <f t="shared" si="21"/>
        <v>0</v>
      </c>
      <c r="Q159" s="140">
        <v>4.3999999999999999E-5</v>
      </c>
      <c r="R159" s="140">
        <f t="shared" si="22"/>
        <v>2.1999999999999998E-4</v>
      </c>
      <c r="S159" s="140">
        <v>0</v>
      </c>
      <c r="T159" s="141">
        <f t="shared" si="23"/>
        <v>0</v>
      </c>
      <c r="AR159" s="142" t="s">
        <v>95</v>
      </c>
      <c r="AT159" s="142" t="s">
        <v>91</v>
      </c>
      <c r="AU159" s="142" t="s">
        <v>96</v>
      </c>
      <c r="AY159" s="13" t="s">
        <v>89</v>
      </c>
      <c r="BE159" s="143">
        <f t="shared" si="24"/>
        <v>0</v>
      </c>
      <c r="BF159" s="143">
        <f t="shared" si="25"/>
        <v>0</v>
      </c>
      <c r="BG159" s="143">
        <f t="shared" si="26"/>
        <v>0</v>
      </c>
      <c r="BH159" s="143">
        <f t="shared" si="27"/>
        <v>0</v>
      </c>
      <c r="BI159" s="143">
        <f t="shared" si="28"/>
        <v>0</v>
      </c>
      <c r="BJ159" s="13" t="s">
        <v>96</v>
      </c>
      <c r="BK159" s="143">
        <f t="shared" si="29"/>
        <v>0</v>
      </c>
      <c r="BL159" s="13" t="s">
        <v>95</v>
      </c>
      <c r="BM159" s="142" t="s">
        <v>178</v>
      </c>
    </row>
    <row r="160" spans="2:65" s="1" customFormat="1" ht="24.25" customHeight="1">
      <c r="B160" s="129"/>
      <c r="C160" s="144" t="s">
        <v>179</v>
      </c>
      <c r="D160" s="144" t="s">
        <v>113</v>
      </c>
      <c r="E160" s="145" t="s">
        <v>180</v>
      </c>
      <c r="F160" s="146" t="s">
        <v>181</v>
      </c>
      <c r="G160" s="147" t="s">
        <v>177</v>
      </c>
      <c r="H160" s="148">
        <v>5</v>
      </c>
      <c r="I160" s="149"/>
      <c r="J160" s="150">
        <f t="shared" si="20"/>
        <v>0</v>
      </c>
      <c r="K160" s="151"/>
      <c r="L160" s="152"/>
      <c r="M160" s="153"/>
      <c r="N160" s="154" t="s">
        <v>29</v>
      </c>
      <c r="P160" s="140">
        <f t="shared" si="21"/>
        <v>0</v>
      </c>
      <c r="Q160" s="140">
        <v>2.7E-4</v>
      </c>
      <c r="R160" s="140">
        <f t="shared" si="22"/>
        <v>1.3500000000000001E-3</v>
      </c>
      <c r="S160" s="140">
        <v>0</v>
      </c>
      <c r="T160" s="141">
        <f t="shared" si="23"/>
        <v>0</v>
      </c>
      <c r="AR160" s="142" t="s">
        <v>117</v>
      </c>
      <c r="AT160" s="142" t="s">
        <v>113</v>
      </c>
      <c r="AU160" s="142" t="s">
        <v>96</v>
      </c>
      <c r="AY160" s="13" t="s">
        <v>89</v>
      </c>
      <c r="BE160" s="143">
        <f t="shared" si="24"/>
        <v>0</v>
      </c>
      <c r="BF160" s="143">
        <f t="shared" si="25"/>
        <v>0</v>
      </c>
      <c r="BG160" s="143">
        <f t="shared" si="26"/>
        <v>0</v>
      </c>
      <c r="BH160" s="143">
        <f t="shared" si="27"/>
        <v>0</v>
      </c>
      <c r="BI160" s="143">
        <f t="shared" si="28"/>
        <v>0</v>
      </c>
      <c r="BJ160" s="13" t="s">
        <v>96</v>
      </c>
      <c r="BK160" s="143">
        <f t="shared" si="29"/>
        <v>0</v>
      </c>
      <c r="BL160" s="13" t="s">
        <v>95</v>
      </c>
      <c r="BM160" s="142" t="s">
        <v>182</v>
      </c>
    </row>
    <row r="161" spans="2:65" s="1" customFormat="1" ht="24.25" customHeight="1">
      <c r="B161" s="129"/>
      <c r="C161" s="130" t="s">
        <v>183</v>
      </c>
      <c r="D161" s="130" t="s">
        <v>91</v>
      </c>
      <c r="E161" s="131" t="s">
        <v>184</v>
      </c>
      <c r="F161" s="132" t="s">
        <v>185</v>
      </c>
      <c r="G161" s="133" t="s">
        <v>177</v>
      </c>
      <c r="H161" s="134">
        <v>10</v>
      </c>
      <c r="I161" s="135"/>
      <c r="J161" s="136">
        <f t="shared" si="20"/>
        <v>0</v>
      </c>
      <c r="K161" s="137"/>
      <c r="L161" s="28"/>
      <c r="M161" s="138"/>
      <c r="N161" s="139" t="s">
        <v>29</v>
      </c>
      <c r="P161" s="140">
        <f t="shared" si="21"/>
        <v>0</v>
      </c>
      <c r="Q161" s="140">
        <v>4.8000000000000001E-5</v>
      </c>
      <c r="R161" s="140">
        <f t="shared" si="22"/>
        <v>4.8000000000000001E-4</v>
      </c>
      <c r="S161" s="140">
        <v>0</v>
      </c>
      <c r="T161" s="141">
        <f t="shared" si="23"/>
        <v>0</v>
      </c>
      <c r="AR161" s="142" t="s">
        <v>95</v>
      </c>
      <c r="AT161" s="142" t="s">
        <v>91</v>
      </c>
      <c r="AU161" s="142" t="s">
        <v>96</v>
      </c>
      <c r="AY161" s="13" t="s">
        <v>89</v>
      </c>
      <c r="BE161" s="143">
        <f t="shared" si="24"/>
        <v>0</v>
      </c>
      <c r="BF161" s="143">
        <f t="shared" si="25"/>
        <v>0</v>
      </c>
      <c r="BG161" s="143">
        <f t="shared" si="26"/>
        <v>0</v>
      </c>
      <c r="BH161" s="143">
        <f t="shared" si="27"/>
        <v>0</v>
      </c>
      <c r="BI161" s="143">
        <f t="shared" si="28"/>
        <v>0</v>
      </c>
      <c r="BJ161" s="13" t="s">
        <v>96</v>
      </c>
      <c r="BK161" s="143">
        <f t="shared" si="29"/>
        <v>0</v>
      </c>
      <c r="BL161" s="13" t="s">
        <v>95</v>
      </c>
      <c r="BM161" s="142" t="s">
        <v>186</v>
      </c>
    </row>
    <row r="162" spans="2:65" s="1" customFormat="1" ht="24.25" customHeight="1">
      <c r="B162" s="129"/>
      <c r="C162" s="144" t="s">
        <v>187</v>
      </c>
      <c r="D162" s="144" t="s">
        <v>113</v>
      </c>
      <c r="E162" s="145" t="s">
        <v>188</v>
      </c>
      <c r="F162" s="146" t="s">
        <v>189</v>
      </c>
      <c r="G162" s="147" t="s">
        <v>177</v>
      </c>
      <c r="H162" s="148">
        <v>5</v>
      </c>
      <c r="I162" s="149"/>
      <c r="J162" s="150">
        <f t="shared" si="20"/>
        <v>0</v>
      </c>
      <c r="K162" s="151"/>
      <c r="L162" s="152"/>
      <c r="M162" s="153"/>
      <c r="N162" s="154" t="s">
        <v>29</v>
      </c>
      <c r="P162" s="140">
        <f t="shared" si="21"/>
        <v>0</v>
      </c>
      <c r="Q162" s="140">
        <v>5.4000000000000001E-4</v>
      </c>
      <c r="R162" s="140">
        <f t="shared" si="22"/>
        <v>2.7000000000000001E-3</v>
      </c>
      <c r="S162" s="140">
        <v>0</v>
      </c>
      <c r="T162" s="141">
        <f t="shared" si="23"/>
        <v>0</v>
      </c>
      <c r="AR162" s="142" t="s">
        <v>117</v>
      </c>
      <c r="AT162" s="142" t="s">
        <v>113</v>
      </c>
      <c r="AU162" s="142" t="s">
        <v>96</v>
      </c>
      <c r="AY162" s="13" t="s">
        <v>89</v>
      </c>
      <c r="BE162" s="143">
        <f t="shared" si="24"/>
        <v>0</v>
      </c>
      <c r="BF162" s="143">
        <f t="shared" si="25"/>
        <v>0</v>
      </c>
      <c r="BG162" s="143">
        <f t="shared" si="26"/>
        <v>0</v>
      </c>
      <c r="BH162" s="143">
        <f t="shared" si="27"/>
        <v>0</v>
      </c>
      <c r="BI162" s="143">
        <f t="shared" si="28"/>
        <v>0</v>
      </c>
      <c r="BJ162" s="13" t="s">
        <v>96</v>
      </c>
      <c r="BK162" s="143">
        <f t="shared" si="29"/>
        <v>0</v>
      </c>
      <c r="BL162" s="13" t="s">
        <v>95</v>
      </c>
      <c r="BM162" s="142" t="s">
        <v>190</v>
      </c>
    </row>
    <row r="163" spans="2:65" s="1" customFormat="1" ht="24.25" customHeight="1">
      <c r="B163" s="129"/>
      <c r="C163" s="144" t="s">
        <v>191</v>
      </c>
      <c r="D163" s="144" t="s">
        <v>113</v>
      </c>
      <c r="E163" s="145" t="s">
        <v>192</v>
      </c>
      <c r="F163" s="146" t="s">
        <v>193</v>
      </c>
      <c r="G163" s="147" t="s">
        <v>177</v>
      </c>
      <c r="H163" s="148">
        <v>5</v>
      </c>
      <c r="I163" s="149"/>
      <c r="J163" s="150">
        <f t="shared" si="20"/>
        <v>0</v>
      </c>
      <c r="K163" s="151"/>
      <c r="L163" s="152"/>
      <c r="M163" s="153"/>
      <c r="N163" s="154" t="s">
        <v>29</v>
      </c>
      <c r="P163" s="140">
        <f t="shared" si="21"/>
        <v>0</v>
      </c>
      <c r="Q163" s="140">
        <v>4.6000000000000001E-4</v>
      </c>
      <c r="R163" s="140">
        <f t="shared" si="22"/>
        <v>2.3E-3</v>
      </c>
      <c r="S163" s="140">
        <v>0</v>
      </c>
      <c r="T163" s="141">
        <f t="shared" si="23"/>
        <v>0</v>
      </c>
      <c r="AR163" s="142" t="s">
        <v>117</v>
      </c>
      <c r="AT163" s="142" t="s">
        <v>113</v>
      </c>
      <c r="AU163" s="142" t="s">
        <v>96</v>
      </c>
      <c r="AY163" s="13" t="s">
        <v>89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3" t="s">
        <v>96</v>
      </c>
      <c r="BK163" s="143">
        <f t="shared" si="29"/>
        <v>0</v>
      </c>
      <c r="BL163" s="13" t="s">
        <v>95</v>
      </c>
      <c r="BM163" s="142" t="s">
        <v>194</v>
      </c>
    </row>
    <row r="164" spans="2:65" s="1" customFormat="1" ht="16.5" customHeight="1">
      <c r="B164" s="129"/>
      <c r="C164" s="130" t="s">
        <v>195</v>
      </c>
      <c r="D164" s="130" t="s">
        <v>91</v>
      </c>
      <c r="E164" s="131" t="s">
        <v>196</v>
      </c>
      <c r="F164" s="132" t="s">
        <v>197</v>
      </c>
      <c r="G164" s="133" t="s">
        <v>177</v>
      </c>
      <c r="H164" s="134">
        <v>5</v>
      </c>
      <c r="I164" s="135"/>
      <c r="J164" s="136">
        <f t="shared" si="20"/>
        <v>0</v>
      </c>
      <c r="K164" s="137"/>
      <c r="L164" s="28"/>
      <c r="M164" s="138"/>
      <c r="N164" s="139" t="s">
        <v>29</v>
      </c>
      <c r="P164" s="140">
        <f t="shared" si="21"/>
        <v>0</v>
      </c>
      <c r="Q164" s="140">
        <v>5.0000000000000002E-5</v>
      </c>
      <c r="R164" s="140">
        <f t="shared" si="22"/>
        <v>2.5000000000000001E-4</v>
      </c>
      <c r="S164" s="140">
        <v>0</v>
      </c>
      <c r="T164" s="141">
        <f t="shared" si="23"/>
        <v>0</v>
      </c>
      <c r="AR164" s="142" t="s">
        <v>95</v>
      </c>
      <c r="AT164" s="142" t="s">
        <v>91</v>
      </c>
      <c r="AU164" s="142" t="s">
        <v>96</v>
      </c>
      <c r="AY164" s="13" t="s">
        <v>89</v>
      </c>
      <c r="BE164" s="143">
        <f t="shared" si="24"/>
        <v>0</v>
      </c>
      <c r="BF164" s="143">
        <f t="shared" si="25"/>
        <v>0</v>
      </c>
      <c r="BG164" s="143">
        <f t="shared" si="26"/>
        <v>0</v>
      </c>
      <c r="BH164" s="143">
        <f t="shared" si="27"/>
        <v>0</v>
      </c>
      <c r="BI164" s="143">
        <f t="shared" si="28"/>
        <v>0</v>
      </c>
      <c r="BJ164" s="13" t="s">
        <v>96</v>
      </c>
      <c r="BK164" s="143">
        <f t="shared" si="29"/>
        <v>0</v>
      </c>
      <c r="BL164" s="13" t="s">
        <v>95</v>
      </c>
      <c r="BM164" s="142" t="s">
        <v>198</v>
      </c>
    </row>
    <row r="165" spans="2:65" s="1" customFormat="1" ht="24.25" customHeight="1">
      <c r="B165" s="129"/>
      <c r="C165" s="144" t="s">
        <v>199</v>
      </c>
      <c r="D165" s="144" t="s">
        <v>113</v>
      </c>
      <c r="E165" s="145" t="s">
        <v>200</v>
      </c>
      <c r="F165" s="146" t="s">
        <v>201</v>
      </c>
      <c r="G165" s="147" t="s">
        <v>177</v>
      </c>
      <c r="H165" s="148">
        <v>5</v>
      </c>
      <c r="I165" s="149"/>
      <c r="J165" s="150">
        <f t="shared" si="20"/>
        <v>0</v>
      </c>
      <c r="K165" s="151"/>
      <c r="L165" s="152"/>
      <c r="M165" s="153"/>
      <c r="N165" s="154" t="s">
        <v>29</v>
      </c>
      <c r="P165" s="140">
        <f t="shared" si="21"/>
        <v>0</v>
      </c>
      <c r="Q165" s="140">
        <v>5.5000000000000003E-4</v>
      </c>
      <c r="R165" s="140">
        <f t="shared" si="22"/>
        <v>2.7500000000000003E-3</v>
      </c>
      <c r="S165" s="140">
        <v>0</v>
      </c>
      <c r="T165" s="141">
        <f t="shared" si="23"/>
        <v>0</v>
      </c>
      <c r="AR165" s="142" t="s">
        <v>117</v>
      </c>
      <c r="AT165" s="142" t="s">
        <v>113</v>
      </c>
      <c r="AU165" s="142" t="s">
        <v>96</v>
      </c>
      <c r="AY165" s="13" t="s">
        <v>89</v>
      </c>
      <c r="BE165" s="143">
        <f t="shared" si="24"/>
        <v>0</v>
      </c>
      <c r="BF165" s="143">
        <f t="shared" si="25"/>
        <v>0</v>
      </c>
      <c r="BG165" s="143">
        <f t="shared" si="26"/>
        <v>0</v>
      </c>
      <c r="BH165" s="143">
        <f t="shared" si="27"/>
        <v>0</v>
      </c>
      <c r="BI165" s="143">
        <f t="shared" si="28"/>
        <v>0</v>
      </c>
      <c r="BJ165" s="13" t="s">
        <v>96</v>
      </c>
      <c r="BK165" s="143">
        <f t="shared" si="29"/>
        <v>0</v>
      </c>
      <c r="BL165" s="13" t="s">
        <v>95</v>
      </c>
      <c r="BM165" s="142" t="s">
        <v>202</v>
      </c>
    </row>
    <row r="166" spans="2:65" s="1" customFormat="1" ht="16.5" customHeight="1">
      <c r="B166" s="129"/>
      <c r="C166" s="130" t="s">
        <v>203</v>
      </c>
      <c r="D166" s="130" t="s">
        <v>91</v>
      </c>
      <c r="E166" s="131" t="s">
        <v>204</v>
      </c>
      <c r="F166" s="132" t="s">
        <v>205</v>
      </c>
      <c r="G166" s="133" t="s">
        <v>177</v>
      </c>
      <c r="H166" s="134">
        <v>4</v>
      </c>
      <c r="I166" s="135"/>
      <c r="J166" s="136">
        <f t="shared" si="20"/>
        <v>0</v>
      </c>
      <c r="K166" s="137"/>
      <c r="L166" s="28"/>
      <c r="M166" s="138"/>
      <c r="N166" s="139" t="s">
        <v>29</v>
      </c>
      <c r="P166" s="140">
        <f t="shared" si="21"/>
        <v>0</v>
      </c>
      <c r="Q166" s="140">
        <v>6.9999999999999994E-5</v>
      </c>
      <c r="R166" s="140">
        <f t="shared" si="22"/>
        <v>2.7999999999999998E-4</v>
      </c>
      <c r="S166" s="140">
        <v>0</v>
      </c>
      <c r="T166" s="141">
        <f t="shared" si="23"/>
        <v>0</v>
      </c>
      <c r="AR166" s="142" t="s">
        <v>95</v>
      </c>
      <c r="AT166" s="142" t="s">
        <v>91</v>
      </c>
      <c r="AU166" s="142" t="s">
        <v>96</v>
      </c>
      <c r="AY166" s="13" t="s">
        <v>89</v>
      </c>
      <c r="BE166" s="143">
        <f t="shared" si="24"/>
        <v>0</v>
      </c>
      <c r="BF166" s="143">
        <f t="shared" si="25"/>
        <v>0</v>
      </c>
      <c r="BG166" s="143">
        <f t="shared" si="26"/>
        <v>0</v>
      </c>
      <c r="BH166" s="143">
        <f t="shared" si="27"/>
        <v>0</v>
      </c>
      <c r="BI166" s="143">
        <f t="shared" si="28"/>
        <v>0</v>
      </c>
      <c r="BJ166" s="13" t="s">
        <v>96</v>
      </c>
      <c r="BK166" s="143">
        <f t="shared" si="29"/>
        <v>0</v>
      </c>
      <c r="BL166" s="13" t="s">
        <v>95</v>
      </c>
      <c r="BM166" s="142" t="s">
        <v>206</v>
      </c>
    </row>
    <row r="167" spans="2:65" s="1" customFormat="1" ht="24.25" customHeight="1">
      <c r="B167" s="129"/>
      <c r="C167" s="144" t="s">
        <v>207</v>
      </c>
      <c r="D167" s="144" t="s">
        <v>113</v>
      </c>
      <c r="E167" s="145" t="s">
        <v>208</v>
      </c>
      <c r="F167" s="146" t="s">
        <v>209</v>
      </c>
      <c r="G167" s="147" t="s">
        <v>177</v>
      </c>
      <c r="H167" s="148">
        <v>4</v>
      </c>
      <c r="I167" s="149"/>
      <c r="J167" s="150">
        <f t="shared" si="20"/>
        <v>0</v>
      </c>
      <c r="K167" s="151"/>
      <c r="L167" s="152"/>
      <c r="M167" s="153"/>
      <c r="N167" s="154" t="s">
        <v>29</v>
      </c>
      <c r="P167" s="140">
        <f t="shared" si="21"/>
        <v>0</v>
      </c>
      <c r="Q167" s="140">
        <v>3.0200000000000001E-3</v>
      </c>
      <c r="R167" s="140">
        <f t="shared" si="22"/>
        <v>1.208E-2</v>
      </c>
      <c r="S167" s="140">
        <v>0</v>
      </c>
      <c r="T167" s="141">
        <f t="shared" si="23"/>
        <v>0</v>
      </c>
      <c r="AR167" s="142" t="s">
        <v>117</v>
      </c>
      <c r="AT167" s="142" t="s">
        <v>113</v>
      </c>
      <c r="AU167" s="142" t="s">
        <v>96</v>
      </c>
      <c r="AY167" s="13" t="s">
        <v>89</v>
      </c>
      <c r="BE167" s="143">
        <f t="shared" si="24"/>
        <v>0</v>
      </c>
      <c r="BF167" s="143">
        <f t="shared" si="25"/>
        <v>0</v>
      </c>
      <c r="BG167" s="143">
        <f t="shared" si="26"/>
        <v>0</v>
      </c>
      <c r="BH167" s="143">
        <f t="shared" si="27"/>
        <v>0</v>
      </c>
      <c r="BI167" s="143">
        <f t="shared" si="28"/>
        <v>0</v>
      </c>
      <c r="BJ167" s="13" t="s">
        <v>96</v>
      </c>
      <c r="BK167" s="143">
        <f t="shared" si="29"/>
        <v>0</v>
      </c>
      <c r="BL167" s="13" t="s">
        <v>95</v>
      </c>
      <c r="BM167" s="142" t="s">
        <v>210</v>
      </c>
    </row>
    <row r="168" spans="2:65" s="1" customFormat="1" ht="21.75" customHeight="1">
      <c r="B168" s="129"/>
      <c r="C168" s="130" t="s">
        <v>211</v>
      </c>
      <c r="D168" s="130" t="s">
        <v>91</v>
      </c>
      <c r="E168" s="131" t="s">
        <v>212</v>
      </c>
      <c r="F168" s="132" t="s">
        <v>213</v>
      </c>
      <c r="G168" s="133" t="s">
        <v>177</v>
      </c>
      <c r="H168" s="134">
        <v>1</v>
      </c>
      <c r="I168" s="135"/>
      <c r="J168" s="136">
        <f t="shared" si="20"/>
        <v>0</v>
      </c>
      <c r="K168" s="137"/>
      <c r="L168" s="28"/>
      <c r="M168" s="138"/>
      <c r="N168" s="139" t="s">
        <v>29</v>
      </c>
      <c r="P168" s="140">
        <f t="shared" si="21"/>
        <v>0</v>
      </c>
      <c r="Q168" s="140">
        <v>7.2000000000000002E-5</v>
      </c>
      <c r="R168" s="140">
        <f t="shared" si="22"/>
        <v>7.2000000000000002E-5</v>
      </c>
      <c r="S168" s="140">
        <v>0</v>
      </c>
      <c r="T168" s="141">
        <f t="shared" si="23"/>
        <v>0</v>
      </c>
      <c r="AR168" s="142" t="s">
        <v>95</v>
      </c>
      <c r="AT168" s="142" t="s">
        <v>91</v>
      </c>
      <c r="AU168" s="142" t="s">
        <v>96</v>
      </c>
      <c r="AY168" s="13" t="s">
        <v>89</v>
      </c>
      <c r="BE168" s="143">
        <f t="shared" si="24"/>
        <v>0</v>
      </c>
      <c r="BF168" s="143">
        <f t="shared" si="25"/>
        <v>0</v>
      </c>
      <c r="BG168" s="143">
        <f t="shared" si="26"/>
        <v>0</v>
      </c>
      <c r="BH168" s="143">
        <f t="shared" si="27"/>
        <v>0</v>
      </c>
      <c r="BI168" s="143">
        <f t="shared" si="28"/>
        <v>0</v>
      </c>
      <c r="BJ168" s="13" t="s">
        <v>96</v>
      </c>
      <c r="BK168" s="143">
        <f t="shared" si="29"/>
        <v>0</v>
      </c>
      <c r="BL168" s="13" t="s">
        <v>95</v>
      </c>
      <c r="BM168" s="142" t="s">
        <v>214</v>
      </c>
    </row>
    <row r="169" spans="2:65" s="1" customFormat="1" ht="24.25" customHeight="1">
      <c r="B169" s="129"/>
      <c r="C169" s="144" t="s">
        <v>215</v>
      </c>
      <c r="D169" s="144" t="s">
        <v>113</v>
      </c>
      <c r="E169" s="145" t="s">
        <v>216</v>
      </c>
      <c r="F169" s="146" t="s">
        <v>217</v>
      </c>
      <c r="G169" s="147" t="s">
        <v>177</v>
      </c>
      <c r="H169" s="148">
        <v>1</v>
      </c>
      <c r="I169" s="149"/>
      <c r="J169" s="150">
        <f t="shared" si="20"/>
        <v>0</v>
      </c>
      <c r="K169" s="151"/>
      <c r="L169" s="152"/>
      <c r="M169" s="153"/>
      <c r="N169" s="154" t="s">
        <v>29</v>
      </c>
      <c r="P169" s="140">
        <f t="shared" si="21"/>
        <v>0</v>
      </c>
      <c r="Q169" s="140">
        <v>7.9000000000000001E-4</v>
      </c>
      <c r="R169" s="140">
        <f t="shared" si="22"/>
        <v>7.9000000000000001E-4</v>
      </c>
      <c r="S169" s="140">
        <v>0</v>
      </c>
      <c r="T169" s="141">
        <f t="shared" si="23"/>
        <v>0</v>
      </c>
      <c r="AR169" s="142" t="s">
        <v>117</v>
      </c>
      <c r="AT169" s="142" t="s">
        <v>113</v>
      </c>
      <c r="AU169" s="142" t="s">
        <v>96</v>
      </c>
      <c r="AY169" s="13" t="s">
        <v>89</v>
      </c>
      <c r="BE169" s="143">
        <f t="shared" si="24"/>
        <v>0</v>
      </c>
      <c r="BF169" s="143">
        <f t="shared" si="25"/>
        <v>0</v>
      </c>
      <c r="BG169" s="143">
        <f t="shared" si="26"/>
        <v>0</v>
      </c>
      <c r="BH169" s="143">
        <f t="shared" si="27"/>
        <v>0</v>
      </c>
      <c r="BI169" s="143">
        <f t="shared" si="28"/>
        <v>0</v>
      </c>
      <c r="BJ169" s="13" t="s">
        <v>96</v>
      </c>
      <c r="BK169" s="143">
        <f t="shared" si="29"/>
        <v>0</v>
      </c>
      <c r="BL169" s="13" t="s">
        <v>95</v>
      </c>
      <c r="BM169" s="142" t="s">
        <v>218</v>
      </c>
    </row>
    <row r="170" spans="2:65" s="1" customFormat="1" ht="16.5" customHeight="1">
      <c r="B170" s="129"/>
      <c r="C170" s="130" t="s">
        <v>219</v>
      </c>
      <c r="D170" s="130" t="s">
        <v>91</v>
      </c>
      <c r="E170" s="131" t="s">
        <v>220</v>
      </c>
      <c r="F170" s="132" t="s">
        <v>221</v>
      </c>
      <c r="G170" s="133" t="s">
        <v>177</v>
      </c>
      <c r="H170" s="134">
        <v>1</v>
      </c>
      <c r="I170" s="135"/>
      <c r="J170" s="136">
        <f t="shared" si="20"/>
        <v>0</v>
      </c>
      <c r="K170" s="137"/>
      <c r="L170" s="28"/>
      <c r="M170" s="138"/>
      <c r="N170" s="139" t="s">
        <v>29</v>
      </c>
      <c r="P170" s="140">
        <f t="shared" si="21"/>
        <v>0</v>
      </c>
      <c r="Q170" s="140">
        <v>6.9999999999999994E-5</v>
      </c>
      <c r="R170" s="140">
        <f t="shared" si="22"/>
        <v>6.9999999999999994E-5</v>
      </c>
      <c r="S170" s="140">
        <v>0</v>
      </c>
      <c r="T170" s="141">
        <f t="shared" si="23"/>
        <v>0</v>
      </c>
      <c r="AR170" s="142" t="s">
        <v>95</v>
      </c>
      <c r="AT170" s="142" t="s">
        <v>91</v>
      </c>
      <c r="AU170" s="142" t="s">
        <v>96</v>
      </c>
      <c r="AY170" s="13" t="s">
        <v>89</v>
      </c>
      <c r="BE170" s="143">
        <f t="shared" si="24"/>
        <v>0</v>
      </c>
      <c r="BF170" s="143">
        <f t="shared" si="25"/>
        <v>0</v>
      </c>
      <c r="BG170" s="143">
        <f t="shared" si="26"/>
        <v>0</v>
      </c>
      <c r="BH170" s="143">
        <f t="shared" si="27"/>
        <v>0</v>
      </c>
      <c r="BI170" s="143">
        <f t="shared" si="28"/>
        <v>0</v>
      </c>
      <c r="BJ170" s="13" t="s">
        <v>96</v>
      </c>
      <c r="BK170" s="143">
        <f t="shared" si="29"/>
        <v>0</v>
      </c>
      <c r="BL170" s="13" t="s">
        <v>95</v>
      </c>
      <c r="BM170" s="142" t="s">
        <v>222</v>
      </c>
    </row>
    <row r="171" spans="2:65" s="1" customFormat="1" ht="24.25" customHeight="1">
      <c r="B171" s="129"/>
      <c r="C171" s="144" t="s">
        <v>223</v>
      </c>
      <c r="D171" s="144" t="s">
        <v>113</v>
      </c>
      <c r="E171" s="145" t="s">
        <v>224</v>
      </c>
      <c r="F171" s="146" t="s">
        <v>225</v>
      </c>
      <c r="G171" s="147" t="s">
        <v>177</v>
      </c>
      <c r="H171" s="148">
        <v>1</v>
      </c>
      <c r="I171" s="149"/>
      <c r="J171" s="150">
        <f t="shared" si="20"/>
        <v>0</v>
      </c>
      <c r="K171" s="151"/>
      <c r="L171" s="152"/>
      <c r="M171" s="153"/>
      <c r="N171" s="154" t="s">
        <v>29</v>
      </c>
      <c r="P171" s="140">
        <f t="shared" si="21"/>
        <v>0</v>
      </c>
      <c r="Q171" s="140">
        <v>4.6999999999999999E-4</v>
      </c>
      <c r="R171" s="140">
        <f t="shared" si="22"/>
        <v>4.6999999999999999E-4</v>
      </c>
      <c r="S171" s="140">
        <v>0</v>
      </c>
      <c r="T171" s="141">
        <f t="shared" si="23"/>
        <v>0</v>
      </c>
      <c r="AR171" s="142" t="s">
        <v>117</v>
      </c>
      <c r="AT171" s="142" t="s">
        <v>113</v>
      </c>
      <c r="AU171" s="142" t="s">
        <v>96</v>
      </c>
      <c r="AY171" s="13" t="s">
        <v>89</v>
      </c>
      <c r="BE171" s="143">
        <f t="shared" si="24"/>
        <v>0</v>
      </c>
      <c r="BF171" s="143">
        <f t="shared" si="25"/>
        <v>0</v>
      </c>
      <c r="BG171" s="143">
        <f t="shared" si="26"/>
        <v>0</v>
      </c>
      <c r="BH171" s="143">
        <f t="shared" si="27"/>
        <v>0</v>
      </c>
      <c r="BI171" s="143">
        <f t="shared" si="28"/>
        <v>0</v>
      </c>
      <c r="BJ171" s="13" t="s">
        <v>96</v>
      </c>
      <c r="BK171" s="143">
        <f t="shared" si="29"/>
        <v>0</v>
      </c>
      <c r="BL171" s="13" t="s">
        <v>95</v>
      </c>
      <c r="BM171" s="142" t="s">
        <v>226</v>
      </c>
    </row>
    <row r="172" spans="2:65" s="11" customFormat="1" ht="23" customHeight="1">
      <c r="B172" s="117"/>
      <c r="D172" s="118" t="s">
        <v>85</v>
      </c>
      <c r="E172" s="127" t="s">
        <v>127</v>
      </c>
      <c r="F172" s="127" t="s">
        <v>227</v>
      </c>
      <c r="I172" s="120"/>
      <c r="J172" s="128">
        <f>BK172</f>
        <v>0</v>
      </c>
      <c r="L172" s="117"/>
      <c r="M172" s="122"/>
      <c r="P172" s="123">
        <f>SUM(P173:P176)</f>
        <v>0</v>
      </c>
      <c r="R172" s="123">
        <f>SUM(R173:R176)</f>
        <v>4.9405144500000002</v>
      </c>
      <c r="T172" s="124">
        <f>SUM(T173:T176)</f>
        <v>0</v>
      </c>
      <c r="AR172" s="118" t="s">
        <v>88</v>
      </c>
      <c r="AT172" s="125" t="s">
        <v>85</v>
      </c>
      <c r="AU172" s="125" t="s">
        <v>88</v>
      </c>
      <c r="AY172" s="118" t="s">
        <v>89</v>
      </c>
      <c r="BK172" s="126">
        <f>SUM(BK173:BK176)</f>
        <v>0</v>
      </c>
    </row>
    <row r="173" spans="2:65" s="1" customFormat="1" ht="24.25" customHeight="1">
      <c r="B173" s="129"/>
      <c r="C173" s="130" t="s">
        <v>228</v>
      </c>
      <c r="D173" s="130" t="s">
        <v>91</v>
      </c>
      <c r="E173" s="131" t="s">
        <v>229</v>
      </c>
      <c r="F173" s="132" t="s">
        <v>230</v>
      </c>
      <c r="G173" s="133" t="s">
        <v>130</v>
      </c>
      <c r="H173" s="134">
        <v>65</v>
      </c>
      <c r="I173" s="135"/>
      <c r="J173" s="136">
        <f>ROUND(I173*H173,2)</f>
        <v>0</v>
      </c>
      <c r="K173" s="137"/>
      <c r="L173" s="28"/>
      <c r="M173" s="138"/>
      <c r="N173" s="139" t="s">
        <v>29</v>
      </c>
      <c r="P173" s="140">
        <f>O173*H173</f>
        <v>0</v>
      </c>
      <c r="Q173" s="140">
        <v>7.5953530000000005E-2</v>
      </c>
      <c r="R173" s="140">
        <f>Q173*H173</f>
        <v>4.9369794499999999</v>
      </c>
      <c r="S173" s="140">
        <v>0</v>
      </c>
      <c r="T173" s="141">
        <f>S173*H173</f>
        <v>0</v>
      </c>
      <c r="AR173" s="142" t="s">
        <v>95</v>
      </c>
      <c r="AT173" s="142" t="s">
        <v>91</v>
      </c>
      <c r="AU173" s="142" t="s">
        <v>96</v>
      </c>
      <c r="AY173" s="13" t="s">
        <v>89</v>
      </c>
      <c r="BE173" s="143">
        <f>IF(N173="základná",J173,0)</f>
        <v>0</v>
      </c>
      <c r="BF173" s="143">
        <f>IF(N173="znížená",J173,0)</f>
        <v>0</v>
      </c>
      <c r="BG173" s="143">
        <f>IF(N173="zákl. prenesená",J173,0)</f>
        <v>0</v>
      </c>
      <c r="BH173" s="143">
        <f>IF(N173="zníž. prenesená",J173,0)</f>
        <v>0</v>
      </c>
      <c r="BI173" s="143">
        <f>IF(N173="nulová",J173,0)</f>
        <v>0</v>
      </c>
      <c r="BJ173" s="13" t="s">
        <v>96</v>
      </c>
      <c r="BK173" s="143">
        <f>ROUND(I173*H173,2)</f>
        <v>0</v>
      </c>
      <c r="BL173" s="13" t="s">
        <v>95</v>
      </c>
      <c r="BM173" s="142" t="s">
        <v>231</v>
      </c>
    </row>
    <row r="174" spans="2:65" s="1" customFormat="1" ht="16.5" customHeight="1">
      <c r="B174" s="129"/>
      <c r="C174" s="130" t="s">
        <v>232</v>
      </c>
      <c r="D174" s="130" t="s">
        <v>91</v>
      </c>
      <c r="E174" s="131" t="s">
        <v>233</v>
      </c>
      <c r="F174" s="132" t="s">
        <v>234</v>
      </c>
      <c r="G174" s="133" t="s">
        <v>235</v>
      </c>
      <c r="H174" s="134">
        <v>10</v>
      </c>
      <c r="I174" s="135"/>
      <c r="J174" s="136">
        <f>ROUND(I174*H174,2)</f>
        <v>0</v>
      </c>
      <c r="K174" s="137"/>
      <c r="L174" s="28"/>
      <c r="M174" s="138"/>
      <c r="N174" s="139" t="s">
        <v>29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95</v>
      </c>
      <c r="AT174" s="142" t="s">
        <v>91</v>
      </c>
      <c r="AU174" s="142" t="s">
        <v>96</v>
      </c>
      <c r="AY174" s="13" t="s">
        <v>89</v>
      </c>
      <c r="BE174" s="143">
        <f>IF(N174="základná",J174,0)</f>
        <v>0</v>
      </c>
      <c r="BF174" s="143">
        <f>IF(N174="znížená",J174,0)</f>
        <v>0</v>
      </c>
      <c r="BG174" s="143">
        <f>IF(N174="zákl. prenesená",J174,0)</f>
        <v>0</v>
      </c>
      <c r="BH174" s="143">
        <f>IF(N174="zníž. prenesená",J174,0)</f>
        <v>0</v>
      </c>
      <c r="BI174" s="143">
        <f>IF(N174="nulová",J174,0)</f>
        <v>0</v>
      </c>
      <c r="BJ174" s="13" t="s">
        <v>96</v>
      </c>
      <c r="BK174" s="143">
        <f>ROUND(I174*H174,2)</f>
        <v>0</v>
      </c>
      <c r="BL174" s="13" t="s">
        <v>95</v>
      </c>
      <c r="BM174" s="142" t="s">
        <v>236</v>
      </c>
    </row>
    <row r="175" spans="2:65" s="1" customFormat="1" ht="16.5" customHeight="1">
      <c r="B175" s="129"/>
      <c r="C175" s="130" t="s">
        <v>237</v>
      </c>
      <c r="D175" s="130" t="s">
        <v>91</v>
      </c>
      <c r="E175" s="131" t="s">
        <v>238</v>
      </c>
      <c r="F175" s="132" t="s">
        <v>239</v>
      </c>
      <c r="G175" s="133" t="s">
        <v>130</v>
      </c>
      <c r="H175" s="134">
        <v>65</v>
      </c>
      <c r="I175" s="135"/>
      <c r="J175" s="136">
        <f>ROUND(I175*H175,2)</f>
        <v>0</v>
      </c>
      <c r="K175" s="137"/>
      <c r="L175" s="28"/>
      <c r="M175" s="138"/>
      <c r="N175" s="139" t="s">
        <v>29</v>
      </c>
      <c r="P175" s="140">
        <f>O175*H175</f>
        <v>0</v>
      </c>
      <c r="Q175" s="140">
        <v>4.8999999999999998E-5</v>
      </c>
      <c r="R175" s="140">
        <f>Q175*H175</f>
        <v>3.1849999999999999E-3</v>
      </c>
      <c r="S175" s="140">
        <v>0</v>
      </c>
      <c r="T175" s="141">
        <f>S175*H175</f>
        <v>0</v>
      </c>
      <c r="AR175" s="142" t="s">
        <v>95</v>
      </c>
      <c r="AT175" s="142" t="s">
        <v>91</v>
      </c>
      <c r="AU175" s="142" t="s">
        <v>96</v>
      </c>
      <c r="AY175" s="13" t="s">
        <v>89</v>
      </c>
      <c r="BE175" s="143">
        <f>IF(N175="základná",J175,0)</f>
        <v>0</v>
      </c>
      <c r="BF175" s="143">
        <f>IF(N175="znížená",J175,0)</f>
        <v>0</v>
      </c>
      <c r="BG175" s="143">
        <f>IF(N175="zákl. prenesená",J175,0)</f>
        <v>0</v>
      </c>
      <c r="BH175" s="143">
        <f>IF(N175="zníž. prenesená",J175,0)</f>
        <v>0</v>
      </c>
      <c r="BI175" s="143">
        <f>IF(N175="nulová",J175,0)</f>
        <v>0</v>
      </c>
      <c r="BJ175" s="13" t="s">
        <v>96</v>
      </c>
      <c r="BK175" s="143">
        <f>ROUND(I175*H175,2)</f>
        <v>0</v>
      </c>
      <c r="BL175" s="13" t="s">
        <v>95</v>
      </c>
      <c r="BM175" s="142" t="s">
        <v>240</v>
      </c>
    </row>
    <row r="176" spans="2:65" s="1" customFormat="1" ht="38" customHeight="1">
      <c r="B176" s="129"/>
      <c r="C176" s="130" t="s">
        <v>241</v>
      </c>
      <c r="D176" s="130" t="s">
        <v>91</v>
      </c>
      <c r="E176" s="131" t="s">
        <v>242</v>
      </c>
      <c r="F176" s="132" t="s">
        <v>243</v>
      </c>
      <c r="G176" s="133" t="s">
        <v>244</v>
      </c>
      <c r="H176" s="134">
        <v>1</v>
      </c>
      <c r="I176" s="135"/>
      <c r="J176" s="136">
        <f>ROUND(I176*H176,2)</f>
        <v>0</v>
      </c>
      <c r="K176" s="137"/>
      <c r="L176" s="28"/>
      <c r="M176" s="138"/>
      <c r="N176" s="139" t="s">
        <v>29</v>
      </c>
      <c r="P176" s="140">
        <f>O176*H176</f>
        <v>0</v>
      </c>
      <c r="Q176" s="140">
        <v>3.5E-4</v>
      </c>
      <c r="R176" s="140">
        <f>Q176*H176</f>
        <v>3.5E-4</v>
      </c>
      <c r="S176" s="140">
        <v>0</v>
      </c>
      <c r="T176" s="141">
        <f>S176*H176</f>
        <v>0</v>
      </c>
      <c r="AR176" s="142" t="s">
        <v>95</v>
      </c>
      <c r="AT176" s="142" t="s">
        <v>91</v>
      </c>
      <c r="AU176" s="142" t="s">
        <v>96</v>
      </c>
      <c r="AY176" s="13" t="s">
        <v>89</v>
      </c>
      <c r="BE176" s="143">
        <f>IF(N176="základná",J176,0)</f>
        <v>0</v>
      </c>
      <c r="BF176" s="143">
        <f>IF(N176="znížená",J176,0)</f>
        <v>0</v>
      </c>
      <c r="BG176" s="143">
        <f>IF(N176="zákl. prenesená",J176,0)</f>
        <v>0</v>
      </c>
      <c r="BH176" s="143">
        <f>IF(N176="zníž. prenesená",J176,0)</f>
        <v>0</v>
      </c>
      <c r="BI176" s="143">
        <f>IF(N176="nulová",J176,0)</f>
        <v>0</v>
      </c>
      <c r="BJ176" s="13" t="s">
        <v>96</v>
      </c>
      <c r="BK176" s="143">
        <f>ROUND(I176*H176,2)</f>
        <v>0</v>
      </c>
      <c r="BL176" s="13" t="s">
        <v>95</v>
      </c>
      <c r="BM176" s="142" t="s">
        <v>245</v>
      </c>
    </row>
    <row r="177" spans="2:65" s="11" customFormat="1" ht="23" customHeight="1">
      <c r="B177" s="117"/>
      <c r="D177" s="118" t="s">
        <v>85</v>
      </c>
      <c r="E177" s="127" t="s">
        <v>246</v>
      </c>
      <c r="F177" s="127" t="s">
        <v>247</v>
      </c>
      <c r="I177" s="120"/>
      <c r="J177" s="128">
        <f>BK177</f>
        <v>0</v>
      </c>
      <c r="L177" s="117"/>
      <c r="M177" s="122"/>
      <c r="P177" s="123">
        <f>P178</f>
        <v>0</v>
      </c>
      <c r="R177" s="123">
        <f>R178</f>
        <v>0</v>
      </c>
      <c r="T177" s="124">
        <f>T178</f>
        <v>0</v>
      </c>
      <c r="AR177" s="118" t="s">
        <v>88</v>
      </c>
      <c r="AT177" s="125" t="s">
        <v>85</v>
      </c>
      <c r="AU177" s="125" t="s">
        <v>88</v>
      </c>
      <c r="AY177" s="118" t="s">
        <v>89</v>
      </c>
      <c r="BK177" s="126">
        <f>BK178</f>
        <v>0</v>
      </c>
    </row>
    <row r="178" spans="2:65" s="1" customFormat="1" ht="24.25" customHeight="1">
      <c r="B178" s="129"/>
      <c r="C178" s="130" t="s">
        <v>248</v>
      </c>
      <c r="D178" s="130" t="s">
        <v>91</v>
      </c>
      <c r="E178" s="131" t="s">
        <v>249</v>
      </c>
      <c r="F178" s="132" t="s">
        <v>250</v>
      </c>
      <c r="G178" s="133" t="s">
        <v>116</v>
      </c>
      <c r="H178" s="134">
        <v>182.066</v>
      </c>
      <c r="I178" s="135"/>
      <c r="J178" s="136">
        <f>ROUND(I178*H178,2)</f>
        <v>0</v>
      </c>
      <c r="K178" s="137"/>
      <c r="L178" s="28"/>
      <c r="M178" s="138"/>
      <c r="N178" s="139" t="s">
        <v>29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95</v>
      </c>
      <c r="AT178" s="142" t="s">
        <v>91</v>
      </c>
      <c r="AU178" s="142" t="s">
        <v>96</v>
      </c>
      <c r="AY178" s="13" t="s">
        <v>89</v>
      </c>
      <c r="BE178" s="143">
        <f>IF(N178="základná",J178,0)</f>
        <v>0</v>
      </c>
      <c r="BF178" s="143">
        <f>IF(N178="znížená",J178,0)</f>
        <v>0</v>
      </c>
      <c r="BG178" s="143">
        <f>IF(N178="zákl. prenesená",J178,0)</f>
        <v>0</v>
      </c>
      <c r="BH178" s="143">
        <f>IF(N178="zníž. prenesená",J178,0)</f>
        <v>0</v>
      </c>
      <c r="BI178" s="143">
        <f>IF(N178="nulová",J178,0)</f>
        <v>0</v>
      </c>
      <c r="BJ178" s="13" t="s">
        <v>96</v>
      </c>
      <c r="BK178" s="143">
        <f>ROUND(I178*H178,2)</f>
        <v>0</v>
      </c>
      <c r="BL178" s="13" t="s">
        <v>95</v>
      </c>
      <c r="BM178" s="142" t="s">
        <v>251</v>
      </c>
    </row>
    <row r="179" spans="2:65" s="11" customFormat="1" ht="26" customHeight="1">
      <c r="B179" s="117"/>
      <c r="D179" s="118" t="s">
        <v>85</v>
      </c>
      <c r="E179" s="119" t="s">
        <v>252</v>
      </c>
      <c r="F179" s="119" t="s">
        <v>253</v>
      </c>
      <c r="I179" s="120"/>
      <c r="J179" s="121">
        <f>BK179</f>
        <v>0</v>
      </c>
      <c r="L179" s="117"/>
      <c r="M179" s="122"/>
      <c r="P179" s="123">
        <f>P180+P186+P190+P195+P199+P214+P222+P236+P244+P249</f>
        <v>0</v>
      </c>
      <c r="R179" s="123">
        <f>R180+R186+R190+R195+R199+R214+R222+R236+R244+R249</f>
        <v>3881.3541397675003</v>
      </c>
      <c r="T179" s="124">
        <f>T180+T186+T190+T195+T199+T214+T222+T236+T244+T249</f>
        <v>0</v>
      </c>
      <c r="AR179" s="118" t="s">
        <v>96</v>
      </c>
      <c r="AT179" s="125" t="s">
        <v>85</v>
      </c>
      <c r="AU179" s="125" t="s">
        <v>2</v>
      </c>
      <c r="AY179" s="118" t="s">
        <v>89</v>
      </c>
      <c r="BK179" s="126">
        <f>BK180+BK186+BK190+BK195+BK199+BK214+BK222+BK236+BK244+BK249</f>
        <v>0</v>
      </c>
    </row>
    <row r="180" spans="2:65" s="11" customFormat="1" ht="23" customHeight="1">
      <c r="B180" s="117"/>
      <c r="D180" s="118" t="s">
        <v>85</v>
      </c>
      <c r="E180" s="127" t="s">
        <v>254</v>
      </c>
      <c r="F180" s="127" t="s">
        <v>255</v>
      </c>
      <c r="I180" s="120"/>
      <c r="J180" s="128">
        <f>BK180</f>
        <v>0</v>
      </c>
      <c r="L180" s="117"/>
      <c r="M180" s="122"/>
      <c r="P180" s="123">
        <f>SUM(P181:P185)</f>
        <v>0</v>
      </c>
      <c r="R180" s="123">
        <f>SUM(R181:R185)</f>
        <v>0.38074399999999997</v>
      </c>
      <c r="T180" s="124">
        <f>SUM(T181:T185)</f>
        <v>0</v>
      </c>
      <c r="AR180" s="118" t="s">
        <v>96</v>
      </c>
      <c r="AT180" s="125" t="s">
        <v>85</v>
      </c>
      <c r="AU180" s="125" t="s">
        <v>88</v>
      </c>
      <c r="AY180" s="118" t="s">
        <v>89</v>
      </c>
      <c r="BK180" s="126">
        <f>SUM(BK181:BK185)</f>
        <v>0</v>
      </c>
    </row>
    <row r="181" spans="2:65" s="1" customFormat="1" ht="16.5" customHeight="1">
      <c r="B181" s="129"/>
      <c r="C181" s="130" t="s">
        <v>256</v>
      </c>
      <c r="D181" s="130" t="s">
        <v>91</v>
      </c>
      <c r="E181" s="131" t="s">
        <v>257</v>
      </c>
      <c r="F181" s="132" t="s">
        <v>258</v>
      </c>
      <c r="G181" s="133" t="s">
        <v>130</v>
      </c>
      <c r="H181" s="134">
        <v>273</v>
      </c>
      <c r="I181" s="135"/>
      <c r="J181" s="136">
        <f>ROUND(I181*H181,2)</f>
        <v>0</v>
      </c>
      <c r="K181" s="137"/>
      <c r="L181" s="28"/>
      <c r="M181" s="138"/>
      <c r="N181" s="139" t="s">
        <v>29</v>
      </c>
      <c r="P181" s="140">
        <f>O181*H181</f>
        <v>0</v>
      </c>
      <c r="Q181" s="140">
        <v>3.3000000000000003E-5</v>
      </c>
      <c r="R181" s="140">
        <f>Q181*H181</f>
        <v>9.0090000000000014E-3</v>
      </c>
      <c r="S181" s="140">
        <v>0</v>
      </c>
      <c r="T181" s="141">
        <f>S181*H181</f>
        <v>0</v>
      </c>
      <c r="AR181" s="142" t="s">
        <v>157</v>
      </c>
      <c r="AT181" s="142" t="s">
        <v>91</v>
      </c>
      <c r="AU181" s="142" t="s">
        <v>96</v>
      </c>
      <c r="AY181" s="13" t="s">
        <v>89</v>
      </c>
      <c r="BE181" s="143">
        <f>IF(N181="základná",J181,0)</f>
        <v>0</v>
      </c>
      <c r="BF181" s="143">
        <f>IF(N181="znížená",J181,0)</f>
        <v>0</v>
      </c>
      <c r="BG181" s="143">
        <f>IF(N181="zákl. prenesená",J181,0)</f>
        <v>0</v>
      </c>
      <c r="BH181" s="143">
        <f>IF(N181="zníž. prenesená",J181,0)</f>
        <v>0</v>
      </c>
      <c r="BI181" s="143">
        <f>IF(N181="nulová",J181,0)</f>
        <v>0</v>
      </c>
      <c r="BJ181" s="13" t="s">
        <v>96</v>
      </c>
      <c r="BK181" s="143">
        <f>ROUND(I181*H181,2)</f>
        <v>0</v>
      </c>
      <c r="BL181" s="13" t="s">
        <v>157</v>
      </c>
      <c r="BM181" s="142" t="s">
        <v>259</v>
      </c>
    </row>
    <row r="182" spans="2:65" s="1" customFormat="1" ht="16.5" customHeight="1">
      <c r="B182" s="129"/>
      <c r="C182" s="144" t="s">
        <v>260</v>
      </c>
      <c r="D182" s="144" t="s">
        <v>113</v>
      </c>
      <c r="E182" s="145" t="s">
        <v>261</v>
      </c>
      <c r="F182" s="146" t="s">
        <v>262</v>
      </c>
      <c r="G182" s="147" t="s">
        <v>130</v>
      </c>
      <c r="H182" s="148">
        <v>313.95</v>
      </c>
      <c r="I182" s="149"/>
      <c r="J182" s="150">
        <f>ROUND(I182*H182,2)</f>
        <v>0</v>
      </c>
      <c r="K182" s="151"/>
      <c r="L182" s="152"/>
      <c r="M182" s="153"/>
      <c r="N182" s="154" t="s">
        <v>29</v>
      </c>
      <c r="P182" s="140">
        <f>O182*H182</f>
        <v>0</v>
      </c>
      <c r="Q182" s="140">
        <v>2.9999999999999997E-4</v>
      </c>
      <c r="R182" s="140">
        <f>Q182*H182</f>
        <v>9.4184999999999991E-2</v>
      </c>
      <c r="S182" s="140">
        <v>0</v>
      </c>
      <c r="T182" s="141">
        <f>S182*H182</f>
        <v>0</v>
      </c>
      <c r="AR182" s="142" t="s">
        <v>223</v>
      </c>
      <c r="AT182" s="142" t="s">
        <v>113</v>
      </c>
      <c r="AU182" s="142" t="s">
        <v>96</v>
      </c>
      <c r="AY182" s="13" t="s">
        <v>89</v>
      </c>
      <c r="BE182" s="143">
        <f>IF(N182="základná",J182,0)</f>
        <v>0</v>
      </c>
      <c r="BF182" s="143">
        <f>IF(N182="znížená",J182,0)</f>
        <v>0</v>
      </c>
      <c r="BG182" s="143">
        <f>IF(N182="zákl. prenesená",J182,0)</f>
        <v>0</v>
      </c>
      <c r="BH182" s="143">
        <f>IF(N182="zníž. prenesená",J182,0)</f>
        <v>0</v>
      </c>
      <c r="BI182" s="143">
        <f>IF(N182="nulová",J182,0)</f>
        <v>0</v>
      </c>
      <c r="BJ182" s="13" t="s">
        <v>96</v>
      </c>
      <c r="BK182" s="143">
        <f>ROUND(I182*H182,2)</f>
        <v>0</v>
      </c>
      <c r="BL182" s="13" t="s">
        <v>157</v>
      </c>
      <c r="BM182" s="142" t="s">
        <v>263</v>
      </c>
    </row>
    <row r="183" spans="2:65" s="1" customFormat="1" ht="24.25" customHeight="1">
      <c r="B183" s="129"/>
      <c r="C183" s="130" t="s">
        <v>264</v>
      </c>
      <c r="D183" s="130" t="s">
        <v>91</v>
      </c>
      <c r="E183" s="131" t="s">
        <v>265</v>
      </c>
      <c r="F183" s="132" t="s">
        <v>266</v>
      </c>
      <c r="G183" s="133" t="s">
        <v>130</v>
      </c>
      <c r="H183" s="134">
        <v>91</v>
      </c>
      <c r="I183" s="135"/>
      <c r="J183" s="136">
        <f>ROUND(I183*H183,2)</f>
        <v>0</v>
      </c>
      <c r="K183" s="137"/>
      <c r="L183" s="28"/>
      <c r="M183" s="138"/>
      <c r="N183" s="139" t="s">
        <v>29</v>
      </c>
      <c r="P183" s="140">
        <f>O183*H183</f>
        <v>0</v>
      </c>
      <c r="Q183" s="140">
        <v>7.5000000000000002E-4</v>
      </c>
      <c r="R183" s="140">
        <f>Q183*H183</f>
        <v>6.8250000000000005E-2</v>
      </c>
      <c r="S183" s="140">
        <v>0</v>
      </c>
      <c r="T183" s="141">
        <f>S183*H183</f>
        <v>0</v>
      </c>
      <c r="AR183" s="142" t="s">
        <v>157</v>
      </c>
      <c r="AT183" s="142" t="s">
        <v>91</v>
      </c>
      <c r="AU183" s="142" t="s">
        <v>96</v>
      </c>
      <c r="AY183" s="13" t="s">
        <v>89</v>
      </c>
      <c r="BE183" s="143">
        <f>IF(N183="základná",J183,0)</f>
        <v>0</v>
      </c>
      <c r="BF183" s="143">
        <f>IF(N183="znížená",J183,0)</f>
        <v>0</v>
      </c>
      <c r="BG183" s="143">
        <f>IF(N183="zákl. prenesená",J183,0)</f>
        <v>0</v>
      </c>
      <c r="BH183" s="143">
        <f>IF(N183="zníž. prenesená",J183,0)</f>
        <v>0</v>
      </c>
      <c r="BI183" s="143">
        <f>IF(N183="nulová",J183,0)</f>
        <v>0</v>
      </c>
      <c r="BJ183" s="13" t="s">
        <v>96</v>
      </c>
      <c r="BK183" s="143">
        <f>ROUND(I183*H183,2)</f>
        <v>0</v>
      </c>
      <c r="BL183" s="13" t="s">
        <v>157</v>
      </c>
      <c r="BM183" s="142" t="s">
        <v>267</v>
      </c>
    </row>
    <row r="184" spans="2:65" s="1" customFormat="1" ht="38" customHeight="1">
      <c r="B184" s="129"/>
      <c r="C184" s="144" t="s">
        <v>268</v>
      </c>
      <c r="D184" s="144" t="s">
        <v>113</v>
      </c>
      <c r="E184" s="145" t="s">
        <v>269</v>
      </c>
      <c r="F184" s="146" t="s">
        <v>270</v>
      </c>
      <c r="G184" s="147" t="s">
        <v>130</v>
      </c>
      <c r="H184" s="148">
        <v>104.65</v>
      </c>
      <c r="I184" s="149"/>
      <c r="J184" s="150">
        <f>ROUND(I184*H184,2)</f>
        <v>0</v>
      </c>
      <c r="K184" s="151"/>
      <c r="L184" s="152"/>
      <c r="M184" s="153"/>
      <c r="N184" s="154" t="s">
        <v>29</v>
      </c>
      <c r="P184" s="140">
        <f>O184*H184</f>
        <v>0</v>
      </c>
      <c r="Q184" s="140">
        <v>2E-3</v>
      </c>
      <c r="R184" s="140">
        <f>Q184*H184</f>
        <v>0.20930000000000001</v>
      </c>
      <c r="S184" s="140">
        <v>0</v>
      </c>
      <c r="T184" s="141">
        <f>S184*H184</f>
        <v>0</v>
      </c>
      <c r="AR184" s="142" t="s">
        <v>223</v>
      </c>
      <c r="AT184" s="142" t="s">
        <v>113</v>
      </c>
      <c r="AU184" s="142" t="s">
        <v>96</v>
      </c>
      <c r="AY184" s="13" t="s">
        <v>89</v>
      </c>
      <c r="BE184" s="143">
        <f>IF(N184="základná",J184,0)</f>
        <v>0</v>
      </c>
      <c r="BF184" s="143">
        <f>IF(N184="znížená",J184,0)</f>
        <v>0</v>
      </c>
      <c r="BG184" s="143">
        <f>IF(N184="zákl. prenesená",J184,0)</f>
        <v>0</v>
      </c>
      <c r="BH184" s="143">
        <f>IF(N184="zníž. prenesená",J184,0)</f>
        <v>0</v>
      </c>
      <c r="BI184" s="143">
        <f>IF(N184="nulová",J184,0)</f>
        <v>0</v>
      </c>
      <c r="BJ184" s="13" t="s">
        <v>96</v>
      </c>
      <c r="BK184" s="143">
        <f>ROUND(I184*H184,2)</f>
        <v>0</v>
      </c>
      <c r="BL184" s="13" t="s">
        <v>157</v>
      </c>
      <c r="BM184" s="142" t="s">
        <v>271</v>
      </c>
    </row>
    <row r="185" spans="2:65" s="1" customFormat="1" ht="24.25" customHeight="1">
      <c r="B185" s="129"/>
      <c r="C185" s="130" t="s">
        <v>272</v>
      </c>
      <c r="D185" s="130" t="s">
        <v>91</v>
      </c>
      <c r="E185" s="131" t="s">
        <v>273</v>
      </c>
      <c r="F185" s="132" t="s">
        <v>274</v>
      </c>
      <c r="G185" s="133" t="s">
        <v>275</v>
      </c>
      <c r="H185" s="155"/>
      <c r="I185" s="135"/>
      <c r="J185" s="136">
        <f>ROUND(I185*H185,2)</f>
        <v>0</v>
      </c>
      <c r="K185" s="137"/>
      <c r="L185" s="28"/>
      <c r="M185" s="138"/>
      <c r="N185" s="139" t="s">
        <v>29</v>
      </c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AR185" s="142" t="s">
        <v>157</v>
      </c>
      <c r="AT185" s="142" t="s">
        <v>91</v>
      </c>
      <c r="AU185" s="142" t="s">
        <v>96</v>
      </c>
      <c r="AY185" s="13" t="s">
        <v>89</v>
      </c>
      <c r="BE185" s="143">
        <f>IF(N185="základná",J185,0)</f>
        <v>0</v>
      </c>
      <c r="BF185" s="143">
        <f>IF(N185="znížená",J185,0)</f>
        <v>0</v>
      </c>
      <c r="BG185" s="143">
        <f>IF(N185="zákl. prenesená",J185,0)</f>
        <v>0</v>
      </c>
      <c r="BH185" s="143">
        <f>IF(N185="zníž. prenesená",J185,0)</f>
        <v>0</v>
      </c>
      <c r="BI185" s="143">
        <f>IF(N185="nulová",J185,0)</f>
        <v>0</v>
      </c>
      <c r="BJ185" s="13" t="s">
        <v>96</v>
      </c>
      <c r="BK185" s="143">
        <f>ROUND(I185*H185,2)</f>
        <v>0</v>
      </c>
      <c r="BL185" s="13" t="s">
        <v>157</v>
      </c>
      <c r="BM185" s="142" t="s">
        <v>276</v>
      </c>
    </row>
    <row r="186" spans="2:65" s="11" customFormat="1" ht="23" customHeight="1">
      <c r="B186" s="117"/>
      <c r="D186" s="118" t="s">
        <v>85</v>
      </c>
      <c r="E186" s="127" t="s">
        <v>277</v>
      </c>
      <c r="F186" s="127" t="s">
        <v>278</v>
      </c>
      <c r="I186" s="120"/>
      <c r="J186" s="128">
        <f>BK186</f>
        <v>0</v>
      </c>
      <c r="L186" s="117"/>
      <c r="M186" s="122"/>
      <c r="P186" s="123">
        <f>SUM(P187:P189)</f>
        <v>0</v>
      </c>
      <c r="R186" s="123">
        <f>SUM(R187:R189)</f>
        <v>9.0772500000000006E-2</v>
      </c>
      <c r="T186" s="124">
        <f>SUM(T187:T189)</f>
        <v>0</v>
      </c>
      <c r="AR186" s="118" t="s">
        <v>96</v>
      </c>
      <c r="AT186" s="125" t="s">
        <v>85</v>
      </c>
      <c r="AU186" s="125" t="s">
        <v>88</v>
      </c>
      <c r="AY186" s="118" t="s">
        <v>89</v>
      </c>
      <c r="BK186" s="126">
        <f>SUM(BK187:BK189)</f>
        <v>0</v>
      </c>
    </row>
    <row r="187" spans="2:65" s="1" customFormat="1" ht="24.25" customHeight="1">
      <c r="B187" s="129"/>
      <c r="C187" s="130" t="s">
        <v>279</v>
      </c>
      <c r="D187" s="130" t="s">
        <v>91</v>
      </c>
      <c r="E187" s="131" t="s">
        <v>280</v>
      </c>
      <c r="F187" s="132" t="s">
        <v>281</v>
      </c>
      <c r="G187" s="133" t="s">
        <v>130</v>
      </c>
      <c r="H187" s="134">
        <v>65</v>
      </c>
      <c r="I187" s="135"/>
      <c r="J187" s="136">
        <f>ROUND(I187*H187,2)</f>
        <v>0</v>
      </c>
      <c r="K187" s="137"/>
      <c r="L187" s="28"/>
      <c r="M187" s="138"/>
      <c r="N187" s="139" t="s">
        <v>29</v>
      </c>
      <c r="P187" s="140">
        <f>O187*H187</f>
        <v>0</v>
      </c>
      <c r="Q187" s="140">
        <v>0</v>
      </c>
      <c r="R187" s="140">
        <f>Q187*H187</f>
        <v>0</v>
      </c>
      <c r="S187" s="140">
        <v>0</v>
      </c>
      <c r="T187" s="141">
        <f>S187*H187</f>
        <v>0</v>
      </c>
      <c r="AR187" s="142" t="s">
        <v>157</v>
      </c>
      <c r="AT187" s="142" t="s">
        <v>91</v>
      </c>
      <c r="AU187" s="142" t="s">
        <v>96</v>
      </c>
      <c r="AY187" s="13" t="s">
        <v>89</v>
      </c>
      <c r="BE187" s="143">
        <f>IF(N187="základná",J187,0)</f>
        <v>0</v>
      </c>
      <c r="BF187" s="143">
        <f>IF(N187="znížená",J187,0)</f>
        <v>0</v>
      </c>
      <c r="BG187" s="143">
        <f>IF(N187="zákl. prenesená",J187,0)</f>
        <v>0</v>
      </c>
      <c r="BH187" s="143">
        <f>IF(N187="zníž. prenesená",J187,0)</f>
        <v>0</v>
      </c>
      <c r="BI187" s="143">
        <f>IF(N187="nulová",J187,0)</f>
        <v>0</v>
      </c>
      <c r="BJ187" s="13" t="s">
        <v>96</v>
      </c>
      <c r="BK187" s="143">
        <f>ROUND(I187*H187,2)</f>
        <v>0</v>
      </c>
      <c r="BL187" s="13" t="s">
        <v>157</v>
      </c>
      <c r="BM187" s="142" t="s">
        <v>282</v>
      </c>
    </row>
    <row r="188" spans="2:65" s="1" customFormat="1" ht="16.5" customHeight="1">
      <c r="B188" s="129"/>
      <c r="C188" s="144" t="s">
        <v>283</v>
      </c>
      <c r="D188" s="144" t="s">
        <v>113</v>
      </c>
      <c r="E188" s="145" t="s">
        <v>284</v>
      </c>
      <c r="F188" s="146" t="s">
        <v>285</v>
      </c>
      <c r="G188" s="147" t="s">
        <v>130</v>
      </c>
      <c r="H188" s="148">
        <v>68.25</v>
      </c>
      <c r="I188" s="149"/>
      <c r="J188" s="150">
        <f>ROUND(I188*H188,2)</f>
        <v>0</v>
      </c>
      <c r="K188" s="151"/>
      <c r="L188" s="152"/>
      <c r="M188" s="153"/>
      <c r="N188" s="154" t="s">
        <v>29</v>
      </c>
      <c r="P188" s="140">
        <f>O188*H188</f>
        <v>0</v>
      </c>
      <c r="Q188" s="140">
        <v>1.33E-3</v>
      </c>
      <c r="R188" s="140">
        <f>Q188*H188</f>
        <v>9.0772500000000006E-2</v>
      </c>
      <c r="S188" s="140">
        <v>0</v>
      </c>
      <c r="T188" s="141">
        <f>S188*H188</f>
        <v>0</v>
      </c>
      <c r="AR188" s="142" t="s">
        <v>223</v>
      </c>
      <c r="AT188" s="142" t="s">
        <v>113</v>
      </c>
      <c r="AU188" s="142" t="s">
        <v>96</v>
      </c>
      <c r="AY188" s="13" t="s">
        <v>89</v>
      </c>
      <c r="BE188" s="143">
        <f>IF(N188="základná",J188,0)</f>
        <v>0</v>
      </c>
      <c r="BF188" s="143">
        <f>IF(N188="znížená",J188,0)</f>
        <v>0</v>
      </c>
      <c r="BG188" s="143">
        <f>IF(N188="zákl. prenesená",J188,0)</f>
        <v>0</v>
      </c>
      <c r="BH188" s="143">
        <f>IF(N188="zníž. prenesená",J188,0)</f>
        <v>0</v>
      </c>
      <c r="BI188" s="143">
        <f>IF(N188="nulová",J188,0)</f>
        <v>0</v>
      </c>
      <c r="BJ188" s="13" t="s">
        <v>96</v>
      </c>
      <c r="BK188" s="143">
        <f>ROUND(I188*H188,2)</f>
        <v>0</v>
      </c>
      <c r="BL188" s="13" t="s">
        <v>157</v>
      </c>
      <c r="BM188" s="142" t="s">
        <v>286</v>
      </c>
    </row>
    <row r="189" spans="2:65" s="1" customFormat="1" ht="24.25" customHeight="1">
      <c r="B189" s="129"/>
      <c r="C189" s="130" t="s">
        <v>287</v>
      </c>
      <c r="D189" s="130" t="s">
        <v>91</v>
      </c>
      <c r="E189" s="131" t="s">
        <v>288</v>
      </c>
      <c r="F189" s="132" t="s">
        <v>289</v>
      </c>
      <c r="G189" s="133" t="s">
        <v>275</v>
      </c>
      <c r="H189" s="155"/>
      <c r="I189" s="135"/>
      <c r="J189" s="136">
        <f>ROUND(I189*H189,2)</f>
        <v>0</v>
      </c>
      <c r="K189" s="137"/>
      <c r="L189" s="28"/>
      <c r="M189" s="138"/>
      <c r="N189" s="139" t="s">
        <v>29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157</v>
      </c>
      <c r="AT189" s="142" t="s">
        <v>91</v>
      </c>
      <c r="AU189" s="142" t="s">
        <v>96</v>
      </c>
      <c r="AY189" s="13" t="s">
        <v>89</v>
      </c>
      <c r="BE189" s="143">
        <f>IF(N189="základná",J189,0)</f>
        <v>0</v>
      </c>
      <c r="BF189" s="143">
        <f>IF(N189="znížená",J189,0)</f>
        <v>0</v>
      </c>
      <c r="BG189" s="143">
        <f>IF(N189="zákl. prenesená",J189,0)</f>
        <v>0</v>
      </c>
      <c r="BH189" s="143">
        <f>IF(N189="zníž. prenesená",J189,0)</f>
        <v>0</v>
      </c>
      <c r="BI189" s="143">
        <f>IF(N189="nulová",J189,0)</f>
        <v>0</v>
      </c>
      <c r="BJ189" s="13" t="s">
        <v>96</v>
      </c>
      <c r="BK189" s="143">
        <f>ROUND(I189*H189,2)</f>
        <v>0</v>
      </c>
      <c r="BL189" s="13" t="s">
        <v>157</v>
      </c>
      <c r="BM189" s="142" t="s">
        <v>290</v>
      </c>
    </row>
    <row r="190" spans="2:65" s="11" customFormat="1" ht="23" customHeight="1">
      <c r="B190" s="117"/>
      <c r="D190" s="118" t="s">
        <v>85</v>
      </c>
      <c r="E190" s="127" t="s">
        <v>291</v>
      </c>
      <c r="F190" s="127" t="s">
        <v>292</v>
      </c>
      <c r="I190" s="120"/>
      <c r="J190" s="128">
        <f>BK190</f>
        <v>0</v>
      </c>
      <c r="L190" s="117"/>
      <c r="M190" s="122"/>
      <c r="P190" s="123">
        <f>SUM(P191:P194)</f>
        <v>0</v>
      </c>
      <c r="R190" s="123">
        <f>SUM(R191:R194)</f>
        <v>9.2479999999999993E-3</v>
      </c>
      <c r="T190" s="124">
        <f>SUM(T191:T194)</f>
        <v>0</v>
      </c>
      <c r="AR190" s="118" t="s">
        <v>96</v>
      </c>
      <c r="AT190" s="125" t="s">
        <v>85</v>
      </c>
      <c r="AU190" s="125" t="s">
        <v>88</v>
      </c>
      <c r="AY190" s="118" t="s">
        <v>89</v>
      </c>
      <c r="BK190" s="126">
        <f>SUM(BK191:BK194)</f>
        <v>0</v>
      </c>
    </row>
    <row r="191" spans="2:65" s="1" customFormat="1" ht="16.5" customHeight="1">
      <c r="B191" s="129"/>
      <c r="C191" s="130" t="s">
        <v>293</v>
      </c>
      <c r="D191" s="130" t="s">
        <v>91</v>
      </c>
      <c r="E191" s="131" t="s">
        <v>294</v>
      </c>
      <c r="F191" s="132" t="s">
        <v>295</v>
      </c>
      <c r="G191" s="133" t="s">
        <v>177</v>
      </c>
      <c r="H191" s="134">
        <v>4</v>
      </c>
      <c r="I191" s="135"/>
      <c r="J191" s="136">
        <f>ROUND(I191*H191,2)</f>
        <v>0</v>
      </c>
      <c r="K191" s="137"/>
      <c r="L191" s="28"/>
      <c r="M191" s="138"/>
      <c r="N191" s="139" t="s">
        <v>29</v>
      </c>
      <c r="P191" s="140">
        <f>O191*H191</f>
        <v>0</v>
      </c>
      <c r="Q191" s="140">
        <v>4.6200000000000001E-4</v>
      </c>
      <c r="R191" s="140">
        <f>Q191*H191</f>
        <v>1.848E-3</v>
      </c>
      <c r="S191" s="140">
        <v>0</v>
      </c>
      <c r="T191" s="141">
        <f>S191*H191</f>
        <v>0</v>
      </c>
      <c r="AR191" s="142" t="s">
        <v>157</v>
      </c>
      <c r="AT191" s="142" t="s">
        <v>91</v>
      </c>
      <c r="AU191" s="142" t="s">
        <v>96</v>
      </c>
      <c r="AY191" s="13" t="s">
        <v>89</v>
      </c>
      <c r="BE191" s="143">
        <f>IF(N191="základná",J191,0)</f>
        <v>0</v>
      </c>
      <c r="BF191" s="143">
        <f>IF(N191="znížená",J191,0)</f>
        <v>0</v>
      </c>
      <c r="BG191" s="143">
        <f>IF(N191="zákl. prenesená",J191,0)</f>
        <v>0</v>
      </c>
      <c r="BH191" s="143">
        <f>IF(N191="zníž. prenesená",J191,0)</f>
        <v>0</v>
      </c>
      <c r="BI191" s="143">
        <f>IF(N191="nulová",J191,0)</f>
        <v>0</v>
      </c>
      <c r="BJ191" s="13" t="s">
        <v>96</v>
      </c>
      <c r="BK191" s="143">
        <f>ROUND(I191*H191,2)</f>
        <v>0</v>
      </c>
      <c r="BL191" s="13" t="s">
        <v>157</v>
      </c>
      <c r="BM191" s="142" t="s">
        <v>296</v>
      </c>
    </row>
    <row r="192" spans="2:65" s="1" customFormat="1" ht="21.75" customHeight="1">
      <c r="B192" s="129"/>
      <c r="C192" s="144" t="s">
        <v>297</v>
      </c>
      <c r="D192" s="144" t="s">
        <v>113</v>
      </c>
      <c r="E192" s="145" t="s">
        <v>298</v>
      </c>
      <c r="F192" s="146" t="s">
        <v>299</v>
      </c>
      <c r="G192" s="147" t="s">
        <v>177</v>
      </c>
      <c r="H192" s="148">
        <v>4</v>
      </c>
      <c r="I192" s="149"/>
      <c r="J192" s="150">
        <f>ROUND(I192*H192,2)</f>
        <v>0</v>
      </c>
      <c r="K192" s="151"/>
      <c r="L192" s="152"/>
      <c r="M192" s="153"/>
      <c r="N192" s="154" t="s">
        <v>29</v>
      </c>
      <c r="P192" s="140">
        <f>O192*H192</f>
        <v>0</v>
      </c>
      <c r="Q192" s="140">
        <v>1.2800000000000001E-3</v>
      </c>
      <c r="R192" s="140">
        <f>Q192*H192</f>
        <v>5.1200000000000004E-3</v>
      </c>
      <c r="S192" s="140">
        <v>0</v>
      </c>
      <c r="T192" s="141">
        <f>S192*H192</f>
        <v>0</v>
      </c>
      <c r="AR192" s="142" t="s">
        <v>223</v>
      </c>
      <c r="AT192" s="142" t="s">
        <v>113</v>
      </c>
      <c r="AU192" s="142" t="s">
        <v>96</v>
      </c>
      <c r="AY192" s="13" t="s">
        <v>89</v>
      </c>
      <c r="BE192" s="143">
        <f>IF(N192="základná",J192,0)</f>
        <v>0</v>
      </c>
      <c r="BF192" s="143">
        <f>IF(N192="znížená",J192,0)</f>
        <v>0</v>
      </c>
      <c r="BG192" s="143">
        <f>IF(N192="zákl. prenesená",J192,0)</f>
        <v>0</v>
      </c>
      <c r="BH192" s="143">
        <f>IF(N192="zníž. prenesená",J192,0)</f>
        <v>0</v>
      </c>
      <c r="BI192" s="143">
        <f>IF(N192="nulová",J192,0)</f>
        <v>0</v>
      </c>
      <c r="BJ192" s="13" t="s">
        <v>96</v>
      </c>
      <c r="BK192" s="143">
        <f>ROUND(I192*H192,2)</f>
        <v>0</v>
      </c>
      <c r="BL192" s="13" t="s">
        <v>157</v>
      </c>
      <c r="BM192" s="142" t="s">
        <v>300</v>
      </c>
    </row>
    <row r="193" spans="2:65" s="1" customFormat="1" ht="21.75" customHeight="1">
      <c r="B193" s="129"/>
      <c r="C193" s="130" t="s">
        <v>301</v>
      </c>
      <c r="D193" s="130" t="s">
        <v>91</v>
      </c>
      <c r="E193" s="131" t="s">
        <v>302</v>
      </c>
      <c r="F193" s="132" t="s">
        <v>303</v>
      </c>
      <c r="G193" s="133" t="s">
        <v>177</v>
      </c>
      <c r="H193" s="134">
        <v>2</v>
      </c>
      <c r="I193" s="135"/>
      <c r="J193" s="136">
        <f>ROUND(I193*H193,2)</f>
        <v>0</v>
      </c>
      <c r="K193" s="137"/>
      <c r="L193" s="28"/>
      <c r="M193" s="138"/>
      <c r="N193" s="139" t="s">
        <v>29</v>
      </c>
      <c r="P193" s="140">
        <f>O193*H193</f>
        <v>0</v>
      </c>
      <c r="Q193" s="140">
        <v>1.14E-3</v>
      </c>
      <c r="R193" s="140">
        <f>Q193*H193</f>
        <v>2.2799999999999999E-3</v>
      </c>
      <c r="S193" s="140">
        <v>0</v>
      </c>
      <c r="T193" s="141">
        <f>S193*H193</f>
        <v>0</v>
      </c>
      <c r="AR193" s="142" t="s">
        <v>157</v>
      </c>
      <c r="AT193" s="142" t="s">
        <v>91</v>
      </c>
      <c r="AU193" s="142" t="s">
        <v>96</v>
      </c>
      <c r="AY193" s="13" t="s">
        <v>89</v>
      </c>
      <c r="BE193" s="143">
        <f>IF(N193="základná",J193,0)</f>
        <v>0</v>
      </c>
      <c r="BF193" s="143">
        <f>IF(N193="znížená",J193,0)</f>
        <v>0</v>
      </c>
      <c r="BG193" s="143">
        <f>IF(N193="zákl. prenesená",J193,0)</f>
        <v>0</v>
      </c>
      <c r="BH193" s="143">
        <f>IF(N193="zníž. prenesená",J193,0)</f>
        <v>0</v>
      </c>
      <c r="BI193" s="143">
        <f>IF(N193="nulová",J193,0)</f>
        <v>0</v>
      </c>
      <c r="BJ193" s="13" t="s">
        <v>96</v>
      </c>
      <c r="BK193" s="143">
        <f>ROUND(I193*H193,2)</f>
        <v>0</v>
      </c>
      <c r="BL193" s="13" t="s">
        <v>157</v>
      </c>
      <c r="BM193" s="142" t="s">
        <v>304</v>
      </c>
    </row>
    <row r="194" spans="2:65" s="1" customFormat="1" ht="24.25" customHeight="1">
      <c r="B194" s="129"/>
      <c r="C194" s="130" t="s">
        <v>305</v>
      </c>
      <c r="D194" s="130" t="s">
        <v>91</v>
      </c>
      <c r="E194" s="131" t="s">
        <v>306</v>
      </c>
      <c r="F194" s="132" t="s">
        <v>307</v>
      </c>
      <c r="G194" s="133" t="s">
        <v>275</v>
      </c>
      <c r="H194" s="155"/>
      <c r="I194" s="135"/>
      <c r="J194" s="136">
        <f>ROUND(I194*H194,2)</f>
        <v>0</v>
      </c>
      <c r="K194" s="137"/>
      <c r="L194" s="28"/>
      <c r="M194" s="138"/>
      <c r="N194" s="139" t="s">
        <v>29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AR194" s="142" t="s">
        <v>157</v>
      </c>
      <c r="AT194" s="142" t="s">
        <v>91</v>
      </c>
      <c r="AU194" s="142" t="s">
        <v>96</v>
      </c>
      <c r="AY194" s="13" t="s">
        <v>89</v>
      </c>
      <c r="BE194" s="143">
        <f>IF(N194="základná",J194,0)</f>
        <v>0</v>
      </c>
      <c r="BF194" s="143">
        <f>IF(N194="znížená",J194,0)</f>
        <v>0</v>
      </c>
      <c r="BG194" s="143">
        <f>IF(N194="zákl. prenesená",J194,0)</f>
        <v>0</v>
      </c>
      <c r="BH194" s="143">
        <f>IF(N194="zníž. prenesená",J194,0)</f>
        <v>0</v>
      </c>
      <c r="BI194" s="143">
        <f>IF(N194="nulová",J194,0)</f>
        <v>0</v>
      </c>
      <c r="BJ194" s="13" t="s">
        <v>96</v>
      </c>
      <c r="BK194" s="143">
        <f>ROUND(I194*H194,2)</f>
        <v>0</v>
      </c>
      <c r="BL194" s="13" t="s">
        <v>157</v>
      </c>
      <c r="BM194" s="142" t="s">
        <v>308</v>
      </c>
    </row>
    <row r="195" spans="2:65" s="11" customFormat="1" ht="23" customHeight="1">
      <c r="B195" s="117"/>
      <c r="D195" s="118" t="s">
        <v>85</v>
      </c>
      <c r="E195" s="127" t="s">
        <v>309</v>
      </c>
      <c r="F195" s="127" t="s">
        <v>310</v>
      </c>
      <c r="I195" s="120"/>
      <c r="J195" s="128">
        <f>BK195</f>
        <v>0</v>
      </c>
      <c r="L195" s="117"/>
      <c r="M195" s="122"/>
      <c r="P195" s="123">
        <f>SUM(P196:P198)</f>
        <v>0</v>
      </c>
      <c r="R195" s="123">
        <f>SUM(R196:R198)</f>
        <v>1.14E-3</v>
      </c>
      <c r="T195" s="124">
        <f>SUM(T196:T198)</f>
        <v>0</v>
      </c>
      <c r="AR195" s="118" t="s">
        <v>96</v>
      </c>
      <c r="AT195" s="125" t="s">
        <v>85</v>
      </c>
      <c r="AU195" s="125" t="s">
        <v>88</v>
      </c>
      <c r="AY195" s="118" t="s">
        <v>89</v>
      </c>
      <c r="BK195" s="126">
        <f>SUM(BK196:BK198)</f>
        <v>0</v>
      </c>
    </row>
    <row r="196" spans="2:65" s="1" customFormat="1" ht="16.5" customHeight="1">
      <c r="B196" s="129"/>
      <c r="C196" s="130" t="s">
        <v>311</v>
      </c>
      <c r="D196" s="130" t="s">
        <v>91</v>
      </c>
      <c r="E196" s="131" t="s">
        <v>312</v>
      </c>
      <c r="F196" s="132" t="s">
        <v>313</v>
      </c>
      <c r="G196" s="133" t="s">
        <v>177</v>
      </c>
      <c r="H196" s="134">
        <v>3</v>
      </c>
      <c r="I196" s="135"/>
      <c r="J196" s="136">
        <f>ROUND(I196*H196,2)</f>
        <v>0</v>
      </c>
      <c r="K196" s="137"/>
      <c r="L196" s="28"/>
      <c r="M196" s="138"/>
      <c r="N196" s="139" t="s">
        <v>29</v>
      </c>
      <c r="P196" s="140">
        <f>O196*H196</f>
        <v>0</v>
      </c>
      <c r="Q196" s="140">
        <v>2.0000000000000002E-5</v>
      </c>
      <c r="R196" s="140">
        <f>Q196*H196</f>
        <v>6.0000000000000008E-5</v>
      </c>
      <c r="S196" s="140">
        <v>0</v>
      </c>
      <c r="T196" s="141">
        <f>S196*H196</f>
        <v>0</v>
      </c>
      <c r="AR196" s="142" t="s">
        <v>157</v>
      </c>
      <c r="AT196" s="142" t="s">
        <v>91</v>
      </c>
      <c r="AU196" s="142" t="s">
        <v>96</v>
      </c>
      <c r="AY196" s="13" t="s">
        <v>89</v>
      </c>
      <c r="BE196" s="143">
        <f>IF(N196="základná",J196,0)</f>
        <v>0</v>
      </c>
      <c r="BF196" s="143">
        <f>IF(N196="znížená",J196,0)</f>
        <v>0</v>
      </c>
      <c r="BG196" s="143">
        <f>IF(N196="zákl. prenesená",J196,0)</f>
        <v>0</v>
      </c>
      <c r="BH196" s="143">
        <f>IF(N196="zníž. prenesená",J196,0)</f>
        <v>0</v>
      </c>
      <c r="BI196" s="143">
        <f>IF(N196="nulová",J196,0)</f>
        <v>0</v>
      </c>
      <c r="BJ196" s="13" t="s">
        <v>96</v>
      </c>
      <c r="BK196" s="143">
        <f>ROUND(I196*H196,2)</f>
        <v>0</v>
      </c>
      <c r="BL196" s="13" t="s">
        <v>157</v>
      </c>
      <c r="BM196" s="142" t="s">
        <v>314</v>
      </c>
    </row>
    <row r="197" spans="2:65" s="1" customFormat="1" ht="16.5" customHeight="1">
      <c r="B197" s="129"/>
      <c r="C197" s="144" t="s">
        <v>315</v>
      </c>
      <c r="D197" s="144" t="s">
        <v>113</v>
      </c>
      <c r="E197" s="145" t="s">
        <v>316</v>
      </c>
      <c r="F197" s="146" t="s">
        <v>317</v>
      </c>
      <c r="G197" s="147" t="s">
        <v>177</v>
      </c>
      <c r="H197" s="148">
        <v>3</v>
      </c>
      <c r="I197" s="149"/>
      <c r="J197" s="150">
        <f>ROUND(I197*H197,2)</f>
        <v>0</v>
      </c>
      <c r="K197" s="151"/>
      <c r="L197" s="152"/>
      <c r="M197" s="153"/>
      <c r="N197" s="154" t="s">
        <v>29</v>
      </c>
      <c r="P197" s="140">
        <f>O197*H197</f>
        <v>0</v>
      </c>
      <c r="Q197" s="140">
        <v>3.6000000000000002E-4</v>
      </c>
      <c r="R197" s="140">
        <f>Q197*H197</f>
        <v>1.08E-3</v>
      </c>
      <c r="S197" s="140">
        <v>0</v>
      </c>
      <c r="T197" s="141">
        <f>S197*H197</f>
        <v>0</v>
      </c>
      <c r="AR197" s="142" t="s">
        <v>223</v>
      </c>
      <c r="AT197" s="142" t="s">
        <v>113</v>
      </c>
      <c r="AU197" s="142" t="s">
        <v>96</v>
      </c>
      <c r="AY197" s="13" t="s">
        <v>89</v>
      </c>
      <c r="BE197" s="143">
        <f>IF(N197="základná",J197,0)</f>
        <v>0</v>
      </c>
      <c r="BF197" s="143">
        <f>IF(N197="znížená",J197,0)</f>
        <v>0</v>
      </c>
      <c r="BG197" s="143">
        <f>IF(N197="zákl. prenesená",J197,0)</f>
        <v>0</v>
      </c>
      <c r="BH197" s="143">
        <f>IF(N197="zníž. prenesená",J197,0)</f>
        <v>0</v>
      </c>
      <c r="BI197" s="143">
        <f>IF(N197="nulová",J197,0)</f>
        <v>0</v>
      </c>
      <c r="BJ197" s="13" t="s">
        <v>96</v>
      </c>
      <c r="BK197" s="143">
        <f>ROUND(I197*H197,2)</f>
        <v>0</v>
      </c>
      <c r="BL197" s="13" t="s">
        <v>157</v>
      </c>
      <c r="BM197" s="142" t="s">
        <v>318</v>
      </c>
    </row>
    <row r="198" spans="2:65" s="1" customFormat="1" ht="24.25" customHeight="1">
      <c r="B198" s="129"/>
      <c r="C198" s="130" t="s">
        <v>319</v>
      </c>
      <c r="D198" s="130" t="s">
        <v>91</v>
      </c>
      <c r="E198" s="131" t="s">
        <v>320</v>
      </c>
      <c r="F198" s="132" t="s">
        <v>321</v>
      </c>
      <c r="G198" s="133" t="s">
        <v>275</v>
      </c>
      <c r="H198" s="155"/>
      <c r="I198" s="135"/>
      <c r="J198" s="136">
        <f>ROUND(I198*H198,2)</f>
        <v>0</v>
      </c>
      <c r="K198" s="137"/>
      <c r="L198" s="28"/>
      <c r="M198" s="138"/>
      <c r="N198" s="139" t="s">
        <v>29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157</v>
      </c>
      <c r="AT198" s="142" t="s">
        <v>91</v>
      </c>
      <c r="AU198" s="142" t="s">
        <v>96</v>
      </c>
      <c r="AY198" s="13" t="s">
        <v>89</v>
      </c>
      <c r="BE198" s="143">
        <f>IF(N198="základná",J198,0)</f>
        <v>0</v>
      </c>
      <c r="BF198" s="143">
        <f>IF(N198="znížená",J198,0)</f>
        <v>0</v>
      </c>
      <c r="BG198" s="143">
        <f>IF(N198="zákl. prenesená",J198,0)</f>
        <v>0</v>
      </c>
      <c r="BH198" s="143">
        <f>IF(N198="zníž. prenesená",J198,0)</f>
        <v>0</v>
      </c>
      <c r="BI198" s="143">
        <f>IF(N198="nulová",J198,0)</f>
        <v>0</v>
      </c>
      <c r="BJ198" s="13" t="s">
        <v>96</v>
      </c>
      <c r="BK198" s="143">
        <f>ROUND(I198*H198,2)</f>
        <v>0</v>
      </c>
      <c r="BL198" s="13" t="s">
        <v>157</v>
      </c>
      <c r="BM198" s="142" t="s">
        <v>322</v>
      </c>
    </row>
    <row r="199" spans="2:65" s="11" customFormat="1" ht="23" customHeight="1">
      <c r="B199" s="117"/>
      <c r="D199" s="118" t="s">
        <v>85</v>
      </c>
      <c r="E199" s="127" t="s">
        <v>323</v>
      </c>
      <c r="F199" s="127" t="s">
        <v>324</v>
      </c>
      <c r="I199" s="120"/>
      <c r="J199" s="128">
        <f>BK199</f>
        <v>0</v>
      </c>
      <c r="L199" s="117"/>
      <c r="M199" s="122"/>
      <c r="P199" s="123">
        <f>SUM(P200:P213)</f>
        <v>0</v>
      </c>
      <c r="R199" s="123">
        <f>SUM(R200:R213)</f>
        <v>6.7634567500000006E-2</v>
      </c>
      <c r="T199" s="124">
        <f>SUM(T200:T213)</f>
        <v>0</v>
      </c>
      <c r="AR199" s="118" t="s">
        <v>96</v>
      </c>
      <c r="AT199" s="125" t="s">
        <v>85</v>
      </c>
      <c r="AU199" s="125" t="s">
        <v>88</v>
      </c>
      <c r="AY199" s="118" t="s">
        <v>89</v>
      </c>
      <c r="BK199" s="126">
        <f>SUM(BK200:BK213)</f>
        <v>0</v>
      </c>
    </row>
    <row r="200" spans="2:65" s="1" customFormat="1" ht="21.75" customHeight="1">
      <c r="B200" s="129"/>
      <c r="C200" s="130" t="s">
        <v>325</v>
      </c>
      <c r="D200" s="130" t="s">
        <v>91</v>
      </c>
      <c r="E200" s="131" t="s">
        <v>326</v>
      </c>
      <c r="F200" s="132" t="s">
        <v>327</v>
      </c>
      <c r="G200" s="133" t="s">
        <v>177</v>
      </c>
      <c r="H200" s="134">
        <v>1</v>
      </c>
      <c r="I200" s="135"/>
      <c r="J200" s="136">
        <f t="shared" ref="J200:J213" si="30">ROUND(I200*H200,2)</f>
        <v>0</v>
      </c>
      <c r="K200" s="137"/>
      <c r="L200" s="28"/>
      <c r="M200" s="138"/>
      <c r="N200" s="139" t="s">
        <v>29</v>
      </c>
      <c r="P200" s="140">
        <f t="shared" ref="P200:P213" si="31">O200*H200</f>
        <v>0</v>
      </c>
      <c r="Q200" s="140">
        <v>2.8420000000000002E-4</v>
      </c>
      <c r="R200" s="140">
        <f t="shared" ref="R200:R213" si="32">Q200*H200</f>
        <v>2.8420000000000002E-4</v>
      </c>
      <c r="S200" s="140">
        <v>0</v>
      </c>
      <c r="T200" s="141">
        <f t="shared" ref="T200:T213" si="33">S200*H200</f>
        <v>0</v>
      </c>
      <c r="AR200" s="142" t="s">
        <v>157</v>
      </c>
      <c r="AT200" s="142" t="s">
        <v>91</v>
      </c>
      <c r="AU200" s="142" t="s">
        <v>96</v>
      </c>
      <c r="AY200" s="13" t="s">
        <v>89</v>
      </c>
      <c r="BE200" s="143">
        <f t="shared" ref="BE200:BE213" si="34">IF(N200="základná",J200,0)</f>
        <v>0</v>
      </c>
      <c r="BF200" s="143">
        <f t="shared" ref="BF200:BF213" si="35">IF(N200="znížená",J200,0)</f>
        <v>0</v>
      </c>
      <c r="BG200" s="143">
        <f t="shared" ref="BG200:BG213" si="36">IF(N200="zákl. prenesená",J200,0)</f>
        <v>0</v>
      </c>
      <c r="BH200" s="143">
        <f t="shared" ref="BH200:BH213" si="37">IF(N200="zníž. prenesená",J200,0)</f>
        <v>0</v>
      </c>
      <c r="BI200" s="143">
        <f t="shared" ref="BI200:BI213" si="38">IF(N200="nulová",J200,0)</f>
        <v>0</v>
      </c>
      <c r="BJ200" s="13" t="s">
        <v>96</v>
      </c>
      <c r="BK200" s="143">
        <f t="shared" ref="BK200:BK213" si="39">ROUND(I200*H200,2)</f>
        <v>0</v>
      </c>
      <c r="BL200" s="13" t="s">
        <v>157</v>
      </c>
      <c r="BM200" s="142" t="s">
        <v>328</v>
      </c>
    </row>
    <row r="201" spans="2:65" s="1" customFormat="1" ht="21.75" customHeight="1">
      <c r="B201" s="129"/>
      <c r="C201" s="144" t="s">
        <v>329</v>
      </c>
      <c r="D201" s="144" t="s">
        <v>113</v>
      </c>
      <c r="E201" s="145" t="s">
        <v>330</v>
      </c>
      <c r="F201" s="146" t="s">
        <v>331</v>
      </c>
      <c r="G201" s="147" t="s">
        <v>177</v>
      </c>
      <c r="H201" s="148">
        <v>1</v>
      </c>
      <c r="I201" s="149"/>
      <c r="J201" s="150">
        <f t="shared" si="30"/>
        <v>0</v>
      </c>
      <c r="K201" s="151"/>
      <c r="L201" s="152"/>
      <c r="M201" s="153"/>
      <c r="N201" s="154" t="s">
        <v>29</v>
      </c>
      <c r="P201" s="140">
        <f t="shared" si="31"/>
        <v>0</v>
      </c>
      <c r="Q201" s="140">
        <v>3.7600000000000001E-2</v>
      </c>
      <c r="R201" s="140">
        <f t="shared" si="32"/>
        <v>3.7600000000000001E-2</v>
      </c>
      <c r="S201" s="140">
        <v>0</v>
      </c>
      <c r="T201" s="141">
        <f t="shared" si="33"/>
        <v>0</v>
      </c>
      <c r="AR201" s="142" t="s">
        <v>223</v>
      </c>
      <c r="AT201" s="142" t="s">
        <v>113</v>
      </c>
      <c r="AU201" s="142" t="s">
        <v>96</v>
      </c>
      <c r="AY201" s="13" t="s">
        <v>89</v>
      </c>
      <c r="BE201" s="143">
        <f t="shared" si="34"/>
        <v>0</v>
      </c>
      <c r="BF201" s="143">
        <f t="shared" si="35"/>
        <v>0</v>
      </c>
      <c r="BG201" s="143">
        <f t="shared" si="36"/>
        <v>0</v>
      </c>
      <c r="BH201" s="143">
        <f t="shared" si="37"/>
        <v>0</v>
      </c>
      <c r="BI201" s="143">
        <f t="shared" si="38"/>
        <v>0</v>
      </c>
      <c r="BJ201" s="13" t="s">
        <v>96</v>
      </c>
      <c r="BK201" s="143">
        <f t="shared" si="39"/>
        <v>0</v>
      </c>
      <c r="BL201" s="13" t="s">
        <v>157</v>
      </c>
      <c r="BM201" s="142" t="s">
        <v>332</v>
      </c>
    </row>
    <row r="202" spans="2:65" s="1" customFormat="1" ht="16.5" customHeight="1">
      <c r="B202" s="129"/>
      <c r="C202" s="130" t="s">
        <v>333</v>
      </c>
      <c r="D202" s="130" t="s">
        <v>91</v>
      </c>
      <c r="E202" s="131" t="s">
        <v>334</v>
      </c>
      <c r="F202" s="132" t="s">
        <v>335</v>
      </c>
      <c r="G202" s="133" t="s">
        <v>177</v>
      </c>
      <c r="H202" s="134">
        <v>1</v>
      </c>
      <c r="I202" s="135"/>
      <c r="J202" s="136">
        <f t="shared" si="30"/>
        <v>0</v>
      </c>
      <c r="K202" s="137"/>
      <c r="L202" s="28"/>
      <c r="M202" s="138"/>
      <c r="N202" s="139" t="s">
        <v>29</v>
      </c>
      <c r="P202" s="140">
        <f t="shared" si="31"/>
        <v>0</v>
      </c>
      <c r="Q202" s="140">
        <v>0</v>
      </c>
      <c r="R202" s="140">
        <f t="shared" si="32"/>
        <v>0</v>
      </c>
      <c r="S202" s="140">
        <v>0</v>
      </c>
      <c r="T202" s="141">
        <f t="shared" si="33"/>
        <v>0</v>
      </c>
      <c r="AR202" s="142" t="s">
        <v>157</v>
      </c>
      <c r="AT202" s="142" t="s">
        <v>91</v>
      </c>
      <c r="AU202" s="142" t="s">
        <v>96</v>
      </c>
      <c r="AY202" s="13" t="s">
        <v>89</v>
      </c>
      <c r="BE202" s="143">
        <f t="shared" si="34"/>
        <v>0</v>
      </c>
      <c r="BF202" s="143">
        <f t="shared" si="35"/>
        <v>0</v>
      </c>
      <c r="BG202" s="143">
        <f t="shared" si="36"/>
        <v>0</v>
      </c>
      <c r="BH202" s="143">
        <f t="shared" si="37"/>
        <v>0</v>
      </c>
      <c r="BI202" s="143">
        <f t="shared" si="38"/>
        <v>0</v>
      </c>
      <c r="BJ202" s="13" t="s">
        <v>96</v>
      </c>
      <c r="BK202" s="143">
        <f t="shared" si="39"/>
        <v>0</v>
      </c>
      <c r="BL202" s="13" t="s">
        <v>157</v>
      </c>
      <c r="BM202" s="142" t="s">
        <v>336</v>
      </c>
    </row>
    <row r="203" spans="2:65" s="1" customFormat="1" ht="16.5" customHeight="1">
      <c r="B203" s="129"/>
      <c r="C203" s="144" t="s">
        <v>337</v>
      </c>
      <c r="D203" s="144" t="s">
        <v>113</v>
      </c>
      <c r="E203" s="145" t="s">
        <v>338</v>
      </c>
      <c r="F203" s="146" t="s">
        <v>339</v>
      </c>
      <c r="G203" s="147" t="s">
        <v>177</v>
      </c>
      <c r="H203" s="148">
        <v>1</v>
      </c>
      <c r="I203" s="149"/>
      <c r="J203" s="150">
        <f t="shared" si="30"/>
        <v>0</v>
      </c>
      <c r="K203" s="151"/>
      <c r="L203" s="152"/>
      <c r="M203" s="153"/>
      <c r="N203" s="154" t="s">
        <v>29</v>
      </c>
      <c r="P203" s="140">
        <f t="shared" si="31"/>
        <v>0</v>
      </c>
      <c r="Q203" s="140">
        <v>2E-3</v>
      </c>
      <c r="R203" s="140">
        <f t="shared" si="32"/>
        <v>2E-3</v>
      </c>
      <c r="S203" s="140">
        <v>0</v>
      </c>
      <c r="T203" s="141">
        <f t="shared" si="33"/>
        <v>0</v>
      </c>
      <c r="AR203" s="142" t="s">
        <v>223</v>
      </c>
      <c r="AT203" s="142" t="s">
        <v>113</v>
      </c>
      <c r="AU203" s="142" t="s">
        <v>96</v>
      </c>
      <c r="AY203" s="13" t="s">
        <v>89</v>
      </c>
      <c r="BE203" s="143">
        <f t="shared" si="34"/>
        <v>0</v>
      </c>
      <c r="BF203" s="143">
        <f t="shared" si="35"/>
        <v>0</v>
      </c>
      <c r="BG203" s="143">
        <f t="shared" si="36"/>
        <v>0</v>
      </c>
      <c r="BH203" s="143">
        <f t="shared" si="37"/>
        <v>0</v>
      </c>
      <c r="BI203" s="143">
        <f t="shared" si="38"/>
        <v>0</v>
      </c>
      <c r="BJ203" s="13" t="s">
        <v>96</v>
      </c>
      <c r="BK203" s="143">
        <f t="shared" si="39"/>
        <v>0</v>
      </c>
      <c r="BL203" s="13" t="s">
        <v>157</v>
      </c>
      <c r="BM203" s="142" t="s">
        <v>340</v>
      </c>
    </row>
    <row r="204" spans="2:65" s="1" customFormat="1" ht="24.25" customHeight="1">
      <c r="B204" s="129"/>
      <c r="C204" s="130" t="s">
        <v>341</v>
      </c>
      <c r="D204" s="130" t="s">
        <v>91</v>
      </c>
      <c r="E204" s="131" t="s">
        <v>342</v>
      </c>
      <c r="F204" s="132" t="s">
        <v>343</v>
      </c>
      <c r="G204" s="133" t="s">
        <v>177</v>
      </c>
      <c r="H204" s="134">
        <v>1</v>
      </c>
      <c r="I204" s="135"/>
      <c r="J204" s="136">
        <f t="shared" si="30"/>
        <v>0</v>
      </c>
      <c r="K204" s="137"/>
      <c r="L204" s="28"/>
      <c r="M204" s="138"/>
      <c r="N204" s="139" t="s">
        <v>29</v>
      </c>
      <c r="P204" s="140">
        <f t="shared" si="31"/>
        <v>0</v>
      </c>
      <c r="Q204" s="140">
        <v>2.7999999999999998E-4</v>
      </c>
      <c r="R204" s="140">
        <f t="shared" si="32"/>
        <v>2.7999999999999998E-4</v>
      </c>
      <c r="S204" s="140">
        <v>0</v>
      </c>
      <c r="T204" s="141">
        <f t="shared" si="33"/>
        <v>0</v>
      </c>
      <c r="AR204" s="142" t="s">
        <v>157</v>
      </c>
      <c r="AT204" s="142" t="s">
        <v>91</v>
      </c>
      <c r="AU204" s="142" t="s">
        <v>96</v>
      </c>
      <c r="AY204" s="13" t="s">
        <v>89</v>
      </c>
      <c r="BE204" s="143">
        <f t="shared" si="34"/>
        <v>0</v>
      </c>
      <c r="BF204" s="143">
        <f t="shared" si="35"/>
        <v>0</v>
      </c>
      <c r="BG204" s="143">
        <f t="shared" si="36"/>
        <v>0</v>
      </c>
      <c r="BH204" s="143">
        <f t="shared" si="37"/>
        <v>0</v>
      </c>
      <c r="BI204" s="143">
        <f t="shared" si="38"/>
        <v>0</v>
      </c>
      <c r="BJ204" s="13" t="s">
        <v>96</v>
      </c>
      <c r="BK204" s="143">
        <f t="shared" si="39"/>
        <v>0</v>
      </c>
      <c r="BL204" s="13" t="s">
        <v>157</v>
      </c>
      <c r="BM204" s="142" t="s">
        <v>344</v>
      </c>
    </row>
    <row r="205" spans="2:65" s="1" customFormat="1" ht="16.5" customHeight="1">
      <c r="B205" s="129"/>
      <c r="C205" s="144" t="s">
        <v>345</v>
      </c>
      <c r="D205" s="144" t="s">
        <v>113</v>
      </c>
      <c r="E205" s="145" t="s">
        <v>346</v>
      </c>
      <c r="F205" s="146" t="s">
        <v>347</v>
      </c>
      <c r="G205" s="147" t="s">
        <v>177</v>
      </c>
      <c r="H205" s="148">
        <v>1</v>
      </c>
      <c r="I205" s="149"/>
      <c r="J205" s="150">
        <f t="shared" si="30"/>
        <v>0</v>
      </c>
      <c r="K205" s="151"/>
      <c r="L205" s="152"/>
      <c r="M205" s="153"/>
      <c r="N205" s="154" t="s">
        <v>29</v>
      </c>
      <c r="P205" s="140">
        <f t="shared" si="31"/>
        <v>0</v>
      </c>
      <c r="Q205" s="140">
        <v>1.41E-2</v>
      </c>
      <c r="R205" s="140">
        <f t="shared" si="32"/>
        <v>1.41E-2</v>
      </c>
      <c r="S205" s="140">
        <v>0</v>
      </c>
      <c r="T205" s="141">
        <f t="shared" si="33"/>
        <v>0</v>
      </c>
      <c r="AR205" s="142" t="s">
        <v>223</v>
      </c>
      <c r="AT205" s="142" t="s">
        <v>113</v>
      </c>
      <c r="AU205" s="142" t="s">
        <v>96</v>
      </c>
      <c r="AY205" s="13" t="s">
        <v>89</v>
      </c>
      <c r="BE205" s="143">
        <f t="shared" si="34"/>
        <v>0</v>
      </c>
      <c r="BF205" s="143">
        <f t="shared" si="35"/>
        <v>0</v>
      </c>
      <c r="BG205" s="143">
        <f t="shared" si="36"/>
        <v>0</v>
      </c>
      <c r="BH205" s="143">
        <f t="shared" si="37"/>
        <v>0</v>
      </c>
      <c r="BI205" s="143">
        <f t="shared" si="38"/>
        <v>0</v>
      </c>
      <c r="BJ205" s="13" t="s">
        <v>96</v>
      </c>
      <c r="BK205" s="143">
        <f t="shared" si="39"/>
        <v>0</v>
      </c>
      <c r="BL205" s="13" t="s">
        <v>157</v>
      </c>
      <c r="BM205" s="142" t="s">
        <v>348</v>
      </c>
    </row>
    <row r="206" spans="2:65" s="1" customFormat="1" ht="16.5" customHeight="1">
      <c r="B206" s="129"/>
      <c r="C206" s="130" t="s">
        <v>349</v>
      </c>
      <c r="D206" s="130" t="s">
        <v>91</v>
      </c>
      <c r="E206" s="131" t="s">
        <v>350</v>
      </c>
      <c r="F206" s="132" t="s">
        <v>351</v>
      </c>
      <c r="G206" s="133" t="s">
        <v>177</v>
      </c>
      <c r="H206" s="134">
        <v>1</v>
      </c>
      <c r="I206" s="135"/>
      <c r="J206" s="136">
        <f t="shared" si="30"/>
        <v>0</v>
      </c>
      <c r="K206" s="137"/>
      <c r="L206" s="28"/>
      <c r="M206" s="138"/>
      <c r="N206" s="139" t="s">
        <v>29</v>
      </c>
      <c r="P206" s="140">
        <f t="shared" si="31"/>
        <v>0</v>
      </c>
      <c r="Q206" s="140">
        <v>6.9196749999999999E-4</v>
      </c>
      <c r="R206" s="140">
        <f t="shared" si="32"/>
        <v>6.9196749999999999E-4</v>
      </c>
      <c r="S206" s="140">
        <v>0</v>
      </c>
      <c r="T206" s="141">
        <f t="shared" si="33"/>
        <v>0</v>
      </c>
      <c r="AR206" s="142" t="s">
        <v>157</v>
      </c>
      <c r="AT206" s="142" t="s">
        <v>91</v>
      </c>
      <c r="AU206" s="142" t="s">
        <v>96</v>
      </c>
      <c r="AY206" s="13" t="s">
        <v>89</v>
      </c>
      <c r="BE206" s="143">
        <f t="shared" si="34"/>
        <v>0</v>
      </c>
      <c r="BF206" s="143">
        <f t="shared" si="35"/>
        <v>0</v>
      </c>
      <c r="BG206" s="143">
        <f t="shared" si="36"/>
        <v>0</v>
      </c>
      <c r="BH206" s="143">
        <f t="shared" si="37"/>
        <v>0</v>
      </c>
      <c r="BI206" s="143">
        <f t="shared" si="38"/>
        <v>0</v>
      </c>
      <c r="BJ206" s="13" t="s">
        <v>96</v>
      </c>
      <c r="BK206" s="143">
        <f t="shared" si="39"/>
        <v>0</v>
      </c>
      <c r="BL206" s="13" t="s">
        <v>157</v>
      </c>
      <c r="BM206" s="142" t="s">
        <v>352</v>
      </c>
    </row>
    <row r="207" spans="2:65" s="1" customFormat="1" ht="16.5" customHeight="1">
      <c r="B207" s="129"/>
      <c r="C207" s="144" t="s">
        <v>353</v>
      </c>
      <c r="D207" s="144" t="s">
        <v>113</v>
      </c>
      <c r="E207" s="145" t="s">
        <v>354</v>
      </c>
      <c r="F207" s="146" t="s">
        <v>355</v>
      </c>
      <c r="G207" s="147" t="s">
        <v>177</v>
      </c>
      <c r="H207" s="148">
        <v>1</v>
      </c>
      <c r="I207" s="149"/>
      <c r="J207" s="150">
        <f t="shared" si="30"/>
        <v>0</v>
      </c>
      <c r="K207" s="151"/>
      <c r="L207" s="152"/>
      <c r="M207" s="153"/>
      <c r="N207" s="154" t="s">
        <v>29</v>
      </c>
      <c r="P207" s="140">
        <f t="shared" si="31"/>
        <v>0</v>
      </c>
      <c r="Q207" s="140">
        <v>8.6499999999999997E-3</v>
      </c>
      <c r="R207" s="140">
        <f t="shared" si="32"/>
        <v>8.6499999999999997E-3</v>
      </c>
      <c r="S207" s="140">
        <v>0</v>
      </c>
      <c r="T207" s="141">
        <f t="shared" si="33"/>
        <v>0</v>
      </c>
      <c r="AR207" s="142" t="s">
        <v>223</v>
      </c>
      <c r="AT207" s="142" t="s">
        <v>113</v>
      </c>
      <c r="AU207" s="142" t="s">
        <v>96</v>
      </c>
      <c r="AY207" s="13" t="s">
        <v>89</v>
      </c>
      <c r="BE207" s="143">
        <f t="shared" si="34"/>
        <v>0</v>
      </c>
      <c r="BF207" s="143">
        <f t="shared" si="35"/>
        <v>0</v>
      </c>
      <c r="BG207" s="143">
        <f t="shared" si="36"/>
        <v>0</v>
      </c>
      <c r="BH207" s="143">
        <f t="shared" si="37"/>
        <v>0</v>
      </c>
      <c r="BI207" s="143">
        <f t="shared" si="38"/>
        <v>0</v>
      </c>
      <c r="BJ207" s="13" t="s">
        <v>96</v>
      </c>
      <c r="BK207" s="143">
        <f t="shared" si="39"/>
        <v>0</v>
      </c>
      <c r="BL207" s="13" t="s">
        <v>157</v>
      </c>
      <c r="BM207" s="142" t="s">
        <v>356</v>
      </c>
    </row>
    <row r="208" spans="2:65" s="1" customFormat="1" ht="16.5" customHeight="1">
      <c r="B208" s="129"/>
      <c r="C208" s="130" t="s">
        <v>357</v>
      </c>
      <c r="D208" s="130" t="s">
        <v>91</v>
      </c>
      <c r="E208" s="131" t="s">
        <v>358</v>
      </c>
      <c r="F208" s="132" t="s">
        <v>359</v>
      </c>
      <c r="G208" s="133" t="s">
        <v>177</v>
      </c>
      <c r="H208" s="134">
        <v>2</v>
      </c>
      <c r="I208" s="135"/>
      <c r="J208" s="136">
        <f t="shared" si="30"/>
        <v>0</v>
      </c>
      <c r="K208" s="137"/>
      <c r="L208" s="28"/>
      <c r="M208" s="138"/>
      <c r="N208" s="139" t="s">
        <v>29</v>
      </c>
      <c r="P208" s="140">
        <f t="shared" si="31"/>
        <v>0</v>
      </c>
      <c r="Q208" s="140">
        <v>4.1999999999999996E-6</v>
      </c>
      <c r="R208" s="140">
        <f t="shared" si="32"/>
        <v>8.3999999999999992E-6</v>
      </c>
      <c r="S208" s="140">
        <v>0</v>
      </c>
      <c r="T208" s="141">
        <f t="shared" si="33"/>
        <v>0</v>
      </c>
      <c r="AR208" s="142" t="s">
        <v>157</v>
      </c>
      <c r="AT208" s="142" t="s">
        <v>91</v>
      </c>
      <c r="AU208" s="142" t="s">
        <v>96</v>
      </c>
      <c r="AY208" s="13" t="s">
        <v>89</v>
      </c>
      <c r="BE208" s="143">
        <f t="shared" si="34"/>
        <v>0</v>
      </c>
      <c r="BF208" s="143">
        <f t="shared" si="35"/>
        <v>0</v>
      </c>
      <c r="BG208" s="143">
        <f t="shared" si="36"/>
        <v>0</v>
      </c>
      <c r="BH208" s="143">
        <f t="shared" si="37"/>
        <v>0</v>
      </c>
      <c r="BI208" s="143">
        <f t="shared" si="38"/>
        <v>0</v>
      </c>
      <c r="BJ208" s="13" t="s">
        <v>96</v>
      </c>
      <c r="BK208" s="143">
        <f t="shared" si="39"/>
        <v>0</v>
      </c>
      <c r="BL208" s="13" t="s">
        <v>157</v>
      </c>
      <c r="BM208" s="142" t="s">
        <v>360</v>
      </c>
    </row>
    <row r="209" spans="2:65" s="1" customFormat="1" ht="16.5" customHeight="1">
      <c r="B209" s="129"/>
      <c r="C209" s="144" t="s">
        <v>361</v>
      </c>
      <c r="D209" s="144" t="s">
        <v>113</v>
      </c>
      <c r="E209" s="145" t="s">
        <v>362</v>
      </c>
      <c r="F209" s="146" t="s">
        <v>363</v>
      </c>
      <c r="G209" s="147" t="s">
        <v>177</v>
      </c>
      <c r="H209" s="148">
        <v>1</v>
      </c>
      <c r="I209" s="149"/>
      <c r="J209" s="150">
        <f t="shared" si="30"/>
        <v>0</v>
      </c>
      <c r="K209" s="151"/>
      <c r="L209" s="152"/>
      <c r="M209" s="153"/>
      <c r="N209" s="154" t="s">
        <v>29</v>
      </c>
      <c r="P209" s="140">
        <f t="shared" si="31"/>
        <v>0</v>
      </c>
      <c r="Q209" s="140">
        <v>2E-3</v>
      </c>
      <c r="R209" s="140">
        <f t="shared" si="32"/>
        <v>2E-3</v>
      </c>
      <c r="S209" s="140">
        <v>0</v>
      </c>
      <c r="T209" s="141">
        <f t="shared" si="33"/>
        <v>0</v>
      </c>
      <c r="AR209" s="142" t="s">
        <v>223</v>
      </c>
      <c r="AT209" s="142" t="s">
        <v>113</v>
      </c>
      <c r="AU209" s="142" t="s">
        <v>96</v>
      </c>
      <c r="AY209" s="13" t="s">
        <v>89</v>
      </c>
      <c r="BE209" s="143">
        <f t="shared" si="34"/>
        <v>0</v>
      </c>
      <c r="BF209" s="143">
        <f t="shared" si="35"/>
        <v>0</v>
      </c>
      <c r="BG209" s="143">
        <f t="shared" si="36"/>
        <v>0</v>
      </c>
      <c r="BH209" s="143">
        <f t="shared" si="37"/>
        <v>0</v>
      </c>
      <c r="BI209" s="143">
        <f t="shared" si="38"/>
        <v>0</v>
      </c>
      <c r="BJ209" s="13" t="s">
        <v>96</v>
      </c>
      <c r="BK209" s="143">
        <f t="shared" si="39"/>
        <v>0</v>
      </c>
      <c r="BL209" s="13" t="s">
        <v>157</v>
      </c>
      <c r="BM209" s="142" t="s">
        <v>364</v>
      </c>
    </row>
    <row r="210" spans="2:65" s="1" customFormat="1" ht="16.5" customHeight="1">
      <c r="B210" s="129"/>
      <c r="C210" s="144" t="s">
        <v>365</v>
      </c>
      <c r="D210" s="144" t="s">
        <v>113</v>
      </c>
      <c r="E210" s="145" t="s">
        <v>366</v>
      </c>
      <c r="F210" s="146" t="s">
        <v>367</v>
      </c>
      <c r="G210" s="147" t="s">
        <v>177</v>
      </c>
      <c r="H210" s="148">
        <v>1</v>
      </c>
      <c r="I210" s="149"/>
      <c r="J210" s="150">
        <f t="shared" si="30"/>
        <v>0</v>
      </c>
      <c r="K210" s="151"/>
      <c r="L210" s="152"/>
      <c r="M210" s="153"/>
      <c r="N210" s="154" t="s">
        <v>29</v>
      </c>
      <c r="P210" s="140">
        <f t="shared" si="31"/>
        <v>0</v>
      </c>
      <c r="Q210" s="140">
        <v>1.3600000000000001E-3</v>
      </c>
      <c r="R210" s="140">
        <f t="shared" si="32"/>
        <v>1.3600000000000001E-3</v>
      </c>
      <c r="S210" s="140">
        <v>0</v>
      </c>
      <c r="T210" s="141">
        <f t="shared" si="33"/>
        <v>0</v>
      </c>
      <c r="AR210" s="142" t="s">
        <v>223</v>
      </c>
      <c r="AT210" s="142" t="s">
        <v>113</v>
      </c>
      <c r="AU210" s="142" t="s">
        <v>96</v>
      </c>
      <c r="AY210" s="13" t="s">
        <v>89</v>
      </c>
      <c r="BE210" s="143">
        <f t="shared" si="34"/>
        <v>0</v>
      </c>
      <c r="BF210" s="143">
        <f t="shared" si="35"/>
        <v>0</v>
      </c>
      <c r="BG210" s="143">
        <f t="shared" si="36"/>
        <v>0</v>
      </c>
      <c r="BH210" s="143">
        <f t="shared" si="37"/>
        <v>0</v>
      </c>
      <c r="BI210" s="143">
        <f t="shared" si="38"/>
        <v>0</v>
      </c>
      <c r="BJ210" s="13" t="s">
        <v>96</v>
      </c>
      <c r="BK210" s="143">
        <f t="shared" si="39"/>
        <v>0</v>
      </c>
      <c r="BL210" s="13" t="s">
        <v>157</v>
      </c>
      <c r="BM210" s="142" t="s">
        <v>368</v>
      </c>
    </row>
    <row r="211" spans="2:65" s="1" customFormat="1" ht="24.25" customHeight="1">
      <c r="B211" s="129"/>
      <c r="C211" s="130" t="s">
        <v>369</v>
      </c>
      <c r="D211" s="130" t="s">
        <v>91</v>
      </c>
      <c r="E211" s="131" t="s">
        <v>370</v>
      </c>
      <c r="F211" s="132" t="s">
        <v>371</v>
      </c>
      <c r="G211" s="133" t="s">
        <v>177</v>
      </c>
      <c r="H211" s="134">
        <v>2</v>
      </c>
      <c r="I211" s="135"/>
      <c r="J211" s="136">
        <f t="shared" si="30"/>
        <v>0</v>
      </c>
      <c r="K211" s="137"/>
      <c r="L211" s="28"/>
      <c r="M211" s="138"/>
      <c r="N211" s="139" t="s">
        <v>29</v>
      </c>
      <c r="P211" s="140">
        <f t="shared" si="31"/>
        <v>0</v>
      </c>
      <c r="Q211" s="140">
        <v>0</v>
      </c>
      <c r="R211" s="140">
        <f t="shared" si="32"/>
        <v>0</v>
      </c>
      <c r="S211" s="140">
        <v>0</v>
      </c>
      <c r="T211" s="141">
        <f t="shared" si="33"/>
        <v>0</v>
      </c>
      <c r="AR211" s="142" t="s">
        <v>157</v>
      </c>
      <c r="AT211" s="142" t="s">
        <v>91</v>
      </c>
      <c r="AU211" s="142" t="s">
        <v>96</v>
      </c>
      <c r="AY211" s="13" t="s">
        <v>89</v>
      </c>
      <c r="BE211" s="143">
        <f t="shared" si="34"/>
        <v>0</v>
      </c>
      <c r="BF211" s="143">
        <f t="shared" si="35"/>
        <v>0</v>
      </c>
      <c r="BG211" s="143">
        <f t="shared" si="36"/>
        <v>0</v>
      </c>
      <c r="BH211" s="143">
        <f t="shared" si="37"/>
        <v>0</v>
      </c>
      <c r="BI211" s="143">
        <f t="shared" si="38"/>
        <v>0</v>
      </c>
      <c r="BJ211" s="13" t="s">
        <v>96</v>
      </c>
      <c r="BK211" s="143">
        <f t="shared" si="39"/>
        <v>0</v>
      </c>
      <c r="BL211" s="13" t="s">
        <v>157</v>
      </c>
      <c r="BM211" s="142" t="s">
        <v>372</v>
      </c>
    </row>
    <row r="212" spans="2:65" s="1" customFormat="1" ht="21.75" customHeight="1">
      <c r="B212" s="129"/>
      <c r="C212" s="144" t="s">
        <v>373</v>
      </c>
      <c r="D212" s="144" t="s">
        <v>113</v>
      </c>
      <c r="E212" s="145" t="s">
        <v>374</v>
      </c>
      <c r="F212" s="146" t="s">
        <v>375</v>
      </c>
      <c r="G212" s="147" t="s">
        <v>177</v>
      </c>
      <c r="H212" s="148">
        <v>2</v>
      </c>
      <c r="I212" s="149"/>
      <c r="J212" s="150">
        <f t="shared" si="30"/>
        <v>0</v>
      </c>
      <c r="K212" s="151"/>
      <c r="L212" s="152"/>
      <c r="M212" s="153"/>
      <c r="N212" s="154" t="s">
        <v>29</v>
      </c>
      <c r="P212" s="140">
        <f t="shared" si="31"/>
        <v>0</v>
      </c>
      <c r="Q212" s="140">
        <v>3.3E-4</v>
      </c>
      <c r="R212" s="140">
        <f t="shared" si="32"/>
        <v>6.6E-4</v>
      </c>
      <c r="S212" s="140">
        <v>0</v>
      </c>
      <c r="T212" s="141">
        <f t="shared" si="33"/>
        <v>0</v>
      </c>
      <c r="AR212" s="142" t="s">
        <v>223</v>
      </c>
      <c r="AT212" s="142" t="s">
        <v>113</v>
      </c>
      <c r="AU212" s="142" t="s">
        <v>96</v>
      </c>
      <c r="AY212" s="13" t="s">
        <v>89</v>
      </c>
      <c r="BE212" s="143">
        <f t="shared" si="34"/>
        <v>0</v>
      </c>
      <c r="BF212" s="143">
        <f t="shared" si="35"/>
        <v>0</v>
      </c>
      <c r="BG212" s="143">
        <f t="shared" si="36"/>
        <v>0</v>
      </c>
      <c r="BH212" s="143">
        <f t="shared" si="37"/>
        <v>0</v>
      </c>
      <c r="BI212" s="143">
        <f t="shared" si="38"/>
        <v>0</v>
      </c>
      <c r="BJ212" s="13" t="s">
        <v>96</v>
      </c>
      <c r="BK212" s="143">
        <f t="shared" si="39"/>
        <v>0</v>
      </c>
      <c r="BL212" s="13" t="s">
        <v>157</v>
      </c>
      <c r="BM212" s="142" t="s">
        <v>376</v>
      </c>
    </row>
    <row r="213" spans="2:65" s="1" customFormat="1" ht="24.25" customHeight="1">
      <c r="B213" s="129"/>
      <c r="C213" s="130" t="s">
        <v>377</v>
      </c>
      <c r="D213" s="130" t="s">
        <v>91</v>
      </c>
      <c r="E213" s="131" t="s">
        <v>378</v>
      </c>
      <c r="F213" s="132" t="s">
        <v>379</v>
      </c>
      <c r="G213" s="133" t="s">
        <v>275</v>
      </c>
      <c r="H213" s="155"/>
      <c r="I213" s="135"/>
      <c r="J213" s="136">
        <f t="shared" si="30"/>
        <v>0</v>
      </c>
      <c r="K213" s="137"/>
      <c r="L213" s="28"/>
      <c r="M213" s="138"/>
      <c r="N213" s="139" t="s">
        <v>29</v>
      </c>
      <c r="P213" s="140">
        <f t="shared" si="31"/>
        <v>0</v>
      </c>
      <c r="Q213" s="140">
        <v>0</v>
      </c>
      <c r="R213" s="140">
        <f t="shared" si="32"/>
        <v>0</v>
      </c>
      <c r="S213" s="140">
        <v>0</v>
      </c>
      <c r="T213" s="141">
        <f t="shared" si="33"/>
        <v>0</v>
      </c>
      <c r="AR213" s="142" t="s">
        <v>157</v>
      </c>
      <c r="AT213" s="142" t="s">
        <v>91</v>
      </c>
      <c r="AU213" s="142" t="s">
        <v>96</v>
      </c>
      <c r="AY213" s="13" t="s">
        <v>89</v>
      </c>
      <c r="BE213" s="143">
        <f t="shared" si="34"/>
        <v>0</v>
      </c>
      <c r="BF213" s="143">
        <f t="shared" si="35"/>
        <v>0</v>
      </c>
      <c r="BG213" s="143">
        <f t="shared" si="36"/>
        <v>0</v>
      </c>
      <c r="BH213" s="143">
        <f t="shared" si="37"/>
        <v>0</v>
      </c>
      <c r="BI213" s="143">
        <f t="shared" si="38"/>
        <v>0</v>
      </c>
      <c r="BJ213" s="13" t="s">
        <v>96</v>
      </c>
      <c r="BK213" s="143">
        <f t="shared" si="39"/>
        <v>0</v>
      </c>
      <c r="BL213" s="13" t="s">
        <v>157</v>
      </c>
      <c r="BM213" s="142" t="s">
        <v>380</v>
      </c>
    </row>
    <row r="214" spans="2:65" s="11" customFormat="1" ht="23" customHeight="1">
      <c r="B214" s="117"/>
      <c r="D214" s="118" t="s">
        <v>85</v>
      </c>
      <c r="E214" s="127" t="s">
        <v>381</v>
      </c>
      <c r="F214" s="127" t="s">
        <v>382</v>
      </c>
      <c r="I214" s="120"/>
      <c r="J214" s="128">
        <f>BK214</f>
        <v>0</v>
      </c>
      <c r="L214" s="117"/>
      <c r="M214" s="122"/>
      <c r="P214" s="123">
        <f>SUM(P215:P221)</f>
        <v>0</v>
      </c>
      <c r="R214" s="123">
        <f>SUM(R215:R221)</f>
        <v>1.8176762999999998</v>
      </c>
      <c r="T214" s="124">
        <f>SUM(T215:T221)</f>
        <v>0</v>
      </c>
      <c r="AR214" s="118" t="s">
        <v>96</v>
      </c>
      <c r="AT214" s="125" t="s">
        <v>85</v>
      </c>
      <c r="AU214" s="125" t="s">
        <v>88</v>
      </c>
      <c r="AY214" s="118" t="s">
        <v>89</v>
      </c>
      <c r="BK214" s="126">
        <f>SUM(BK215:BK221)</f>
        <v>0</v>
      </c>
    </row>
    <row r="215" spans="2:65" s="1" customFormat="1" ht="16.5" customHeight="1">
      <c r="B215" s="129"/>
      <c r="C215" s="130" t="s">
        <v>383</v>
      </c>
      <c r="D215" s="130" t="s">
        <v>91</v>
      </c>
      <c r="E215" s="131" t="s">
        <v>384</v>
      </c>
      <c r="F215" s="132" t="s">
        <v>385</v>
      </c>
      <c r="G215" s="133" t="s">
        <v>130</v>
      </c>
      <c r="H215" s="134">
        <v>145.9</v>
      </c>
      <c r="I215" s="135"/>
      <c r="J215" s="136">
        <f t="shared" ref="J215:J221" si="40">ROUND(I215*H215,2)</f>
        <v>0</v>
      </c>
      <c r="K215" s="137"/>
      <c r="L215" s="28"/>
      <c r="M215" s="138"/>
      <c r="N215" s="139" t="s">
        <v>29</v>
      </c>
      <c r="P215" s="140">
        <f t="shared" ref="P215:P221" si="41">O215*H215</f>
        <v>0</v>
      </c>
      <c r="Q215" s="140">
        <v>4.5469999999999998E-3</v>
      </c>
      <c r="R215" s="140">
        <f t="shared" ref="R215:R221" si="42">Q215*H215</f>
        <v>0.66340730000000003</v>
      </c>
      <c r="S215" s="140">
        <v>0</v>
      </c>
      <c r="T215" s="141">
        <f t="shared" ref="T215:T221" si="43">S215*H215</f>
        <v>0</v>
      </c>
      <c r="AR215" s="142" t="s">
        <v>157</v>
      </c>
      <c r="AT215" s="142" t="s">
        <v>91</v>
      </c>
      <c r="AU215" s="142" t="s">
        <v>96</v>
      </c>
      <c r="AY215" s="13" t="s">
        <v>89</v>
      </c>
      <c r="BE215" s="143">
        <f t="shared" ref="BE215:BE221" si="44">IF(N215="základná",J215,0)</f>
        <v>0</v>
      </c>
      <c r="BF215" s="143">
        <f t="shared" ref="BF215:BF221" si="45">IF(N215="znížená",J215,0)</f>
        <v>0</v>
      </c>
      <c r="BG215" s="143">
        <f t="shared" ref="BG215:BG221" si="46">IF(N215="zákl. prenesená",J215,0)</f>
        <v>0</v>
      </c>
      <c r="BH215" s="143">
        <f t="shared" ref="BH215:BH221" si="47">IF(N215="zníž. prenesená",J215,0)</f>
        <v>0</v>
      </c>
      <c r="BI215" s="143">
        <f t="shared" ref="BI215:BI221" si="48">IF(N215="nulová",J215,0)</f>
        <v>0</v>
      </c>
      <c r="BJ215" s="13" t="s">
        <v>96</v>
      </c>
      <c r="BK215" s="143">
        <f t="shared" ref="BK215:BK221" si="49">ROUND(I215*H215,2)</f>
        <v>0</v>
      </c>
      <c r="BL215" s="13" t="s">
        <v>157</v>
      </c>
      <c r="BM215" s="142" t="s">
        <v>386</v>
      </c>
    </row>
    <row r="216" spans="2:65" s="1" customFormat="1" ht="16.5" customHeight="1">
      <c r="B216" s="129"/>
      <c r="C216" s="130" t="s">
        <v>387</v>
      </c>
      <c r="D216" s="130" t="s">
        <v>91</v>
      </c>
      <c r="E216" s="131" t="s">
        <v>388</v>
      </c>
      <c r="F216" s="132" t="s">
        <v>389</v>
      </c>
      <c r="G216" s="133" t="s">
        <v>130</v>
      </c>
      <c r="H216" s="134">
        <v>175</v>
      </c>
      <c r="I216" s="135"/>
      <c r="J216" s="136">
        <f t="shared" si="40"/>
        <v>0</v>
      </c>
      <c r="K216" s="137"/>
      <c r="L216" s="28"/>
      <c r="M216" s="138"/>
      <c r="N216" s="139" t="s">
        <v>29</v>
      </c>
      <c r="P216" s="140">
        <f t="shared" si="41"/>
        <v>0</v>
      </c>
      <c r="Q216" s="140">
        <v>2.7200000000000002E-3</v>
      </c>
      <c r="R216" s="140">
        <f t="shared" si="42"/>
        <v>0.47600000000000003</v>
      </c>
      <c r="S216" s="140">
        <v>0</v>
      </c>
      <c r="T216" s="141">
        <f t="shared" si="43"/>
        <v>0</v>
      </c>
      <c r="AR216" s="142" t="s">
        <v>157</v>
      </c>
      <c r="AT216" s="142" t="s">
        <v>91</v>
      </c>
      <c r="AU216" s="142" t="s">
        <v>96</v>
      </c>
      <c r="AY216" s="13" t="s">
        <v>89</v>
      </c>
      <c r="BE216" s="143">
        <f t="shared" si="44"/>
        <v>0</v>
      </c>
      <c r="BF216" s="143">
        <f t="shared" si="45"/>
        <v>0</v>
      </c>
      <c r="BG216" s="143">
        <f t="shared" si="46"/>
        <v>0</v>
      </c>
      <c r="BH216" s="143">
        <f t="shared" si="47"/>
        <v>0</v>
      </c>
      <c r="BI216" s="143">
        <f t="shared" si="48"/>
        <v>0</v>
      </c>
      <c r="BJ216" s="13" t="s">
        <v>96</v>
      </c>
      <c r="BK216" s="143">
        <f t="shared" si="49"/>
        <v>0</v>
      </c>
      <c r="BL216" s="13" t="s">
        <v>157</v>
      </c>
      <c r="BM216" s="142" t="s">
        <v>390</v>
      </c>
    </row>
    <row r="217" spans="2:65" s="1" customFormat="1" ht="16.5" customHeight="1">
      <c r="B217" s="129"/>
      <c r="C217" s="130" t="s">
        <v>391</v>
      </c>
      <c r="D217" s="130" t="s">
        <v>91</v>
      </c>
      <c r="E217" s="131" t="s">
        <v>392</v>
      </c>
      <c r="F217" s="132" t="s">
        <v>393</v>
      </c>
      <c r="G217" s="133" t="s">
        <v>130</v>
      </c>
      <c r="H217" s="134">
        <v>175</v>
      </c>
      <c r="I217" s="135"/>
      <c r="J217" s="136">
        <f t="shared" si="40"/>
        <v>0</v>
      </c>
      <c r="K217" s="137"/>
      <c r="L217" s="28"/>
      <c r="M217" s="138"/>
      <c r="N217" s="139" t="s">
        <v>29</v>
      </c>
      <c r="P217" s="140">
        <f t="shared" si="41"/>
        <v>0</v>
      </c>
      <c r="Q217" s="140">
        <v>1.5850199999999999E-3</v>
      </c>
      <c r="R217" s="140">
        <f t="shared" si="42"/>
        <v>0.27737849999999997</v>
      </c>
      <c r="S217" s="140">
        <v>0</v>
      </c>
      <c r="T217" s="141">
        <f t="shared" si="43"/>
        <v>0</v>
      </c>
      <c r="AR217" s="142" t="s">
        <v>157</v>
      </c>
      <c r="AT217" s="142" t="s">
        <v>91</v>
      </c>
      <c r="AU217" s="142" t="s">
        <v>96</v>
      </c>
      <c r="AY217" s="13" t="s">
        <v>89</v>
      </c>
      <c r="BE217" s="143">
        <f t="shared" si="44"/>
        <v>0</v>
      </c>
      <c r="BF217" s="143">
        <f t="shared" si="45"/>
        <v>0</v>
      </c>
      <c r="BG217" s="143">
        <f t="shared" si="46"/>
        <v>0</v>
      </c>
      <c r="BH217" s="143">
        <f t="shared" si="47"/>
        <v>0</v>
      </c>
      <c r="BI217" s="143">
        <f t="shared" si="48"/>
        <v>0</v>
      </c>
      <c r="BJ217" s="13" t="s">
        <v>96</v>
      </c>
      <c r="BK217" s="143">
        <f t="shared" si="49"/>
        <v>0</v>
      </c>
      <c r="BL217" s="13" t="s">
        <v>157</v>
      </c>
      <c r="BM217" s="142" t="s">
        <v>394</v>
      </c>
    </row>
    <row r="218" spans="2:65" s="1" customFormat="1" ht="16.5" customHeight="1">
      <c r="B218" s="129"/>
      <c r="C218" s="144" t="s">
        <v>395</v>
      </c>
      <c r="D218" s="144" t="s">
        <v>113</v>
      </c>
      <c r="E218" s="145" t="s">
        <v>396</v>
      </c>
      <c r="F218" s="146" t="s">
        <v>397</v>
      </c>
      <c r="G218" s="147" t="s">
        <v>130</v>
      </c>
      <c r="H218" s="148">
        <v>175</v>
      </c>
      <c r="I218" s="149"/>
      <c r="J218" s="150">
        <f t="shared" si="40"/>
        <v>0</v>
      </c>
      <c r="K218" s="151"/>
      <c r="L218" s="152"/>
      <c r="M218" s="153"/>
      <c r="N218" s="154" t="s">
        <v>29</v>
      </c>
      <c r="P218" s="140">
        <f t="shared" si="41"/>
        <v>0</v>
      </c>
      <c r="Q218" s="140">
        <v>2.2552599999999998E-3</v>
      </c>
      <c r="R218" s="140">
        <f t="shared" si="42"/>
        <v>0.39467049999999998</v>
      </c>
      <c r="S218" s="140">
        <v>0</v>
      </c>
      <c r="T218" s="141">
        <f t="shared" si="43"/>
        <v>0</v>
      </c>
      <c r="AR218" s="142" t="s">
        <v>223</v>
      </c>
      <c r="AT218" s="142" t="s">
        <v>113</v>
      </c>
      <c r="AU218" s="142" t="s">
        <v>96</v>
      </c>
      <c r="AY218" s="13" t="s">
        <v>89</v>
      </c>
      <c r="BE218" s="143">
        <f t="shared" si="44"/>
        <v>0</v>
      </c>
      <c r="BF218" s="143">
        <f t="shared" si="45"/>
        <v>0</v>
      </c>
      <c r="BG218" s="143">
        <f t="shared" si="46"/>
        <v>0</v>
      </c>
      <c r="BH218" s="143">
        <f t="shared" si="47"/>
        <v>0</v>
      </c>
      <c r="BI218" s="143">
        <f t="shared" si="48"/>
        <v>0</v>
      </c>
      <c r="BJ218" s="13" t="s">
        <v>96</v>
      </c>
      <c r="BK218" s="143">
        <f t="shared" si="49"/>
        <v>0</v>
      </c>
      <c r="BL218" s="13" t="s">
        <v>157</v>
      </c>
      <c r="BM218" s="142" t="s">
        <v>398</v>
      </c>
    </row>
    <row r="219" spans="2:65" s="1" customFormat="1" ht="16.5" customHeight="1">
      <c r="B219" s="129"/>
      <c r="C219" s="144" t="s">
        <v>399</v>
      </c>
      <c r="D219" s="144" t="s">
        <v>113</v>
      </c>
      <c r="E219" s="145" t="s">
        <v>400</v>
      </c>
      <c r="F219" s="146" t="s">
        <v>401</v>
      </c>
      <c r="G219" s="147" t="s">
        <v>244</v>
      </c>
      <c r="H219" s="148">
        <v>1</v>
      </c>
      <c r="I219" s="149"/>
      <c r="J219" s="150">
        <f t="shared" si="40"/>
        <v>0</v>
      </c>
      <c r="K219" s="151"/>
      <c r="L219" s="152"/>
      <c r="M219" s="153"/>
      <c r="N219" s="154" t="s">
        <v>29</v>
      </c>
      <c r="P219" s="140">
        <f t="shared" si="41"/>
        <v>0</v>
      </c>
      <c r="Q219" s="140">
        <v>3.1099999999999999E-3</v>
      </c>
      <c r="R219" s="140">
        <f t="shared" si="42"/>
        <v>3.1099999999999999E-3</v>
      </c>
      <c r="S219" s="140">
        <v>0</v>
      </c>
      <c r="T219" s="141">
        <f t="shared" si="43"/>
        <v>0</v>
      </c>
      <c r="AR219" s="142" t="s">
        <v>223</v>
      </c>
      <c r="AT219" s="142" t="s">
        <v>113</v>
      </c>
      <c r="AU219" s="142" t="s">
        <v>96</v>
      </c>
      <c r="AY219" s="13" t="s">
        <v>89</v>
      </c>
      <c r="BE219" s="143">
        <f t="shared" si="44"/>
        <v>0</v>
      </c>
      <c r="BF219" s="143">
        <f t="shared" si="45"/>
        <v>0</v>
      </c>
      <c r="BG219" s="143">
        <f t="shared" si="46"/>
        <v>0</v>
      </c>
      <c r="BH219" s="143">
        <f t="shared" si="47"/>
        <v>0</v>
      </c>
      <c r="BI219" s="143">
        <f t="shared" si="48"/>
        <v>0</v>
      </c>
      <c r="BJ219" s="13" t="s">
        <v>96</v>
      </c>
      <c r="BK219" s="143">
        <f t="shared" si="49"/>
        <v>0</v>
      </c>
      <c r="BL219" s="13" t="s">
        <v>157</v>
      </c>
      <c r="BM219" s="142" t="s">
        <v>402</v>
      </c>
    </row>
    <row r="220" spans="2:65" s="1" customFormat="1" ht="16.5" customHeight="1">
      <c r="B220" s="129"/>
      <c r="C220" s="144" t="s">
        <v>403</v>
      </c>
      <c r="D220" s="144" t="s">
        <v>113</v>
      </c>
      <c r="E220" s="145" t="s">
        <v>404</v>
      </c>
      <c r="F220" s="146" t="s">
        <v>405</v>
      </c>
      <c r="G220" s="147" t="s">
        <v>244</v>
      </c>
      <c r="H220" s="148">
        <v>1</v>
      </c>
      <c r="I220" s="149"/>
      <c r="J220" s="150">
        <f t="shared" si="40"/>
        <v>0</v>
      </c>
      <c r="K220" s="151"/>
      <c r="L220" s="152"/>
      <c r="M220" s="153"/>
      <c r="N220" s="154" t="s">
        <v>29</v>
      </c>
      <c r="P220" s="140">
        <f t="shared" si="41"/>
        <v>0</v>
      </c>
      <c r="Q220" s="140">
        <v>3.1099999999999999E-3</v>
      </c>
      <c r="R220" s="140">
        <f t="shared" si="42"/>
        <v>3.1099999999999999E-3</v>
      </c>
      <c r="S220" s="140">
        <v>0</v>
      </c>
      <c r="T220" s="141">
        <f t="shared" si="43"/>
        <v>0</v>
      </c>
      <c r="AR220" s="142" t="s">
        <v>223</v>
      </c>
      <c r="AT220" s="142" t="s">
        <v>113</v>
      </c>
      <c r="AU220" s="142" t="s">
        <v>96</v>
      </c>
      <c r="AY220" s="13" t="s">
        <v>89</v>
      </c>
      <c r="BE220" s="143">
        <f t="shared" si="44"/>
        <v>0</v>
      </c>
      <c r="BF220" s="143">
        <f t="shared" si="45"/>
        <v>0</v>
      </c>
      <c r="BG220" s="143">
        <f t="shared" si="46"/>
        <v>0</v>
      </c>
      <c r="BH220" s="143">
        <f t="shared" si="47"/>
        <v>0</v>
      </c>
      <c r="BI220" s="143">
        <f t="shared" si="48"/>
        <v>0</v>
      </c>
      <c r="BJ220" s="13" t="s">
        <v>96</v>
      </c>
      <c r="BK220" s="143">
        <f t="shared" si="49"/>
        <v>0</v>
      </c>
      <c r="BL220" s="13" t="s">
        <v>157</v>
      </c>
      <c r="BM220" s="142" t="s">
        <v>406</v>
      </c>
    </row>
    <row r="221" spans="2:65" s="1" customFormat="1" ht="24.25" customHeight="1">
      <c r="B221" s="129"/>
      <c r="C221" s="130" t="s">
        <v>407</v>
      </c>
      <c r="D221" s="130" t="s">
        <v>91</v>
      </c>
      <c r="E221" s="131" t="s">
        <v>408</v>
      </c>
      <c r="F221" s="132" t="s">
        <v>409</v>
      </c>
      <c r="G221" s="133" t="s">
        <v>275</v>
      </c>
      <c r="H221" s="155"/>
      <c r="I221" s="135"/>
      <c r="J221" s="136">
        <f t="shared" si="40"/>
        <v>0</v>
      </c>
      <c r="K221" s="137"/>
      <c r="L221" s="28"/>
      <c r="M221" s="138"/>
      <c r="N221" s="139" t="s">
        <v>29</v>
      </c>
      <c r="P221" s="140">
        <f t="shared" si="41"/>
        <v>0</v>
      </c>
      <c r="Q221" s="140">
        <v>0</v>
      </c>
      <c r="R221" s="140">
        <f t="shared" si="42"/>
        <v>0</v>
      </c>
      <c r="S221" s="140">
        <v>0</v>
      </c>
      <c r="T221" s="141">
        <f t="shared" si="43"/>
        <v>0</v>
      </c>
      <c r="AR221" s="142" t="s">
        <v>157</v>
      </c>
      <c r="AT221" s="142" t="s">
        <v>91</v>
      </c>
      <c r="AU221" s="142" t="s">
        <v>96</v>
      </c>
      <c r="AY221" s="13" t="s">
        <v>89</v>
      </c>
      <c r="BE221" s="143">
        <f t="shared" si="44"/>
        <v>0</v>
      </c>
      <c r="BF221" s="143">
        <f t="shared" si="45"/>
        <v>0</v>
      </c>
      <c r="BG221" s="143">
        <f t="shared" si="46"/>
        <v>0</v>
      </c>
      <c r="BH221" s="143">
        <f t="shared" si="47"/>
        <v>0</v>
      </c>
      <c r="BI221" s="143">
        <f t="shared" si="48"/>
        <v>0</v>
      </c>
      <c r="BJ221" s="13" t="s">
        <v>96</v>
      </c>
      <c r="BK221" s="143">
        <f t="shared" si="49"/>
        <v>0</v>
      </c>
      <c r="BL221" s="13" t="s">
        <v>157</v>
      </c>
      <c r="BM221" s="142" t="s">
        <v>410</v>
      </c>
    </row>
    <row r="222" spans="2:65" s="11" customFormat="1" ht="23" customHeight="1">
      <c r="B222" s="117"/>
      <c r="D222" s="118" t="s">
        <v>85</v>
      </c>
      <c r="E222" s="127" t="s">
        <v>411</v>
      </c>
      <c r="F222" s="127" t="s">
        <v>412</v>
      </c>
      <c r="I222" s="120"/>
      <c r="J222" s="128">
        <f>BK222</f>
        <v>0</v>
      </c>
      <c r="L222" s="117"/>
      <c r="M222" s="122"/>
      <c r="P222" s="123">
        <f>SUM(P223:P235)</f>
        <v>0</v>
      </c>
      <c r="R222" s="123">
        <f>SUM(R223:R235)</f>
        <v>0.16426780000000002</v>
      </c>
      <c r="T222" s="124">
        <f>SUM(T223:T235)</f>
        <v>0</v>
      </c>
      <c r="AR222" s="118" t="s">
        <v>96</v>
      </c>
      <c r="AT222" s="125" t="s">
        <v>85</v>
      </c>
      <c r="AU222" s="125" t="s">
        <v>88</v>
      </c>
      <c r="AY222" s="118" t="s">
        <v>89</v>
      </c>
      <c r="BK222" s="126">
        <f>SUM(BK223:BK235)</f>
        <v>0</v>
      </c>
    </row>
    <row r="223" spans="2:65" s="1" customFormat="1" ht="16.5" customHeight="1">
      <c r="B223" s="129"/>
      <c r="C223" s="130" t="s">
        <v>413</v>
      </c>
      <c r="D223" s="130" t="s">
        <v>91</v>
      </c>
      <c r="E223" s="131" t="s">
        <v>414</v>
      </c>
      <c r="F223" s="132" t="s">
        <v>415</v>
      </c>
      <c r="G223" s="133" t="s">
        <v>177</v>
      </c>
      <c r="H223" s="134">
        <v>1</v>
      </c>
      <c r="I223" s="135"/>
      <c r="J223" s="136">
        <f t="shared" ref="J223:J235" si="50">ROUND(I223*H223,2)</f>
        <v>0</v>
      </c>
      <c r="K223" s="137"/>
      <c r="L223" s="28"/>
      <c r="M223" s="138"/>
      <c r="N223" s="139" t="s">
        <v>29</v>
      </c>
      <c r="P223" s="140">
        <f t="shared" ref="P223:P235" si="51">O223*H223</f>
        <v>0</v>
      </c>
      <c r="Q223" s="140">
        <v>0</v>
      </c>
      <c r="R223" s="140">
        <f t="shared" ref="R223:R235" si="52">Q223*H223</f>
        <v>0</v>
      </c>
      <c r="S223" s="140">
        <v>0</v>
      </c>
      <c r="T223" s="141">
        <f t="shared" ref="T223:T235" si="53">S223*H223</f>
        <v>0</v>
      </c>
      <c r="AR223" s="142" t="s">
        <v>157</v>
      </c>
      <c r="AT223" s="142" t="s">
        <v>91</v>
      </c>
      <c r="AU223" s="142" t="s">
        <v>96</v>
      </c>
      <c r="AY223" s="13" t="s">
        <v>89</v>
      </c>
      <c r="BE223" s="143">
        <f t="shared" ref="BE223:BE235" si="54">IF(N223="základná",J223,0)</f>
        <v>0</v>
      </c>
      <c r="BF223" s="143">
        <f t="shared" ref="BF223:BF235" si="55">IF(N223="znížená",J223,0)</f>
        <v>0</v>
      </c>
      <c r="BG223" s="143">
        <f t="shared" ref="BG223:BG235" si="56">IF(N223="zákl. prenesená",J223,0)</f>
        <v>0</v>
      </c>
      <c r="BH223" s="143">
        <f t="shared" ref="BH223:BH235" si="57">IF(N223="zníž. prenesená",J223,0)</f>
        <v>0</v>
      </c>
      <c r="BI223" s="143">
        <f t="shared" ref="BI223:BI235" si="58">IF(N223="nulová",J223,0)</f>
        <v>0</v>
      </c>
      <c r="BJ223" s="13" t="s">
        <v>96</v>
      </c>
      <c r="BK223" s="143">
        <f t="shared" ref="BK223:BK235" si="59">ROUND(I223*H223,2)</f>
        <v>0</v>
      </c>
      <c r="BL223" s="13" t="s">
        <v>157</v>
      </c>
      <c r="BM223" s="142" t="s">
        <v>416</v>
      </c>
    </row>
    <row r="224" spans="2:65" s="1" customFormat="1" ht="24.25" customHeight="1">
      <c r="B224" s="129"/>
      <c r="C224" s="144" t="s">
        <v>417</v>
      </c>
      <c r="D224" s="144" t="s">
        <v>113</v>
      </c>
      <c r="E224" s="145" t="s">
        <v>418</v>
      </c>
      <c r="F224" s="146" t="s">
        <v>419</v>
      </c>
      <c r="G224" s="147" t="s">
        <v>177</v>
      </c>
      <c r="H224" s="148">
        <v>1</v>
      </c>
      <c r="I224" s="149"/>
      <c r="J224" s="150">
        <f t="shared" si="50"/>
        <v>0</v>
      </c>
      <c r="K224" s="151"/>
      <c r="L224" s="152"/>
      <c r="M224" s="153"/>
      <c r="N224" s="154" t="s">
        <v>29</v>
      </c>
      <c r="P224" s="140">
        <f t="shared" si="51"/>
        <v>0</v>
      </c>
      <c r="Q224" s="140">
        <v>1E-3</v>
      </c>
      <c r="R224" s="140">
        <f t="shared" si="52"/>
        <v>1E-3</v>
      </c>
      <c r="S224" s="140">
        <v>0</v>
      </c>
      <c r="T224" s="141">
        <f t="shared" si="53"/>
        <v>0</v>
      </c>
      <c r="AR224" s="142" t="s">
        <v>223</v>
      </c>
      <c r="AT224" s="142" t="s">
        <v>113</v>
      </c>
      <c r="AU224" s="142" t="s">
        <v>96</v>
      </c>
      <c r="AY224" s="13" t="s">
        <v>89</v>
      </c>
      <c r="BE224" s="143">
        <f t="shared" si="54"/>
        <v>0</v>
      </c>
      <c r="BF224" s="143">
        <f t="shared" si="55"/>
        <v>0</v>
      </c>
      <c r="BG224" s="143">
        <f t="shared" si="56"/>
        <v>0</v>
      </c>
      <c r="BH224" s="143">
        <f t="shared" si="57"/>
        <v>0</v>
      </c>
      <c r="BI224" s="143">
        <f t="shared" si="58"/>
        <v>0</v>
      </c>
      <c r="BJ224" s="13" t="s">
        <v>96</v>
      </c>
      <c r="BK224" s="143">
        <f t="shared" si="59"/>
        <v>0</v>
      </c>
      <c r="BL224" s="13" t="s">
        <v>157</v>
      </c>
      <c r="BM224" s="142" t="s">
        <v>420</v>
      </c>
    </row>
    <row r="225" spans="2:65" s="1" customFormat="1" ht="24.25" customHeight="1">
      <c r="B225" s="129"/>
      <c r="C225" s="144" t="s">
        <v>421</v>
      </c>
      <c r="D225" s="144" t="s">
        <v>113</v>
      </c>
      <c r="E225" s="145" t="s">
        <v>422</v>
      </c>
      <c r="F225" s="146" t="s">
        <v>423</v>
      </c>
      <c r="G225" s="147" t="s">
        <v>177</v>
      </c>
      <c r="H225" s="148">
        <v>1</v>
      </c>
      <c r="I225" s="149"/>
      <c r="J225" s="150">
        <f t="shared" si="50"/>
        <v>0</v>
      </c>
      <c r="K225" s="151"/>
      <c r="L225" s="152"/>
      <c r="M225" s="153"/>
      <c r="N225" s="154" t="s">
        <v>29</v>
      </c>
      <c r="P225" s="140">
        <f t="shared" si="51"/>
        <v>0</v>
      </c>
      <c r="Q225" s="140">
        <v>2.5000000000000001E-2</v>
      </c>
      <c r="R225" s="140">
        <f t="shared" si="52"/>
        <v>2.5000000000000001E-2</v>
      </c>
      <c r="S225" s="140">
        <v>0</v>
      </c>
      <c r="T225" s="141">
        <f t="shared" si="53"/>
        <v>0</v>
      </c>
      <c r="AR225" s="142" t="s">
        <v>223</v>
      </c>
      <c r="AT225" s="142" t="s">
        <v>113</v>
      </c>
      <c r="AU225" s="142" t="s">
        <v>96</v>
      </c>
      <c r="AY225" s="13" t="s">
        <v>89</v>
      </c>
      <c r="BE225" s="143">
        <f t="shared" si="54"/>
        <v>0</v>
      </c>
      <c r="BF225" s="143">
        <f t="shared" si="55"/>
        <v>0</v>
      </c>
      <c r="BG225" s="143">
        <f t="shared" si="56"/>
        <v>0</v>
      </c>
      <c r="BH225" s="143">
        <f t="shared" si="57"/>
        <v>0</v>
      </c>
      <c r="BI225" s="143">
        <f t="shared" si="58"/>
        <v>0</v>
      </c>
      <c r="BJ225" s="13" t="s">
        <v>96</v>
      </c>
      <c r="BK225" s="143">
        <f t="shared" si="59"/>
        <v>0</v>
      </c>
      <c r="BL225" s="13" t="s">
        <v>157</v>
      </c>
      <c r="BM225" s="142" t="s">
        <v>424</v>
      </c>
    </row>
    <row r="226" spans="2:65" s="1" customFormat="1" ht="33" customHeight="1">
      <c r="B226" s="129"/>
      <c r="C226" s="130" t="s">
        <v>425</v>
      </c>
      <c r="D226" s="130" t="s">
        <v>91</v>
      </c>
      <c r="E226" s="131" t="s">
        <v>426</v>
      </c>
      <c r="F226" s="132" t="s">
        <v>427</v>
      </c>
      <c r="G226" s="133" t="s">
        <v>160</v>
      </c>
      <c r="H226" s="134">
        <v>41.72</v>
      </c>
      <c r="I226" s="135"/>
      <c r="J226" s="136">
        <f t="shared" si="50"/>
        <v>0</v>
      </c>
      <c r="K226" s="137"/>
      <c r="L226" s="28"/>
      <c r="M226" s="138"/>
      <c r="N226" s="139" t="s">
        <v>29</v>
      </c>
      <c r="P226" s="140">
        <f t="shared" si="51"/>
        <v>0</v>
      </c>
      <c r="Q226" s="140">
        <v>2.1499999999999999E-4</v>
      </c>
      <c r="R226" s="140">
        <f t="shared" si="52"/>
        <v>8.9698E-3</v>
      </c>
      <c r="S226" s="140">
        <v>0</v>
      </c>
      <c r="T226" s="141">
        <f t="shared" si="53"/>
        <v>0</v>
      </c>
      <c r="AR226" s="142" t="s">
        <v>157</v>
      </c>
      <c r="AT226" s="142" t="s">
        <v>91</v>
      </c>
      <c r="AU226" s="142" t="s">
        <v>96</v>
      </c>
      <c r="AY226" s="13" t="s">
        <v>89</v>
      </c>
      <c r="BE226" s="143">
        <f t="shared" si="54"/>
        <v>0</v>
      </c>
      <c r="BF226" s="143">
        <f t="shared" si="55"/>
        <v>0</v>
      </c>
      <c r="BG226" s="143">
        <f t="shared" si="56"/>
        <v>0</v>
      </c>
      <c r="BH226" s="143">
        <f t="shared" si="57"/>
        <v>0</v>
      </c>
      <c r="BI226" s="143">
        <f t="shared" si="58"/>
        <v>0</v>
      </c>
      <c r="BJ226" s="13" t="s">
        <v>96</v>
      </c>
      <c r="BK226" s="143">
        <f t="shared" si="59"/>
        <v>0</v>
      </c>
      <c r="BL226" s="13" t="s">
        <v>157</v>
      </c>
      <c r="BM226" s="142" t="s">
        <v>428</v>
      </c>
    </row>
    <row r="227" spans="2:65" s="1" customFormat="1" ht="38" customHeight="1">
      <c r="B227" s="129"/>
      <c r="C227" s="144" t="s">
        <v>429</v>
      </c>
      <c r="D227" s="144" t="s">
        <v>113</v>
      </c>
      <c r="E227" s="145" t="s">
        <v>430</v>
      </c>
      <c r="F227" s="146" t="s">
        <v>431</v>
      </c>
      <c r="G227" s="147" t="s">
        <v>160</v>
      </c>
      <c r="H227" s="148">
        <v>41.72</v>
      </c>
      <c r="I227" s="149"/>
      <c r="J227" s="150">
        <f t="shared" si="50"/>
        <v>0</v>
      </c>
      <c r="K227" s="151"/>
      <c r="L227" s="152"/>
      <c r="M227" s="153"/>
      <c r="N227" s="154" t="s">
        <v>29</v>
      </c>
      <c r="P227" s="140">
        <f t="shared" si="51"/>
        <v>0</v>
      </c>
      <c r="Q227" s="140">
        <v>1E-4</v>
      </c>
      <c r="R227" s="140">
        <f t="shared" si="52"/>
        <v>4.1720000000000004E-3</v>
      </c>
      <c r="S227" s="140">
        <v>0</v>
      </c>
      <c r="T227" s="141">
        <f t="shared" si="53"/>
        <v>0</v>
      </c>
      <c r="AR227" s="142" t="s">
        <v>223</v>
      </c>
      <c r="AT227" s="142" t="s">
        <v>113</v>
      </c>
      <c r="AU227" s="142" t="s">
        <v>96</v>
      </c>
      <c r="AY227" s="13" t="s">
        <v>89</v>
      </c>
      <c r="BE227" s="143">
        <f t="shared" si="54"/>
        <v>0</v>
      </c>
      <c r="BF227" s="143">
        <f t="shared" si="55"/>
        <v>0</v>
      </c>
      <c r="BG227" s="143">
        <f t="shared" si="56"/>
        <v>0</v>
      </c>
      <c r="BH227" s="143">
        <f t="shared" si="57"/>
        <v>0</v>
      </c>
      <c r="BI227" s="143">
        <f t="shared" si="58"/>
        <v>0</v>
      </c>
      <c r="BJ227" s="13" t="s">
        <v>96</v>
      </c>
      <c r="BK227" s="143">
        <f t="shared" si="59"/>
        <v>0</v>
      </c>
      <c r="BL227" s="13" t="s">
        <v>157</v>
      </c>
      <c r="BM227" s="142" t="s">
        <v>432</v>
      </c>
    </row>
    <row r="228" spans="2:65" s="1" customFormat="1" ht="38" customHeight="1">
      <c r="B228" s="129"/>
      <c r="C228" s="144" t="s">
        <v>433</v>
      </c>
      <c r="D228" s="144" t="s">
        <v>113</v>
      </c>
      <c r="E228" s="145" t="s">
        <v>434</v>
      </c>
      <c r="F228" s="146" t="s">
        <v>435</v>
      </c>
      <c r="G228" s="147" t="s">
        <v>160</v>
      </c>
      <c r="H228" s="148">
        <v>41.72</v>
      </c>
      <c r="I228" s="149"/>
      <c r="J228" s="150">
        <f t="shared" si="50"/>
        <v>0</v>
      </c>
      <c r="K228" s="151"/>
      <c r="L228" s="152"/>
      <c r="M228" s="153"/>
      <c r="N228" s="154" t="s">
        <v>29</v>
      </c>
      <c r="P228" s="140">
        <f t="shared" si="51"/>
        <v>0</v>
      </c>
      <c r="Q228" s="140">
        <v>1E-4</v>
      </c>
      <c r="R228" s="140">
        <f t="shared" si="52"/>
        <v>4.1720000000000004E-3</v>
      </c>
      <c r="S228" s="140">
        <v>0</v>
      </c>
      <c r="T228" s="141">
        <f t="shared" si="53"/>
        <v>0</v>
      </c>
      <c r="AR228" s="142" t="s">
        <v>223</v>
      </c>
      <c r="AT228" s="142" t="s">
        <v>113</v>
      </c>
      <c r="AU228" s="142" t="s">
        <v>96</v>
      </c>
      <c r="AY228" s="13" t="s">
        <v>89</v>
      </c>
      <c r="BE228" s="143">
        <f t="shared" si="54"/>
        <v>0</v>
      </c>
      <c r="BF228" s="143">
        <f t="shared" si="55"/>
        <v>0</v>
      </c>
      <c r="BG228" s="143">
        <f t="shared" si="56"/>
        <v>0</v>
      </c>
      <c r="BH228" s="143">
        <f t="shared" si="57"/>
        <v>0</v>
      </c>
      <c r="BI228" s="143">
        <f t="shared" si="58"/>
        <v>0</v>
      </c>
      <c r="BJ228" s="13" t="s">
        <v>96</v>
      </c>
      <c r="BK228" s="143">
        <f t="shared" si="59"/>
        <v>0</v>
      </c>
      <c r="BL228" s="13" t="s">
        <v>157</v>
      </c>
      <c r="BM228" s="142" t="s">
        <v>436</v>
      </c>
    </row>
    <row r="229" spans="2:65" s="1" customFormat="1" ht="24.25" customHeight="1">
      <c r="B229" s="129"/>
      <c r="C229" s="144" t="s">
        <v>437</v>
      </c>
      <c r="D229" s="144" t="s">
        <v>113</v>
      </c>
      <c r="E229" s="145" t="s">
        <v>438</v>
      </c>
      <c r="F229" s="146" t="s">
        <v>439</v>
      </c>
      <c r="G229" s="147" t="s">
        <v>177</v>
      </c>
      <c r="H229" s="148">
        <v>1</v>
      </c>
      <c r="I229" s="149"/>
      <c r="J229" s="150">
        <f t="shared" si="50"/>
        <v>0</v>
      </c>
      <c r="K229" s="151"/>
      <c r="L229" s="152"/>
      <c r="M229" s="153"/>
      <c r="N229" s="154" t="s">
        <v>29</v>
      </c>
      <c r="P229" s="140">
        <f t="shared" si="51"/>
        <v>0</v>
      </c>
      <c r="Q229" s="140">
        <v>1.47E-2</v>
      </c>
      <c r="R229" s="140">
        <f t="shared" si="52"/>
        <v>1.47E-2</v>
      </c>
      <c r="S229" s="140">
        <v>0</v>
      </c>
      <c r="T229" s="141">
        <f t="shared" si="53"/>
        <v>0</v>
      </c>
      <c r="AR229" s="142" t="s">
        <v>223</v>
      </c>
      <c r="AT229" s="142" t="s">
        <v>113</v>
      </c>
      <c r="AU229" s="142" t="s">
        <v>96</v>
      </c>
      <c r="AY229" s="13" t="s">
        <v>89</v>
      </c>
      <c r="BE229" s="143">
        <f t="shared" si="54"/>
        <v>0</v>
      </c>
      <c r="BF229" s="143">
        <f t="shared" si="55"/>
        <v>0</v>
      </c>
      <c r="BG229" s="143">
        <f t="shared" si="56"/>
        <v>0</v>
      </c>
      <c r="BH229" s="143">
        <f t="shared" si="57"/>
        <v>0</v>
      </c>
      <c r="BI229" s="143">
        <f t="shared" si="58"/>
        <v>0</v>
      </c>
      <c r="BJ229" s="13" t="s">
        <v>96</v>
      </c>
      <c r="BK229" s="143">
        <f t="shared" si="59"/>
        <v>0</v>
      </c>
      <c r="BL229" s="13" t="s">
        <v>157</v>
      </c>
      <c r="BM229" s="142" t="s">
        <v>440</v>
      </c>
    </row>
    <row r="230" spans="2:65" s="1" customFormat="1" ht="24.25" customHeight="1">
      <c r="B230" s="129"/>
      <c r="C230" s="144" t="s">
        <v>441</v>
      </c>
      <c r="D230" s="144" t="s">
        <v>113</v>
      </c>
      <c r="E230" s="145" t="s">
        <v>442</v>
      </c>
      <c r="F230" s="146" t="s">
        <v>443</v>
      </c>
      <c r="G230" s="147" t="s">
        <v>177</v>
      </c>
      <c r="H230" s="148">
        <v>3</v>
      </c>
      <c r="I230" s="149"/>
      <c r="J230" s="150">
        <f t="shared" si="50"/>
        <v>0</v>
      </c>
      <c r="K230" s="151"/>
      <c r="L230" s="152"/>
      <c r="M230" s="153"/>
      <c r="N230" s="154" t="s">
        <v>29</v>
      </c>
      <c r="P230" s="140">
        <f t="shared" si="51"/>
        <v>0</v>
      </c>
      <c r="Q230" s="140">
        <v>1.47E-2</v>
      </c>
      <c r="R230" s="140">
        <f t="shared" si="52"/>
        <v>4.41E-2</v>
      </c>
      <c r="S230" s="140">
        <v>0</v>
      </c>
      <c r="T230" s="141">
        <f t="shared" si="53"/>
        <v>0</v>
      </c>
      <c r="AR230" s="142" t="s">
        <v>223</v>
      </c>
      <c r="AT230" s="142" t="s">
        <v>113</v>
      </c>
      <c r="AU230" s="142" t="s">
        <v>96</v>
      </c>
      <c r="AY230" s="13" t="s">
        <v>89</v>
      </c>
      <c r="BE230" s="143">
        <f t="shared" si="54"/>
        <v>0</v>
      </c>
      <c r="BF230" s="143">
        <f t="shared" si="55"/>
        <v>0</v>
      </c>
      <c r="BG230" s="143">
        <f t="shared" si="56"/>
        <v>0</v>
      </c>
      <c r="BH230" s="143">
        <f t="shared" si="57"/>
        <v>0</v>
      </c>
      <c r="BI230" s="143">
        <f t="shared" si="58"/>
        <v>0</v>
      </c>
      <c r="BJ230" s="13" t="s">
        <v>96</v>
      </c>
      <c r="BK230" s="143">
        <f t="shared" si="59"/>
        <v>0</v>
      </c>
      <c r="BL230" s="13" t="s">
        <v>157</v>
      </c>
      <c r="BM230" s="142" t="s">
        <v>444</v>
      </c>
    </row>
    <row r="231" spans="2:65" s="1" customFormat="1" ht="24.25" customHeight="1">
      <c r="B231" s="129"/>
      <c r="C231" s="144" t="s">
        <v>445</v>
      </c>
      <c r="D231" s="144" t="s">
        <v>113</v>
      </c>
      <c r="E231" s="145" t="s">
        <v>446</v>
      </c>
      <c r="F231" s="146" t="s">
        <v>447</v>
      </c>
      <c r="G231" s="147" t="s">
        <v>177</v>
      </c>
      <c r="H231" s="148">
        <v>2</v>
      </c>
      <c r="I231" s="149"/>
      <c r="J231" s="150">
        <f t="shared" si="50"/>
        <v>0</v>
      </c>
      <c r="K231" s="151"/>
      <c r="L231" s="152"/>
      <c r="M231" s="153"/>
      <c r="N231" s="154" t="s">
        <v>29</v>
      </c>
      <c r="P231" s="140">
        <f t="shared" si="51"/>
        <v>0</v>
      </c>
      <c r="Q231" s="140">
        <v>1.47E-2</v>
      </c>
      <c r="R231" s="140">
        <f t="shared" si="52"/>
        <v>2.9399999999999999E-2</v>
      </c>
      <c r="S231" s="140">
        <v>0</v>
      </c>
      <c r="T231" s="141">
        <f t="shared" si="53"/>
        <v>0</v>
      </c>
      <c r="AR231" s="142" t="s">
        <v>223</v>
      </c>
      <c r="AT231" s="142" t="s">
        <v>113</v>
      </c>
      <c r="AU231" s="142" t="s">
        <v>96</v>
      </c>
      <c r="AY231" s="13" t="s">
        <v>89</v>
      </c>
      <c r="BE231" s="143">
        <f t="shared" si="54"/>
        <v>0</v>
      </c>
      <c r="BF231" s="143">
        <f t="shared" si="55"/>
        <v>0</v>
      </c>
      <c r="BG231" s="143">
        <f t="shared" si="56"/>
        <v>0</v>
      </c>
      <c r="BH231" s="143">
        <f t="shared" si="57"/>
        <v>0</v>
      </c>
      <c r="BI231" s="143">
        <f t="shared" si="58"/>
        <v>0</v>
      </c>
      <c r="BJ231" s="13" t="s">
        <v>96</v>
      </c>
      <c r="BK231" s="143">
        <f t="shared" si="59"/>
        <v>0</v>
      </c>
      <c r="BL231" s="13" t="s">
        <v>157</v>
      </c>
      <c r="BM231" s="142" t="s">
        <v>448</v>
      </c>
    </row>
    <row r="232" spans="2:65" s="1" customFormat="1" ht="24.25" customHeight="1">
      <c r="B232" s="129"/>
      <c r="C232" s="144" t="s">
        <v>449</v>
      </c>
      <c r="D232" s="144" t="s">
        <v>113</v>
      </c>
      <c r="E232" s="145" t="s">
        <v>450</v>
      </c>
      <c r="F232" s="146" t="s">
        <v>451</v>
      </c>
      <c r="G232" s="147" t="s">
        <v>177</v>
      </c>
      <c r="H232" s="148">
        <v>1</v>
      </c>
      <c r="I232" s="149"/>
      <c r="J232" s="150">
        <f t="shared" si="50"/>
        <v>0</v>
      </c>
      <c r="K232" s="151"/>
      <c r="L232" s="152"/>
      <c r="M232" s="153"/>
      <c r="N232" s="154" t="s">
        <v>29</v>
      </c>
      <c r="P232" s="140">
        <f t="shared" si="51"/>
        <v>0</v>
      </c>
      <c r="Q232" s="140">
        <v>1.7299999999999999E-2</v>
      </c>
      <c r="R232" s="140">
        <f t="shared" si="52"/>
        <v>1.7299999999999999E-2</v>
      </c>
      <c r="S232" s="140">
        <v>0</v>
      </c>
      <c r="T232" s="141">
        <f t="shared" si="53"/>
        <v>0</v>
      </c>
      <c r="AR232" s="142" t="s">
        <v>223</v>
      </c>
      <c r="AT232" s="142" t="s">
        <v>113</v>
      </c>
      <c r="AU232" s="142" t="s">
        <v>96</v>
      </c>
      <c r="AY232" s="13" t="s">
        <v>89</v>
      </c>
      <c r="BE232" s="143">
        <f t="shared" si="54"/>
        <v>0</v>
      </c>
      <c r="BF232" s="143">
        <f t="shared" si="55"/>
        <v>0</v>
      </c>
      <c r="BG232" s="143">
        <f t="shared" si="56"/>
        <v>0</v>
      </c>
      <c r="BH232" s="143">
        <f t="shared" si="57"/>
        <v>0</v>
      </c>
      <c r="BI232" s="143">
        <f t="shared" si="58"/>
        <v>0</v>
      </c>
      <c r="BJ232" s="13" t="s">
        <v>96</v>
      </c>
      <c r="BK232" s="143">
        <f t="shared" si="59"/>
        <v>0</v>
      </c>
      <c r="BL232" s="13" t="s">
        <v>157</v>
      </c>
      <c r="BM232" s="142" t="s">
        <v>452</v>
      </c>
    </row>
    <row r="233" spans="2:65" s="1" customFormat="1" ht="21.75" customHeight="1">
      <c r="B233" s="129"/>
      <c r="C233" s="130" t="s">
        <v>453</v>
      </c>
      <c r="D233" s="130" t="s">
        <v>91</v>
      </c>
      <c r="E233" s="131" t="s">
        <v>454</v>
      </c>
      <c r="F233" s="132" t="s">
        <v>455</v>
      </c>
      <c r="G233" s="133" t="s">
        <v>177</v>
      </c>
      <c r="H233" s="134">
        <v>1</v>
      </c>
      <c r="I233" s="135"/>
      <c r="J233" s="136">
        <f t="shared" si="50"/>
        <v>0</v>
      </c>
      <c r="K233" s="137"/>
      <c r="L233" s="28"/>
      <c r="M233" s="138"/>
      <c r="N233" s="139" t="s">
        <v>29</v>
      </c>
      <c r="P233" s="140">
        <f t="shared" si="51"/>
        <v>0</v>
      </c>
      <c r="Q233" s="140">
        <v>4.5399999999999998E-4</v>
      </c>
      <c r="R233" s="140">
        <f t="shared" si="52"/>
        <v>4.5399999999999998E-4</v>
      </c>
      <c r="S233" s="140">
        <v>0</v>
      </c>
      <c r="T233" s="141">
        <f t="shared" si="53"/>
        <v>0</v>
      </c>
      <c r="AR233" s="142" t="s">
        <v>157</v>
      </c>
      <c r="AT233" s="142" t="s">
        <v>91</v>
      </c>
      <c r="AU233" s="142" t="s">
        <v>96</v>
      </c>
      <c r="AY233" s="13" t="s">
        <v>89</v>
      </c>
      <c r="BE233" s="143">
        <f t="shared" si="54"/>
        <v>0</v>
      </c>
      <c r="BF233" s="143">
        <f t="shared" si="55"/>
        <v>0</v>
      </c>
      <c r="BG233" s="143">
        <f t="shared" si="56"/>
        <v>0</v>
      </c>
      <c r="BH233" s="143">
        <f t="shared" si="57"/>
        <v>0</v>
      </c>
      <c r="BI233" s="143">
        <f t="shared" si="58"/>
        <v>0</v>
      </c>
      <c r="BJ233" s="13" t="s">
        <v>96</v>
      </c>
      <c r="BK233" s="143">
        <f t="shared" si="59"/>
        <v>0</v>
      </c>
      <c r="BL233" s="13" t="s">
        <v>157</v>
      </c>
      <c r="BM233" s="142" t="s">
        <v>456</v>
      </c>
    </row>
    <row r="234" spans="2:65" s="1" customFormat="1" ht="44.25" customHeight="1">
      <c r="B234" s="129"/>
      <c r="C234" s="144" t="s">
        <v>457</v>
      </c>
      <c r="D234" s="144" t="s">
        <v>113</v>
      </c>
      <c r="E234" s="145" t="s">
        <v>458</v>
      </c>
      <c r="F234" s="146" t="s">
        <v>459</v>
      </c>
      <c r="G234" s="147" t="s">
        <v>177</v>
      </c>
      <c r="H234" s="148">
        <v>1</v>
      </c>
      <c r="I234" s="149"/>
      <c r="J234" s="150">
        <f t="shared" si="50"/>
        <v>0</v>
      </c>
      <c r="K234" s="151"/>
      <c r="L234" s="152"/>
      <c r="M234" s="153"/>
      <c r="N234" s="154" t="s">
        <v>29</v>
      </c>
      <c r="P234" s="140">
        <f t="shared" si="51"/>
        <v>0</v>
      </c>
      <c r="Q234" s="140">
        <v>1.4999999999999999E-2</v>
      </c>
      <c r="R234" s="140">
        <f t="shared" si="52"/>
        <v>1.4999999999999999E-2</v>
      </c>
      <c r="S234" s="140">
        <v>0</v>
      </c>
      <c r="T234" s="141">
        <f t="shared" si="53"/>
        <v>0</v>
      </c>
      <c r="AR234" s="142" t="s">
        <v>223</v>
      </c>
      <c r="AT234" s="142" t="s">
        <v>113</v>
      </c>
      <c r="AU234" s="142" t="s">
        <v>96</v>
      </c>
      <c r="AY234" s="13" t="s">
        <v>89</v>
      </c>
      <c r="BE234" s="143">
        <f t="shared" si="54"/>
        <v>0</v>
      </c>
      <c r="BF234" s="143">
        <f t="shared" si="55"/>
        <v>0</v>
      </c>
      <c r="BG234" s="143">
        <f t="shared" si="56"/>
        <v>0</v>
      </c>
      <c r="BH234" s="143">
        <f t="shared" si="57"/>
        <v>0</v>
      </c>
      <c r="BI234" s="143">
        <f t="shared" si="58"/>
        <v>0</v>
      </c>
      <c r="BJ234" s="13" t="s">
        <v>96</v>
      </c>
      <c r="BK234" s="143">
        <f t="shared" si="59"/>
        <v>0</v>
      </c>
      <c r="BL234" s="13" t="s">
        <v>157</v>
      </c>
      <c r="BM234" s="142" t="s">
        <v>460</v>
      </c>
    </row>
    <row r="235" spans="2:65" s="1" customFormat="1" ht="24.25" customHeight="1">
      <c r="B235" s="129"/>
      <c r="C235" s="130" t="s">
        <v>461</v>
      </c>
      <c r="D235" s="130" t="s">
        <v>91</v>
      </c>
      <c r="E235" s="131" t="s">
        <v>462</v>
      </c>
      <c r="F235" s="132" t="s">
        <v>463</v>
      </c>
      <c r="G235" s="133" t="s">
        <v>275</v>
      </c>
      <c r="H235" s="155"/>
      <c r="I235" s="135"/>
      <c r="J235" s="136">
        <f t="shared" si="50"/>
        <v>0</v>
      </c>
      <c r="K235" s="137"/>
      <c r="L235" s="28"/>
      <c r="M235" s="138"/>
      <c r="N235" s="139" t="s">
        <v>29</v>
      </c>
      <c r="P235" s="140">
        <f t="shared" si="51"/>
        <v>0</v>
      </c>
      <c r="Q235" s="140">
        <v>0</v>
      </c>
      <c r="R235" s="140">
        <f t="shared" si="52"/>
        <v>0</v>
      </c>
      <c r="S235" s="140">
        <v>0</v>
      </c>
      <c r="T235" s="141">
        <f t="shared" si="53"/>
        <v>0</v>
      </c>
      <c r="AR235" s="142" t="s">
        <v>157</v>
      </c>
      <c r="AT235" s="142" t="s">
        <v>91</v>
      </c>
      <c r="AU235" s="142" t="s">
        <v>96</v>
      </c>
      <c r="AY235" s="13" t="s">
        <v>89</v>
      </c>
      <c r="BE235" s="143">
        <f t="shared" si="54"/>
        <v>0</v>
      </c>
      <c r="BF235" s="143">
        <f t="shared" si="55"/>
        <v>0</v>
      </c>
      <c r="BG235" s="143">
        <f t="shared" si="56"/>
        <v>0</v>
      </c>
      <c r="BH235" s="143">
        <f t="shared" si="57"/>
        <v>0</v>
      </c>
      <c r="BI235" s="143">
        <f t="shared" si="58"/>
        <v>0</v>
      </c>
      <c r="BJ235" s="13" t="s">
        <v>96</v>
      </c>
      <c r="BK235" s="143">
        <f t="shared" si="59"/>
        <v>0</v>
      </c>
      <c r="BL235" s="13" t="s">
        <v>157</v>
      </c>
      <c r="BM235" s="142" t="s">
        <v>464</v>
      </c>
    </row>
    <row r="236" spans="2:65" s="11" customFormat="1" ht="23" customHeight="1">
      <c r="B236" s="117"/>
      <c r="D236" s="118" t="s">
        <v>85</v>
      </c>
      <c r="E236" s="127" t="s">
        <v>465</v>
      </c>
      <c r="F236" s="127" t="s">
        <v>466</v>
      </c>
      <c r="I236" s="120"/>
      <c r="J236" s="128">
        <f>BK236</f>
        <v>0</v>
      </c>
      <c r="L236" s="117"/>
      <c r="M236" s="122"/>
      <c r="P236" s="123">
        <f>SUM(P237:P243)</f>
        <v>0</v>
      </c>
      <c r="R236" s="123">
        <f>SUM(R237:R243)</f>
        <v>3854.5971897600002</v>
      </c>
      <c r="T236" s="124">
        <f>SUM(T237:T243)</f>
        <v>0</v>
      </c>
      <c r="AR236" s="118" t="s">
        <v>96</v>
      </c>
      <c r="AT236" s="125" t="s">
        <v>85</v>
      </c>
      <c r="AU236" s="125" t="s">
        <v>88</v>
      </c>
      <c r="AY236" s="118" t="s">
        <v>89</v>
      </c>
      <c r="BK236" s="126">
        <f>SUM(BK237:BK243)</f>
        <v>0</v>
      </c>
    </row>
    <row r="237" spans="2:65" s="1" customFormat="1" ht="24.25" customHeight="1">
      <c r="B237" s="129"/>
      <c r="C237" s="130" t="s">
        <v>467</v>
      </c>
      <c r="D237" s="130" t="s">
        <v>91</v>
      </c>
      <c r="E237" s="131" t="s">
        <v>468</v>
      </c>
      <c r="F237" s="132" t="s">
        <v>469</v>
      </c>
      <c r="G237" s="133" t="s">
        <v>177</v>
      </c>
      <c r="H237" s="134">
        <v>2</v>
      </c>
      <c r="I237" s="135"/>
      <c r="J237" s="136">
        <f t="shared" ref="J237:J243" si="60">ROUND(I237*H237,2)</f>
        <v>0</v>
      </c>
      <c r="K237" s="137"/>
      <c r="L237" s="28"/>
      <c r="M237" s="138"/>
      <c r="N237" s="139" t="s">
        <v>29</v>
      </c>
      <c r="P237" s="140">
        <f t="shared" ref="P237:P243" si="61">O237*H237</f>
        <v>0</v>
      </c>
      <c r="Q237" s="140">
        <v>0.21199999999999999</v>
      </c>
      <c r="R237" s="140">
        <f t="shared" ref="R237:R243" si="62">Q237*H237</f>
        <v>0.42399999999999999</v>
      </c>
      <c r="S237" s="140">
        <v>0</v>
      </c>
      <c r="T237" s="141">
        <f t="shared" ref="T237:T243" si="63">S237*H237</f>
        <v>0</v>
      </c>
      <c r="AR237" s="142" t="s">
        <v>157</v>
      </c>
      <c r="AT237" s="142" t="s">
        <v>91</v>
      </c>
      <c r="AU237" s="142" t="s">
        <v>96</v>
      </c>
      <c r="AY237" s="13" t="s">
        <v>89</v>
      </c>
      <c r="BE237" s="143">
        <f t="shared" ref="BE237:BE243" si="64">IF(N237="základná",J237,0)</f>
        <v>0</v>
      </c>
      <c r="BF237" s="143">
        <f t="shared" ref="BF237:BF243" si="65">IF(N237="znížená",J237,0)</f>
        <v>0</v>
      </c>
      <c r="BG237" s="143">
        <f t="shared" ref="BG237:BG243" si="66">IF(N237="zákl. prenesená",J237,0)</f>
        <v>0</v>
      </c>
      <c r="BH237" s="143">
        <f t="shared" ref="BH237:BH243" si="67">IF(N237="zníž. prenesená",J237,0)</f>
        <v>0</v>
      </c>
      <c r="BI237" s="143">
        <f t="shared" ref="BI237:BI243" si="68">IF(N237="nulová",J237,0)</f>
        <v>0</v>
      </c>
      <c r="BJ237" s="13" t="s">
        <v>96</v>
      </c>
      <c r="BK237" s="143">
        <f t="shared" ref="BK237:BK243" si="69">ROUND(I237*H237,2)</f>
        <v>0</v>
      </c>
      <c r="BL237" s="13" t="s">
        <v>157</v>
      </c>
      <c r="BM237" s="142" t="s">
        <v>470</v>
      </c>
    </row>
    <row r="238" spans="2:65" s="1" customFormat="1" ht="24.25" customHeight="1">
      <c r="B238" s="129"/>
      <c r="C238" s="130" t="s">
        <v>471</v>
      </c>
      <c r="D238" s="130" t="s">
        <v>91</v>
      </c>
      <c r="E238" s="131" t="s">
        <v>472</v>
      </c>
      <c r="F238" s="132" t="s">
        <v>473</v>
      </c>
      <c r="G238" s="133" t="s">
        <v>130</v>
      </c>
      <c r="H238" s="134">
        <v>187.2</v>
      </c>
      <c r="I238" s="135"/>
      <c r="J238" s="136">
        <f t="shared" si="60"/>
        <v>0</v>
      </c>
      <c r="K238" s="137"/>
      <c r="L238" s="28"/>
      <c r="M238" s="138"/>
      <c r="N238" s="139" t="s">
        <v>29</v>
      </c>
      <c r="P238" s="140">
        <f t="shared" si="61"/>
        <v>0</v>
      </c>
      <c r="Q238" s="140">
        <v>4.6579999999999999E-4</v>
      </c>
      <c r="R238" s="140">
        <f t="shared" si="62"/>
        <v>8.7197759999999999E-2</v>
      </c>
      <c r="S238" s="140">
        <v>0</v>
      </c>
      <c r="T238" s="141">
        <f t="shared" si="63"/>
        <v>0</v>
      </c>
      <c r="AR238" s="142" t="s">
        <v>157</v>
      </c>
      <c r="AT238" s="142" t="s">
        <v>91</v>
      </c>
      <c r="AU238" s="142" t="s">
        <v>96</v>
      </c>
      <c r="AY238" s="13" t="s">
        <v>89</v>
      </c>
      <c r="BE238" s="143">
        <f t="shared" si="64"/>
        <v>0</v>
      </c>
      <c r="BF238" s="143">
        <f t="shared" si="65"/>
        <v>0</v>
      </c>
      <c r="BG238" s="143">
        <f t="shared" si="66"/>
        <v>0</v>
      </c>
      <c r="BH238" s="143">
        <f t="shared" si="67"/>
        <v>0</v>
      </c>
      <c r="BI238" s="143">
        <f t="shared" si="68"/>
        <v>0</v>
      </c>
      <c r="BJ238" s="13" t="s">
        <v>96</v>
      </c>
      <c r="BK238" s="143">
        <f t="shared" si="69"/>
        <v>0</v>
      </c>
      <c r="BL238" s="13" t="s">
        <v>157</v>
      </c>
      <c r="BM238" s="142" t="s">
        <v>474</v>
      </c>
    </row>
    <row r="239" spans="2:65" s="1" customFormat="1" ht="33" customHeight="1">
      <c r="B239" s="129"/>
      <c r="C239" s="144" t="s">
        <v>475</v>
      </c>
      <c r="D239" s="144" t="s">
        <v>113</v>
      </c>
      <c r="E239" s="145" t="s">
        <v>476</v>
      </c>
      <c r="F239" s="146" t="s">
        <v>477</v>
      </c>
      <c r="G239" s="147" t="s">
        <v>130</v>
      </c>
      <c r="H239" s="148">
        <v>196.56</v>
      </c>
      <c r="I239" s="149"/>
      <c r="J239" s="150">
        <f t="shared" si="60"/>
        <v>0</v>
      </c>
      <c r="K239" s="151"/>
      <c r="L239" s="152"/>
      <c r="M239" s="153"/>
      <c r="N239" s="154" t="s">
        <v>29</v>
      </c>
      <c r="P239" s="140">
        <f t="shared" si="61"/>
        <v>0</v>
      </c>
      <c r="Q239" s="140">
        <v>1.5699999999999999E-2</v>
      </c>
      <c r="R239" s="140">
        <f t="shared" si="62"/>
        <v>3.0859919999999996</v>
      </c>
      <c r="S239" s="140">
        <v>0</v>
      </c>
      <c r="T239" s="141">
        <f t="shared" si="63"/>
        <v>0</v>
      </c>
      <c r="AR239" s="142" t="s">
        <v>223</v>
      </c>
      <c r="AT239" s="142" t="s">
        <v>113</v>
      </c>
      <c r="AU239" s="142" t="s">
        <v>96</v>
      </c>
      <c r="AY239" s="13" t="s">
        <v>89</v>
      </c>
      <c r="BE239" s="143">
        <f t="shared" si="64"/>
        <v>0</v>
      </c>
      <c r="BF239" s="143">
        <f t="shared" si="65"/>
        <v>0</v>
      </c>
      <c r="BG239" s="143">
        <f t="shared" si="66"/>
        <v>0</v>
      </c>
      <c r="BH239" s="143">
        <f t="shared" si="67"/>
        <v>0</v>
      </c>
      <c r="BI239" s="143">
        <f t="shared" si="68"/>
        <v>0</v>
      </c>
      <c r="BJ239" s="13" t="s">
        <v>96</v>
      </c>
      <c r="BK239" s="143">
        <f t="shared" si="69"/>
        <v>0</v>
      </c>
      <c r="BL239" s="13" t="s">
        <v>157</v>
      </c>
      <c r="BM239" s="142" t="s">
        <v>478</v>
      </c>
    </row>
    <row r="240" spans="2:65" s="1" customFormat="1" ht="16.5" customHeight="1">
      <c r="B240" s="129"/>
      <c r="C240" s="130" t="s">
        <v>479</v>
      </c>
      <c r="D240" s="130" t="s">
        <v>91</v>
      </c>
      <c r="E240" s="131" t="s">
        <v>480</v>
      </c>
      <c r="F240" s="132" t="s">
        <v>481</v>
      </c>
      <c r="G240" s="133" t="s">
        <v>482</v>
      </c>
      <c r="H240" s="134">
        <v>3850</v>
      </c>
      <c r="I240" s="135"/>
      <c r="J240" s="136">
        <f t="shared" si="60"/>
        <v>0</v>
      </c>
      <c r="K240" s="137"/>
      <c r="L240" s="28"/>
      <c r="M240" s="138"/>
      <c r="N240" s="139" t="s">
        <v>29</v>
      </c>
      <c r="P240" s="140">
        <f t="shared" si="61"/>
        <v>0</v>
      </c>
      <c r="Q240" s="140">
        <v>0</v>
      </c>
      <c r="R240" s="140">
        <f t="shared" si="62"/>
        <v>0</v>
      </c>
      <c r="S240" s="140">
        <v>0</v>
      </c>
      <c r="T240" s="141">
        <f t="shared" si="63"/>
        <v>0</v>
      </c>
      <c r="AR240" s="142" t="s">
        <v>157</v>
      </c>
      <c r="AT240" s="142" t="s">
        <v>91</v>
      </c>
      <c r="AU240" s="142" t="s">
        <v>96</v>
      </c>
      <c r="AY240" s="13" t="s">
        <v>89</v>
      </c>
      <c r="BE240" s="143">
        <f t="shared" si="64"/>
        <v>0</v>
      </c>
      <c r="BF240" s="143">
        <f t="shared" si="65"/>
        <v>0</v>
      </c>
      <c r="BG240" s="143">
        <f t="shared" si="66"/>
        <v>0</v>
      </c>
      <c r="BH240" s="143">
        <f t="shared" si="67"/>
        <v>0</v>
      </c>
      <c r="BI240" s="143">
        <f t="shared" si="68"/>
        <v>0</v>
      </c>
      <c r="BJ240" s="13" t="s">
        <v>96</v>
      </c>
      <c r="BK240" s="143">
        <f t="shared" si="69"/>
        <v>0</v>
      </c>
      <c r="BL240" s="13" t="s">
        <v>157</v>
      </c>
      <c r="BM240" s="142" t="s">
        <v>483</v>
      </c>
    </row>
    <row r="241" spans="2:65" s="1" customFormat="1" ht="16.5" customHeight="1">
      <c r="B241" s="129"/>
      <c r="C241" s="144" t="s">
        <v>484</v>
      </c>
      <c r="D241" s="144" t="s">
        <v>113</v>
      </c>
      <c r="E241" s="145" t="s">
        <v>485</v>
      </c>
      <c r="F241" s="146" t="s">
        <v>486</v>
      </c>
      <c r="G241" s="147" t="s">
        <v>482</v>
      </c>
      <c r="H241" s="148">
        <v>3850</v>
      </c>
      <c r="I241" s="149"/>
      <c r="J241" s="150">
        <f t="shared" si="60"/>
        <v>0</v>
      </c>
      <c r="K241" s="151"/>
      <c r="L241" s="152"/>
      <c r="M241" s="153"/>
      <c r="N241" s="154" t="s">
        <v>29</v>
      </c>
      <c r="P241" s="140">
        <f t="shared" si="61"/>
        <v>0</v>
      </c>
      <c r="Q241" s="140">
        <v>1</v>
      </c>
      <c r="R241" s="140">
        <f t="shared" si="62"/>
        <v>3850</v>
      </c>
      <c r="S241" s="140">
        <v>0</v>
      </c>
      <c r="T241" s="141">
        <f t="shared" si="63"/>
        <v>0</v>
      </c>
      <c r="AR241" s="142" t="s">
        <v>223</v>
      </c>
      <c r="AT241" s="142" t="s">
        <v>113</v>
      </c>
      <c r="AU241" s="142" t="s">
        <v>96</v>
      </c>
      <c r="AY241" s="13" t="s">
        <v>89</v>
      </c>
      <c r="BE241" s="143">
        <f t="shared" si="64"/>
        <v>0</v>
      </c>
      <c r="BF241" s="143">
        <f t="shared" si="65"/>
        <v>0</v>
      </c>
      <c r="BG241" s="143">
        <f t="shared" si="66"/>
        <v>0</v>
      </c>
      <c r="BH241" s="143">
        <f t="shared" si="67"/>
        <v>0</v>
      </c>
      <c r="BI241" s="143">
        <f t="shared" si="68"/>
        <v>0</v>
      </c>
      <c r="BJ241" s="13" t="s">
        <v>96</v>
      </c>
      <c r="BK241" s="143">
        <f t="shared" si="69"/>
        <v>0</v>
      </c>
      <c r="BL241" s="13" t="s">
        <v>157</v>
      </c>
      <c r="BM241" s="142" t="s">
        <v>487</v>
      </c>
    </row>
    <row r="242" spans="2:65" s="1" customFormat="1" ht="16.5" customHeight="1">
      <c r="B242" s="129"/>
      <c r="C242" s="144" t="s">
        <v>488</v>
      </c>
      <c r="D242" s="144" t="s">
        <v>113</v>
      </c>
      <c r="E242" s="145" t="s">
        <v>489</v>
      </c>
      <c r="F242" s="146" t="s">
        <v>490</v>
      </c>
      <c r="G242" s="147" t="s">
        <v>244</v>
      </c>
      <c r="H242" s="148">
        <v>1</v>
      </c>
      <c r="I242" s="149"/>
      <c r="J242" s="150">
        <f t="shared" si="60"/>
        <v>0</v>
      </c>
      <c r="K242" s="151"/>
      <c r="L242" s="152"/>
      <c r="M242" s="153"/>
      <c r="N242" s="154" t="s">
        <v>29</v>
      </c>
      <c r="P242" s="140">
        <f t="shared" si="61"/>
        <v>0</v>
      </c>
      <c r="Q242" s="140">
        <v>1</v>
      </c>
      <c r="R242" s="140">
        <f t="shared" si="62"/>
        <v>1</v>
      </c>
      <c r="S242" s="140">
        <v>0</v>
      </c>
      <c r="T242" s="141">
        <f t="shared" si="63"/>
        <v>0</v>
      </c>
      <c r="AR242" s="142" t="s">
        <v>223</v>
      </c>
      <c r="AT242" s="142" t="s">
        <v>113</v>
      </c>
      <c r="AU242" s="142" t="s">
        <v>96</v>
      </c>
      <c r="AY242" s="13" t="s">
        <v>89</v>
      </c>
      <c r="BE242" s="143">
        <f t="shared" si="64"/>
        <v>0</v>
      </c>
      <c r="BF242" s="143">
        <f t="shared" si="65"/>
        <v>0</v>
      </c>
      <c r="BG242" s="143">
        <f t="shared" si="66"/>
        <v>0</v>
      </c>
      <c r="BH242" s="143">
        <f t="shared" si="67"/>
        <v>0</v>
      </c>
      <c r="BI242" s="143">
        <f t="shared" si="68"/>
        <v>0</v>
      </c>
      <c r="BJ242" s="13" t="s">
        <v>96</v>
      </c>
      <c r="BK242" s="143">
        <f t="shared" si="69"/>
        <v>0</v>
      </c>
      <c r="BL242" s="13" t="s">
        <v>157</v>
      </c>
      <c r="BM242" s="142" t="s">
        <v>491</v>
      </c>
    </row>
    <row r="243" spans="2:65" s="1" customFormat="1" ht="24.25" customHeight="1">
      <c r="B243" s="129"/>
      <c r="C243" s="130" t="s">
        <v>492</v>
      </c>
      <c r="D243" s="130" t="s">
        <v>91</v>
      </c>
      <c r="E243" s="131" t="s">
        <v>493</v>
      </c>
      <c r="F243" s="132" t="s">
        <v>494</v>
      </c>
      <c r="G243" s="133" t="s">
        <v>275</v>
      </c>
      <c r="H243" s="155"/>
      <c r="I243" s="135"/>
      <c r="J243" s="136">
        <f t="shared" si="60"/>
        <v>0</v>
      </c>
      <c r="K243" s="137"/>
      <c r="L243" s="28"/>
      <c r="M243" s="138"/>
      <c r="N243" s="139" t="s">
        <v>29</v>
      </c>
      <c r="P243" s="140">
        <f t="shared" si="61"/>
        <v>0</v>
      </c>
      <c r="Q243" s="140">
        <v>0</v>
      </c>
      <c r="R243" s="140">
        <f t="shared" si="62"/>
        <v>0</v>
      </c>
      <c r="S243" s="140">
        <v>0</v>
      </c>
      <c r="T243" s="141">
        <f t="shared" si="63"/>
        <v>0</v>
      </c>
      <c r="AR243" s="142" t="s">
        <v>157</v>
      </c>
      <c r="AT243" s="142" t="s">
        <v>91</v>
      </c>
      <c r="AU243" s="142" t="s">
        <v>96</v>
      </c>
      <c r="AY243" s="13" t="s">
        <v>89</v>
      </c>
      <c r="BE243" s="143">
        <f t="shared" si="64"/>
        <v>0</v>
      </c>
      <c r="BF243" s="143">
        <f t="shared" si="65"/>
        <v>0</v>
      </c>
      <c r="BG243" s="143">
        <f t="shared" si="66"/>
        <v>0</v>
      </c>
      <c r="BH243" s="143">
        <f t="shared" si="67"/>
        <v>0</v>
      </c>
      <c r="BI243" s="143">
        <f t="shared" si="68"/>
        <v>0</v>
      </c>
      <c r="BJ243" s="13" t="s">
        <v>96</v>
      </c>
      <c r="BK243" s="143">
        <f t="shared" si="69"/>
        <v>0</v>
      </c>
      <c r="BL243" s="13" t="s">
        <v>157</v>
      </c>
      <c r="BM243" s="142" t="s">
        <v>495</v>
      </c>
    </row>
    <row r="244" spans="2:65" s="11" customFormat="1" ht="23" customHeight="1">
      <c r="B244" s="117"/>
      <c r="D244" s="118" t="s">
        <v>85</v>
      </c>
      <c r="E244" s="127" t="s">
        <v>496</v>
      </c>
      <c r="F244" s="127" t="s">
        <v>497</v>
      </c>
      <c r="I244" s="120"/>
      <c r="J244" s="128">
        <f>BK244</f>
        <v>0</v>
      </c>
      <c r="L244" s="117"/>
      <c r="M244" s="122"/>
      <c r="P244" s="123">
        <f>SUM(P245:P248)</f>
        <v>0</v>
      </c>
      <c r="R244" s="123">
        <f>SUM(R245:R248)</f>
        <v>24.225304999999999</v>
      </c>
      <c r="T244" s="124">
        <f>SUM(T245:T248)</f>
        <v>0</v>
      </c>
      <c r="AR244" s="118" t="s">
        <v>96</v>
      </c>
      <c r="AT244" s="125" t="s">
        <v>85</v>
      </c>
      <c r="AU244" s="125" t="s">
        <v>88</v>
      </c>
      <c r="AY244" s="118" t="s">
        <v>89</v>
      </c>
      <c r="BK244" s="126">
        <f>SUM(BK245:BK248)</f>
        <v>0</v>
      </c>
    </row>
    <row r="245" spans="2:65" s="1" customFormat="1" ht="24.25" customHeight="1">
      <c r="B245" s="129"/>
      <c r="C245" s="130" t="s">
        <v>498</v>
      </c>
      <c r="D245" s="130" t="s">
        <v>91</v>
      </c>
      <c r="E245" s="131" t="s">
        <v>499</v>
      </c>
      <c r="F245" s="132" t="s">
        <v>500</v>
      </c>
      <c r="G245" s="133" t="s">
        <v>130</v>
      </c>
      <c r="H245" s="134">
        <v>65</v>
      </c>
      <c r="I245" s="135"/>
      <c r="J245" s="136">
        <f>ROUND(I245*H245,2)</f>
        <v>0</v>
      </c>
      <c r="K245" s="137"/>
      <c r="L245" s="28"/>
      <c r="M245" s="138"/>
      <c r="N245" s="139" t="s">
        <v>29</v>
      </c>
      <c r="P245" s="140">
        <f>O245*H245</f>
        <v>0</v>
      </c>
      <c r="Q245" s="140">
        <v>1.1990000000000001E-2</v>
      </c>
      <c r="R245" s="140">
        <f>Q245*H245</f>
        <v>0.77934999999999999</v>
      </c>
      <c r="S245" s="140">
        <v>0</v>
      </c>
      <c r="T245" s="141">
        <f>S245*H245</f>
        <v>0</v>
      </c>
      <c r="AR245" s="142" t="s">
        <v>157</v>
      </c>
      <c r="AT245" s="142" t="s">
        <v>91</v>
      </c>
      <c r="AU245" s="142" t="s">
        <v>96</v>
      </c>
      <c r="AY245" s="13" t="s">
        <v>89</v>
      </c>
      <c r="BE245" s="143">
        <f>IF(N245="základná",J245,0)</f>
        <v>0</v>
      </c>
      <c r="BF245" s="143">
        <f>IF(N245="znížená",J245,0)</f>
        <v>0</v>
      </c>
      <c r="BG245" s="143">
        <f>IF(N245="zákl. prenesená",J245,0)</f>
        <v>0</v>
      </c>
      <c r="BH245" s="143">
        <f>IF(N245="zníž. prenesená",J245,0)</f>
        <v>0</v>
      </c>
      <c r="BI245" s="143">
        <f>IF(N245="nulová",J245,0)</f>
        <v>0</v>
      </c>
      <c r="BJ245" s="13" t="s">
        <v>96</v>
      </c>
      <c r="BK245" s="143">
        <f>ROUND(I245*H245,2)</f>
        <v>0</v>
      </c>
      <c r="BL245" s="13" t="s">
        <v>157</v>
      </c>
      <c r="BM245" s="142" t="s">
        <v>501</v>
      </c>
    </row>
    <row r="246" spans="2:65" s="1" customFormat="1" ht="24.25" customHeight="1">
      <c r="B246" s="129"/>
      <c r="C246" s="144" t="s">
        <v>502</v>
      </c>
      <c r="D246" s="144" t="s">
        <v>113</v>
      </c>
      <c r="E246" s="145" t="s">
        <v>503</v>
      </c>
      <c r="F246" s="146" t="s">
        <v>504</v>
      </c>
      <c r="G246" s="147" t="s">
        <v>94</v>
      </c>
      <c r="H246" s="148">
        <v>9.75</v>
      </c>
      <c r="I246" s="149"/>
      <c r="J246" s="150">
        <f>ROUND(I246*H246,2)</f>
        <v>0</v>
      </c>
      <c r="K246" s="151"/>
      <c r="L246" s="152"/>
      <c r="M246" s="153"/>
      <c r="N246" s="154" t="s">
        <v>29</v>
      </c>
      <c r="P246" s="140">
        <f>O246*H246</f>
        <v>0</v>
      </c>
      <c r="Q246" s="140">
        <v>2.37798</v>
      </c>
      <c r="R246" s="140">
        <f>Q246*H246</f>
        <v>23.185305</v>
      </c>
      <c r="S246" s="140">
        <v>0</v>
      </c>
      <c r="T246" s="141">
        <f>S246*H246</f>
        <v>0</v>
      </c>
      <c r="AR246" s="142" t="s">
        <v>223</v>
      </c>
      <c r="AT246" s="142" t="s">
        <v>113</v>
      </c>
      <c r="AU246" s="142" t="s">
        <v>96</v>
      </c>
      <c r="AY246" s="13" t="s">
        <v>89</v>
      </c>
      <c r="BE246" s="143">
        <f>IF(N246="základná",J246,0)</f>
        <v>0</v>
      </c>
      <c r="BF246" s="143">
        <f>IF(N246="znížená",J246,0)</f>
        <v>0</v>
      </c>
      <c r="BG246" s="143">
        <f>IF(N246="zákl. prenesená",J246,0)</f>
        <v>0</v>
      </c>
      <c r="BH246" s="143">
        <f>IF(N246="zníž. prenesená",J246,0)</f>
        <v>0</v>
      </c>
      <c r="BI246" s="143">
        <f>IF(N246="nulová",J246,0)</f>
        <v>0</v>
      </c>
      <c r="BJ246" s="13" t="s">
        <v>96</v>
      </c>
      <c r="BK246" s="143">
        <f>ROUND(I246*H246,2)</f>
        <v>0</v>
      </c>
      <c r="BL246" s="13" t="s">
        <v>157</v>
      </c>
      <c r="BM246" s="142" t="s">
        <v>505</v>
      </c>
    </row>
    <row r="247" spans="2:65" s="1" customFormat="1" ht="68" customHeight="1">
      <c r="B247" s="129"/>
      <c r="C247" s="130" t="s">
        <v>506</v>
      </c>
      <c r="D247" s="130" t="s">
        <v>91</v>
      </c>
      <c r="E247" s="131" t="s">
        <v>507</v>
      </c>
      <c r="F247" s="132" t="s">
        <v>649</v>
      </c>
      <c r="G247" s="133" t="s">
        <v>130</v>
      </c>
      <c r="H247" s="134">
        <v>65</v>
      </c>
      <c r="I247" s="135"/>
      <c r="J247" s="136">
        <f>ROUND(I247*H247,2)</f>
        <v>0</v>
      </c>
      <c r="K247" s="137"/>
      <c r="L247" s="28"/>
      <c r="M247" s="138"/>
      <c r="N247" s="139" t="s">
        <v>29</v>
      </c>
      <c r="P247" s="140">
        <f>O247*H247</f>
        <v>0</v>
      </c>
      <c r="Q247" s="140">
        <v>4.0099999999999997E-3</v>
      </c>
      <c r="R247" s="140">
        <f>Q247*H247</f>
        <v>0.26064999999999999</v>
      </c>
      <c r="S247" s="140">
        <v>0</v>
      </c>
      <c r="T247" s="141">
        <f>S247*H247</f>
        <v>0</v>
      </c>
      <c r="AR247" s="142" t="s">
        <v>157</v>
      </c>
      <c r="AT247" s="142" t="s">
        <v>91</v>
      </c>
      <c r="AU247" s="142" t="s">
        <v>96</v>
      </c>
      <c r="AY247" s="13" t="s">
        <v>89</v>
      </c>
      <c r="BE247" s="143">
        <f>IF(N247="základná",J247,0)</f>
        <v>0</v>
      </c>
      <c r="BF247" s="143">
        <f>IF(N247="znížená",J247,0)</f>
        <v>0</v>
      </c>
      <c r="BG247" s="143">
        <f>IF(N247="zákl. prenesená",J247,0)</f>
        <v>0</v>
      </c>
      <c r="BH247" s="143">
        <f>IF(N247="zníž. prenesená",J247,0)</f>
        <v>0</v>
      </c>
      <c r="BI247" s="143">
        <f>IF(N247="nulová",J247,0)</f>
        <v>0</v>
      </c>
      <c r="BJ247" s="13" t="s">
        <v>96</v>
      </c>
      <c r="BK247" s="143">
        <f>ROUND(I247*H247,2)</f>
        <v>0</v>
      </c>
      <c r="BL247" s="13" t="s">
        <v>157</v>
      </c>
      <c r="BM247" s="142" t="s">
        <v>508</v>
      </c>
    </row>
    <row r="248" spans="2:65" s="1" customFormat="1" ht="24.25" customHeight="1">
      <c r="B248" s="129"/>
      <c r="C248" s="130" t="s">
        <v>509</v>
      </c>
      <c r="D248" s="130" t="s">
        <v>91</v>
      </c>
      <c r="E248" s="131" t="s">
        <v>510</v>
      </c>
      <c r="F248" s="132" t="s">
        <v>511</v>
      </c>
      <c r="G248" s="133" t="s">
        <v>275</v>
      </c>
      <c r="H248" s="155"/>
      <c r="I248" s="135"/>
      <c r="J248" s="136">
        <f>ROUND(I248*H248,2)</f>
        <v>0</v>
      </c>
      <c r="K248" s="137"/>
      <c r="L248" s="28"/>
      <c r="M248" s="138"/>
      <c r="N248" s="139" t="s">
        <v>29</v>
      </c>
      <c r="P248" s="140">
        <f>O248*H248</f>
        <v>0</v>
      </c>
      <c r="Q248" s="140">
        <v>0</v>
      </c>
      <c r="R248" s="140">
        <f>Q248*H248</f>
        <v>0</v>
      </c>
      <c r="S248" s="140">
        <v>0</v>
      </c>
      <c r="T248" s="141">
        <f>S248*H248</f>
        <v>0</v>
      </c>
      <c r="AR248" s="142" t="s">
        <v>157</v>
      </c>
      <c r="AT248" s="142" t="s">
        <v>91</v>
      </c>
      <c r="AU248" s="142" t="s">
        <v>96</v>
      </c>
      <c r="AY248" s="13" t="s">
        <v>89</v>
      </c>
      <c r="BE248" s="143">
        <f>IF(N248="základná",J248,0)</f>
        <v>0</v>
      </c>
      <c r="BF248" s="143">
        <f>IF(N248="znížená",J248,0)</f>
        <v>0</v>
      </c>
      <c r="BG248" s="143">
        <f>IF(N248="zákl. prenesená",J248,0)</f>
        <v>0</v>
      </c>
      <c r="BH248" s="143">
        <f>IF(N248="zníž. prenesená",J248,0)</f>
        <v>0</v>
      </c>
      <c r="BI248" s="143">
        <f>IF(N248="nulová",J248,0)</f>
        <v>0</v>
      </c>
      <c r="BJ248" s="13" t="s">
        <v>96</v>
      </c>
      <c r="BK248" s="143">
        <f>ROUND(I248*H248,2)</f>
        <v>0</v>
      </c>
      <c r="BL248" s="13" t="s">
        <v>157</v>
      </c>
      <c r="BM248" s="142" t="s">
        <v>512</v>
      </c>
    </row>
    <row r="249" spans="2:65" s="11" customFormat="1" ht="23" customHeight="1">
      <c r="B249" s="117"/>
      <c r="D249" s="118" t="s">
        <v>85</v>
      </c>
      <c r="E249" s="127" t="s">
        <v>513</v>
      </c>
      <c r="F249" s="127" t="s">
        <v>514</v>
      </c>
      <c r="I249" s="120"/>
      <c r="J249" s="128">
        <f>BK249</f>
        <v>0</v>
      </c>
      <c r="L249" s="117"/>
      <c r="M249" s="122"/>
      <c r="P249" s="123">
        <f>P250</f>
        <v>0</v>
      </c>
      <c r="R249" s="123">
        <f>R250</f>
        <v>1.6184000000000001E-4</v>
      </c>
      <c r="T249" s="124">
        <f>T250</f>
        <v>0</v>
      </c>
      <c r="AR249" s="118" t="s">
        <v>96</v>
      </c>
      <c r="AT249" s="125" t="s">
        <v>85</v>
      </c>
      <c r="AU249" s="125" t="s">
        <v>88</v>
      </c>
      <c r="AY249" s="118" t="s">
        <v>89</v>
      </c>
      <c r="BK249" s="126">
        <f>BK250</f>
        <v>0</v>
      </c>
    </row>
    <row r="250" spans="2:65" s="1" customFormat="1" ht="16.5" customHeight="1">
      <c r="B250" s="129"/>
      <c r="C250" s="130" t="s">
        <v>515</v>
      </c>
      <c r="D250" s="130" t="s">
        <v>91</v>
      </c>
      <c r="E250" s="131" t="s">
        <v>516</v>
      </c>
      <c r="F250" s="132" t="s">
        <v>517</v>
      </c>
      <c r="G250" s="133" t="s">
        <v>244</v>
      </c>
      <c r="H250" s="134">
        <v>1</v>
      </c>
      <c r="I250" s="135"/>
      <c r="J250" s="136">
        <f>ROUND(I250*H250,2)</f>
        <v>0</v>
      </c>
      <c r="K250" s="137"/>
      <c r="L250" s="28"/>
      <c r="M250" s="138"/>
      <c r="N250" s="139" t="s">
        <v>29</v>
      </c>
      <c r="P250" s="140">
        <f>O250*H250</f>
        <v>0</v>
      </c>
      <c r="Q250" s="140">
        <v>1.6184000000000001E-4</v>
      </c>
      <c r="R250" s="140">
        <f>Q250*H250</f>
        <v>1.6184000000000001E-4</v>
      </c>
      <c r="S250" s="140">
        <v>0</v>
      </c>
      <c r="T250" s="141">
        <f>S250*H250</f>
        <v>0</v>
      </c>
      <c r="AR250" s="142" t="s">
        <v>157</v>
      </c>
      <c r="AT250" s="142" t="s">
        <v>91</v>
      </c>
      <c r="AU250" s="142" t="s">
        <v>96</v>
      </c>
      <c r="AY250" s="13" t="s">
        <v>89</v>
      </c>
      <c r="BE250" s="143">
        <f>IF(N250="základná",J250,0)</f>
        <v>0</v>
      </c>
      <c r="BF250" s="143">
        <f>IF(N250="znížená",J250,0)</f>
        <v>0</v>
      </c>
      <c r="BG250" s="143">
        <f>IF(N250="zákl. prenesená",J250,0)</f>
        <v>0</v>
      </c>
      <c r="BH250" s="143">
        <f>IF(N250="zníž. prenesená",J250,0)</f>
        <v>0</v>
      </c>
      <c r="BI250" s="143">
        <f>IF(N250="nulová",J250,0)</f>
        <v>0</v>
      </c>
      <c r="BJ250" s="13" t="s">
        <v>96</v>
      </c>
      <c r="BK250" s="143">
        <f>ROUND(I250*H250,2)</f>
        <v>0</v>
      </c>
      <c r="BL250" s="13" t="s">
        <v>157</v>
      </c>
      <c r="BM250" s="142" t="s">
        <v>518</v>
      </c>
    </row>
    <row r="251" spans="2:65" s="11" customFormat="1" ht="26" customHeight="1">
      <c r="B251" s="117"/>
      <c r="D251" s="118" t="s">
        <v>85</v>
      </c>
      <c r="E251" s="119" t="s">
        <v>113</v>
      </c>
      <c r="F251" s="119" t="s">
        <v>519</v>
      </c>
      <c r="I251" s="120"/>
      <c r="J251" s="121">
        <f>BK251</f>
        <v>0</v>
      </c>
      <c r="L251" s="117"/>
      <c r="M251" s="122"/>
      <c r="P251" s="123">
        <f>P252</f>
        <v>0</v>
      </c>
      <c r="R251" s="123">
        <f>R252</f>
        <v>5.4130000000000005E-2</v>
      </c>
      <c r="T251" s="124">
        <f>T252</f>
        <v>0</v>
      </c>
      <c r="AR251" s="118" t="s">
        <v>101</v>
      </c>
      <c r="AT251" s="125" t="s">
        <v>85</v>
      </c>
      <c r="AU251" s="125" t="s">
        <v>2</v>
      </c>
      <c r="AY251" s="118" t="s">
        <v>89</v>
      </c>
      <c r="BK251" s="126">
        <f>BK252</f>
        <v>0</v>
      </c>
    </row>
    <row r="252" spans="2:65" s="11" customFormat="1" ht="23" customHeight="1">
      <c r="B252" s="117"/>
      <c r="D252" s="118" t="s">
        <v>85</v>
      </c>
      <c r="E252" s="127" t="s">
        <v>520</v>
      </c>
      <c r="F252" s="127" t="s">
        <v>521</v>
      </c>
      <c r="I252" s="120"/>
      <c r="J252" s="128">
        <f>BK252</f>
        <v>0</v>
      </c>
      <c r="L252" s="117"/>
      <c r="M252" s="122"/>
      <c r="P252" s="123">
        <f>SUM(P253:P262)</f>
        <v>0</v>
      </c>
      <c r="R252" s="123">
        <f>SUM(R253:R262)</f>
        <v>5.4130000000000005E-2</v>
      </c>
      <c r="T252" s="124">
        <f>SUM(T253:T262)</f>
        <v>0</v>
      </c>
      <c r="AR252" s="118" t="s">
        <v>101</v>
      </c>
      <c r="AT252" s="125" t="s">
        <v>85</v>
      </c>
      <c r="AU252" s="125" t="s">
        <v>88</v>
      </c>
      <c r="AY252" s="118" t="s">
        <v>89</v>
      </c>
      <c r="BK252" s="126">
        <f>SUM(BK253:BK262)</f>
        <v>0</v>
      </c>
    </row>
    <row r="253" spans="2:65" s="1" customFormat="1" ht="24.25" customHeight="1">
      <c r="B253" s="129"/>
      <c r="C253" s="130" t="s">
        <v>246</v>
      </c>
      <c r="D253" s="130" t="s">
        <v>91</v>
      </c>
      <c r="E253" s="131" t="s">
        <v>522</v>
      </c>
      <c r="F253" s="132" t="s">
        <v>523</v>
      </c>
      <c r="G253" s="133" t="s">
        <v>177</v>
      </c>
      <c r="H253" s="134">
        <v>1</v>
      </c>
      <c r="I253" s="135"/>
      <c r="J253" s="136">
        <f t="shared" ref="J253:J262" si="70">ROUND(I253*H253,2)</f>
        <v>0</v>
      </c>
      <c r="K253" s="137"/>
      <c r="L253" s="28"/>
      <c r="M253" s="138"/>
      <c r="N253" s="139" t="s">
        <v>29</v>
      </c>
      <c r="P253" s="140">
        <f t="shared" ref="P253:P262" si="71">O253*H253</f>
        <v>0</v>
      </c>
      <c r="Q253" s="140">
        <v>0</v>
      </c>
      <c r="R253" s="140">
        <f t="shared" ref="R253:R262" si="72">Q253*H253</f>
        <v>0</v>
      </c>
      <c r="S253" s="140">
        <v>0</v>
      </c>
      <c r="T253" s="141">
        <f t="shared" ref="T253:T262" si="73">S253*H253</f>
        <v>0</v>
      </c>
      <c r="AR253" s="142" t="s">
        <v>369</v>
      </c>
      <c r="AT253" s="142" t="s">
        <v>91</v>
      </c>
      <c r="AU253" s="142" t="s">
        <v>96</v>
      </c>
      <c r="AY253" s="13" t="s">
        <v>89</v>
      </c>
      <c r="BE253" s="143">
        <f t="shared" ref="BE253:BE262" si="74">IF(N253="základná",J253,0)</f>
        <v>0</v>
      </c>
      <c r="BF253" s="143">
        <f t="shared" ref="BF253:BF262" si="75">IF(N253="znížená",J253,0)</f>
        <v>0</v>
      </c>
      <c r="BG253" s="143">
        <f t="shared" ref="BG253:BG262" si="76">IF(N253="zákl. prenesená",J253,0)</f>
        <v>0</v>
      </c>
      <c r="BH253" s="143">
        <f t="shared" ref="BH253:BH262" si="77">IF(N253="zníž. prenesená",J253,0)</f>
        <v>0</v>
      </c>
      <c r="BI253" s="143">
        <f t="shared" ref="BI253:BI262" si="78">IF(N253="nulová",J253,0)</f>
        <v>0</v>
      </c>
      <c r="BJ253" s="13" t="s">
        <v>96</v>
      </c>
      <c r="BK253" s="143">
        <f t="shared" ref="BK253:BK262" si="79">ROUND(I253*H253,2)</f>
        <v>0</v>
      </c>
      <c r="BL253" s="13" t="s">
        <v>369</v>
      </c>
      <c r="BM253" s="142" t="s">
        <v>524</v>
      </c>
    </row>
    <row r="254" spans="2:65" s="1" customFormat="1" ht="33" customHeight="1">
      <c r="B254" s="129"/>
      <c r="C254" s="144" t="s">
        <v>525</v>
      </c>
      <c r="D254" s="144" t="s">
        <v>113</v>
      </c>
      <c r="E254" s="145" t="s">
        <v>526</v>
      </c>
      <c r="F254" s="146" t="s">
        <v>527</v>
      </c>
      <c r="G254" s="147" t="s">
        <v>177</v>
      </c>
      <c r="H254" s="148">
        <v>1</v>
      </c>
      <c r="I254" s="149"/>
      <c r="J254" s="150">
        <f t="shared" si="70"/>
        <v>0</v>
      </c>
      <c r="K254" s="151"/>
      <c r="L254" s="152"/>
      <c r="M254" s="153"/>
      <c r="N254" s="154" t="s">
        <v>29</v>
      </c>
      <c r="P254" s="140">
        <f t="shared" si="71"/>
        <v>0</v>
      </c>
      <c r="Q254" s="140">
        <v>3.0100000000000001E-3</v>
      </c>
      <c r="R254" s="140">
        <f t="shared" si="72"/>
        <v>3.0100000000000001E-3</v>
      </c>
      <c r="S254" s="140">
        <v>0</v>
      </c>
      <c r="T254" s="141">
        <f t="shared" si="73"/>
        <v>0</v>
      </c>
      <c r="AR254" s="142" t="s">
        <v>528</v>
      </c>
      <c r="AT254" s="142" t="s">
        <v>113</v>
      </c>
      <c r="AU254" s="142" t="s">
        <v>96</v>
      </c>
      <c r="AY254" s="13" t="s">
        <v>89</v>
      </c>
      <c r="BE254" s="143">
        <f t="shared" si="74"/>
        <v>0</v>
      </c>
      <c r="BF254" s="143">
        <f t="shared" si="75"/>
        <v>0</v>
      </c>
      <c r="BG254" s="143">
        <f t="shared" si="76"/>
        <v>0</v>
      </c>
      <c r="BH254" s="143">
        <f t="shared" si="77"/>
        <v>0</v>
      </c>
      <c r="BI254" s="143">
        <f t="shared" si="78"/>
        <v>0</v>
      </c>
      <c r="BJ254" s="13" t="s">
        <v>96</v>
      </c>
      <c r="BK254" s="143">
        <f t="shared" si="79"/>
        <v>0</v>
      </c>
      <c r="BL254" s="13" t="s">
        <v>528</v>
      </c>
      <c r="BM254" s="142" t="s">
        <v>529</v>
      </c>
    </row>
    <row r="255" spans="2:65" s="1" customFormat="1" ht="24.25" customHeight="1">
      <c r="B255" s="129"/>
      <c r="C255" s="130" t="s">
        <v>530</v>
      </c>
      <c r="D255" s="130" t="s">
        <v>91</v>
      </c>
      <c r="E255" s="131" t="s">
        <v>531</v>
      </c>
      <c r="F255" s="132" t="s">
        <v>532</v>
      </c>
      <c r="G255" s="133" t="s">
        <v>160</v>
      </c>
      <c r="H255" s="134">
        <v>24</v>
      </c>
      <c r="I255" s="135"/>
      <c r="J255" s="136">
        <f t="shared" si="70"/>
        <v>0</v>
      </c>
      <c r="K255" s="137"/>
      <c r="L255" s="28"/>
      <c r="M255" s="138"/>
      <c r="N255" s="139" t="s">
        <v>29</v>
      </c>
      <c r="P255" s="140">
        <f t="shared" si="71"/>
        <v>0</v>
      </c>
      <c r="Q255" s="140">
        <v>0</v>
      </c>
      <c r="R255" s="140">
        <f t="shared" si="72"/>
        <v>0</v>
      </c>
      <c r="S255" s="140">
        <v>0</v>
      </c>
      <c r="T255" s="141">
        <f t="shared" si="73"/>
        <v>0</v>
      </c>
      <c r="AR255" s="142" t="s">
        <v>369</v>
      </c>
      <c r="AT255" s="142" t="s">
        <v>91</v>
      </c>
      <c r="AU255" s="142" t="s">
        <v>96</v>
      </c>
      <c r="AY255" s="13" t="s">
        <v>89</v>
      </c>
      <c r="BE255" s="143">
        <f t="shared" si="74"/>
        <v>0</v>
      </c>
      <c r="BF255" s="143">
        <f t="shared" si="75"/>
        <v>0</v>
      </c>
      <c r="BG255" s="143">
        <f t="shared" si="76"/>
        <v>0</v>
      </c>
      <c r="BH255" s="143">
        <f t="shared" si="77"/>
        <v>0</v>
      </c>
      <c r="BI255" s="143">
        <f t="shared" si="78"/>
        <v>0</v>
      </c>
      <c r="BJ255" s="13" t="s">
        <v>96</v>
      </c>
      <c r="BK255" s="143">
        <f t="shared" si="79"/>
        <v>0</v>
      </c>
      <c r="BL255" s="13" t="s">
        <v>369</v>
      </c>
      <c r="BM255" s="142" t="s">
        <v>533</v>
      </c>
    </row>
    <row r="256" spans="2:65" s="1" customFormat="1" ht="16.5" customHeight="1">
      <c r="B256" s="129"/>
      <c r="C256" s="144" t="s">
        <v>534</v>
      </c>
      <c r="D256" s="144" t="s">
        <v>113</v>
      </c>
      <c r="E256" s="145" t="s">
        <v>535</v>
      </c>
      <c r="F256" s="146" t="s">
        <v>536</v>
      </c>
      <c r="G256" s="147" t="s">
        <v>482</v>
      </c>
      <c r="H256" s="148">
        <v>9.6</v>
      </c>
      <c r="I256" s="149"/>
      <c r="J256" s="150">
        <f t="shared" si="70"/>
        <v>0</v>
      </c>
      <c r="K256" s="151"/>
      <c r="L256" s="152"/>
      <c r="M256" s="153"/>
      <c r="N256" s="154" t="s">
        <v>29</v>
      </c>
      <c r="P256" s="140">
        <f t="shared" si="71"/>
        <v>0</v>
      </c>
      <c r="Q256" s="140">
        <v>1E-3</v>
      </c>
      <c r="R256" s="140">
        <f t="shared" si="72"/>
        <v>9.5999999999999992E-3</v>
      </c>
      <c r="S256" s="140">
        <v>0</v>
      </c>
      <c r="T256" s="141">
        <f t="shared" si="73"/>
        <v>0</v>
      </c>
      <c r="AR256" s="142" t="s">
        <v>528</v>
      </c>
      <c r="AT256" s="142" t="s">
        <v>113</v>
      </c>
      <c r="AU256" s="142" t="s">
        <v>96</v>
      </c>
      <c r="AY256" s="13" t="s">
        <v>89</v>
      </c>
      <c r="BE256" s="143">
        <f t="shared" si="74"/>
        <v>0</v>
      </c>
      <c r="BF256" s="143">
        <f t="shared" si="75"/>
        <v>0</v>
      </c>
      <c r="BG256" s="143">
        <f t="shared" si="76"/>
        <v>0</v>
      </c>
      <c r="BH256" s="143">
        <f t="shared" si="77"/>
        <v>0</v>
      </c>
      <c r="BI256" s="143">
        <f t="shared" si="78"/>
        <v>0</v>
      </c>
      <c r="BJ256" s="13" t="s">
        <v>96</v>
      </c>
      <c r="BK256" s="143">
        <f t="shared" si="79"/>
        <v>0</v>
      </c>
      <c r="BL256" s="13" t="s">
        <v>528</v>
      </c>
      <c r="BM256" s="142" t="s">
        <v>537</v>
      </c>
    </row>
    <row r="257" spans="2:65" s="1" customFormat="1" ht="24.25" customHeight="1">
      <c r="B257" s="129"/>
      <c r="C257" s="130" t="s">
        <v>538</v>
      </c>
      <c r="D257" s="130" t="s">
        <v>91</v>
      </c>
      <c r="E257" s="131" t="s">
        <v>539</v>
      </c>
      <c r="F257" s="132" t="s">
        <v>540</v>
      </c>
      <c r="G257" s="133" t="s">
        <v>160</v>
      </c>
      <c r="H257" s="134">
        <v>40</v>
      </c>
      <c r="I257" s="135"/>
      <c r="J257" s="136">
        <f t="shared" si="70"/>
        <v>0</v>
      </c>
      <c r="K257" s="137"/>
      <c r="L257" s="28"/>
      <c r="M257" s="138"/>
      <c r="N257" s="139" t="s">
        <v>29</v>
      </c>
      <c r="P257" s="140">
        <f t="shared" si="71"/>
        <v>0</v>
      </c>
      <c r="Q257" s="140">
        <v>0</v>
      </c>
      <c r="R257" s="140">
        <f t="shared" si="72"/>
        <v>0</v>
      </c>
      <c r="S257" s="140">
        <v>0</v>
      </c>
      <c r="T257" s="141">
        <f t="shared" si="73"/>
        <v>0</v>
      </c>
      <c r="AR257" s="142" t="s">
        <v>369</v>
      </c>
      <c r="AT257" s="142" t="s">
        <v>91</v>
      </c>
      <c r="AU257" s="142" t="s">
        <v>96</v>
      </c>
      <c r="AY257" s="13" t="s">
        <v>89</v>
      </c>
      <c r="BE257" s="143">
        <f t="shared" si="74"/>
        <v>0</v>
      </c>
      <c r="BF257" s="143">
        <f t="shared" si="75"/>
        <v>0</v>
      </c>
      <c r="BG257" s="143">
        <f t="shared" si="76"/>
        <v>0</v>
      </c>
      <c r="BH257" s="143">
        <f t="shared" si="77"/>
        <v>0</v>
      </c>
      <c r="BI257" s="143">
        <f t="shared" si="78"/>
        <v>0</v>
      </c>
      <c r="BJ257" s="13" t="s">
        <v>96</v>
      </c>
      <c r="BK257" s="143">
        <f t="shared" si="79"/>
        <v>0</v>
      </c>
      <c r="BL257" s="13" t="s">
        <v>369</v>
      </c>
      <c r="BM257" s="142" t="s">
        <v>541</v>
      </c>
    </row>
    <row r="258" spans="2:65" s="1" customFormat="1" ht="16.5" customHeight="1">
      <c r="B258" s="129"/>
      <c r="C258" s="144" t="s">
        <v>542</v>
      </c>
      <c r="D258" s="144" t="s">
        <v>113</v>
      </c>
      <c r="E258" s="145" t="s">
        <v>543</v>
      </c>
      <c r="F258" s="146" t="s">
        <v>544</v>
      </c>
      <c r="G258" s="147" t="s">
        <v>482</v>
      </c>
      <c r="H258" s="148">
        <v>39</v>
      </c>
      <c r="I258" s="149"/>
      <c r="J258" s="150">
        <f t="shared" si="70"/>
        <v>0</v>
      </c>
      <c r="K258" s="151"/>
      <c r="L258" s="152"/>
      <c r="M258" s="153"/>
      <c r="N258" s="154" t="s">
        <v>29</v>
      </c>
      <c r="P258" s="140">
        <f t="shared" si="71"/>
        <v>0</v>
      </c>
      <c r="Q258" s="140">
        <v>1E-3</v>
      </c>
      <c r="R258" s="140">
        <f t="shared" si="72"/>
        <v>3.9E-2</v>
      </c>
      <c r="S258" s="140">
        <v>0</v>
      </c>
      <c r="T258" s="141">
        <f t="shared" si="73"/>
        <v>0</v>
      </c>
      <c r="AR258" s="142" t="s">
        <v>528</v>
      </c>
      <c r="AT258" s="142" t="s">
        <v>113</v>
      </c>
      <c r="AU258" s="142" t="s">
        <v>96</v>
      </c>
      <c r="AY258" s="13" t="s">
        <v>89</v>
      </c>
      <c r="BE258" s="143">
        <f t="shared" si="74"/>
        <v>0</v>
      </c>
      <c r="BF258" s="143">
        <f t="shared" si="75"/>
        <v>0</v>
      </c>
      <c r="BG258" s="143">
        <f t="shared" si="76"/>
        <v>0</v>
      </c>
      <c r="BH258" s="143">
        <f t="shared" si="77"/>
        <v>0</v>
      </c>
      <c r="BI258" s="143">
        <f t="shared" si="78"/>
        <v>0</v>
      </c>
      <c r="BJ258" s="13" t="s">
        <v>96</v>
      </c>
      <c r="BK258" s="143">
        <f t="shared" si="79"/>
        <v>0</v>
      </c>
      <c r="BL258" s="13" t="s">
        <v>528</v>
      </c>
      <c r="BM258" s="142" t="s">
        <v>545</v>
      </c>
    </row>
    <row r="259" spans="2:65" s="1" customFormat="1" ht="16.5" customHeight="1">
      <c r="B259" s="129"/>
      <c r="C259" s="130" t="s">
        <v>546</v>
      </c>
      <c r="D259" s="130" t="s">
        <v>91</v>
      </c>
      <c r="E259" s="131" t="s">
        <v>547</v>
      </c>
      <c r="F259" s="132" t="s">
        <v>548</v>
      </c>
      <c r="G259" s="133" t="s">
        <v>177</v>
      </c>
      <c r="H259" s="134">
        <v>12</v>
      </c>
      <c r="I259" s="135"/>
      <c r="J259" s="136">
        <f t="shared" si="70"/>
        <v>0</v>
      </c>
      <c r="K259" s="137"/>
      <c r="L259" s="28"/>
      <c r="M259" s="138"/>
      <c r="N259" s="139" t="s">
        <v>29</v>
      </c>
      <c r="P259" s="140">
        <f t="shared" si="71"/>
        <v>0</v>
      </c>
      <c r="Q259" s="140">
        <v>0</v>
      </c>
      <c r="R259" s="140">
        <f t="shared" si="72"/>
        <v>0</v>
      </c>
      <c r="S259" s="140">
        <v>0</v>
      </c>
      <c r="T259" s="141">
        <f t="shared" si="73"/>
        <v>0</v>
      </c>
      <c r="AR259" s="142" t="s">
        <v>369</v>
      </c>
      <c r="AT259" s="142" t="s">
        <v>91</v>
      </c>
      <c r="AU259" s="142" t="s">
        <v>96</v>
      </c>
      <c r="AY259" s="13" t="s">
        <v>89</v>
      </c>
      <c r="BE259" s="143">
        <f t="shared" si="74"/>
        <v>0</v>
      </c>
      <c r="BF259" s="143">
        <f t="shared" si="75"/>
        <v>0</v>
      </c>
      <c r="BG259" s="143">
        <f t="shared" si="76"/>
        <v>0</v>
      </c>
      <c r="BH259" s="143">
        <f t="shared" si="77"/>
        <v>0</v>
      </c>
      <c r="BI259" s="143">
        <f t="shared" si="78"/>
        <v>0</v>
      </c>
      <c r="BJ259" s="13" t="s">
        <v>96</v>
      </c>
      <c r="BK259" s="143">
        <f t="shared" si="79"/>
        <v>0</v>
      </c>
      <c r="BL259" s="13" t="s">
        <v>369</v>
      </c>
      <c r="BM259" s="142" t="s">
        <v>549</v>
      </c>
    </row>
    <row r="260" spans="2:65" s="1" customFormat="1" ht="16.5" customHeight="1">
      <c r="B260" s="129"/>
      <c r="C260" s="144" t="s">
        <v>550</v>
      </c>
      <c r="D260" s="144" t="s">
        <v>113</v>
      </c>
      <c r="E260" s="145" t="s">
        <v>551</v>
      </c>
      <c r="F260" s="146" t="s">
        <v>552</v>
      </c>
      <c r="G260" s="147" t="s">
        <v>177</v>
      </c>
      <c r="H260" s="148">
        <v>12</v>
      </c>
      <c r="I260" s="149"/>
      <c r="J260" s="150">
        <f t="shared" si="70"/>
        <v>0</v>
      </c>
      <c r="K260" s="151"/>
      <c r="L260" s="152"/>
      <c r="M260" s="153"/>
      <c r="N260" s="154" t="s">
        <v>29</v>
      </c>
      <c r="P260" s="140">
        <f t="shared" si="71"/>
        <v>0</v>
      </c>
      <c r="Q260" s="140">
        <v>2.1000000000000001E-4</v>
      </c>
      <c r="R260" s="140">
        <f t="shared" si="72"/>
        <v>2.5200000000000001E-3</v>
      </c>
      <c r="S260" s="140">
        <v>0</v>
      </c>
      <c r="T260" s="141">
        <f t="shared" si="73"/>
        <v>0</v>
      </c>
      <c r="AR260" s="142" t="s">
        <v>528</v>
      </c>
      <c r="AT260" s="142" t="s">
        <v>113</v>
      </c>
      <c r="AU260" s="142" t="s">
        <v>96</v>
      </c>
      <c r="AY260" s="13" t="s">
        <v>89</v>
      </c>
      <c r="BE260" s="143">
        <f t="shared" si="74"/>
        <v>0</v>
      </c>
      <c r="BF260" s="143">
        <f t="shared" si="75"/>
        <v>0</v>
      </c>
      <c r="BG260" s="143">
        <f t="shared" si="76"/>
        <v>0</v>
      </c>
      <c r="BH260" s="143">
        <f t="shared" si="77"/>
        <v>0</v>
      </c>
      <c r="BI260" s="143">
        <f t="shared" si="78"/>
        <v>0</v>
      </c>
      <c r="BJ260" s="13" t="s">
        <v>96</v>
      </c>
      <c r="BK260" s="143">
        <f t="shared" si="79"/>
        <v>0</v>
      </c>
      <c r="BL260" s="13" t="s">
        <v>528</v>
      </c>
      <c r="BM260" s="142" t="s">
        <v>553</v>
      </c>
    </row>
    <row r="261" spans="2:65" s="1" customFormat="1" ht="16.5" customHeight="1">
      <c r="B261" s="129"/>
      <c r="C261" s="130" t="s">
        <v>554</v>
      </c>
      <c r="D261" s="130" t="s">
        <v>91</v>
      </c>
      <c r="E261" s="131" t="s">
        <v>555</v>
      </c>
      <c r="F261" s="132" t="s">
        <v>556</v>
      </c>
      <c r="G261" s="133" t="s">
        <v>557</v>
      </c>
      <c r="H261" s="134">
        <v>1</v>
      </c>
      <c r="I261" s="135"/>
      <c r="J261" s="136">
        <f t="shared" si="70"/>
        <v>0</v>
      </c>
      <c r="K261" s="137"/>
      <c r="L261" s="28"/>
      <c r="M261" s="138"/>
      <c r="N261" s="139" t="s">
        <v>29</v>
      </c>
      <c r="P261" s="140">
        <f t="shared" si="71"/>
        <v>0</v>
      </c>
      <c r="Q261" s="140">
        <v>0</v>
      </c>
      <c r="R261" s="140">
        <f t="shared" si="72"/>
        <v>0</v>
      </c>
      <c r="S261" s="140">
        <v>0</v>
      </c>
      <c r="T261" s="141">
        <f t="shared" si="73"/>
        <v>0</v>
      </c>
      <c r="AR261" s="142" t="s">
        <v>558</v>
      </c>
      <c r="AT261" s="142" t="s">
        <v>91</v>
      </c>
      <c r="AU261" s="142" t="s">
        <v>96</v>
      </c>
      <c r="AY261" s="13" t="s">
        <v>89</v>
      </c>
      <c r="BE261" s="143">
        <f t="shared" si="74"/>
        <v>0</v>
      </c>
      <c r="BF261" s="143">
        <f t="shared" si="75"/>
        <v>0</v>
      </c>
      <c r="BG261" s="143">
        <f t="shared" si="76"/>
        <v>0</v>
      </c>
      <c r="BH261" s="143">
        <f t="shared" si="77"/>
        <v>0</v>
      </c>
      <c r="BI261" s="143">
        <f t="shared" si="78"/>
        <v>0</v>
      </c>
      <c r="BJ261" s="13" t="s">
        <v>96</v>
      </c>
      <c r="BK261" s="143">
        <f t="shared" si="79"/>
        <v>0</v>
      </c>
      <c r="BL261" s="13" t="s">
        <v>558</v>
      </c>
      <c r="BM261" s="142" t="s">
        <v>559</v>
      </c>
    </row>
    <row r="262" spans="2:65" s="1" customFormat="1" ht="16.5" customHeight="1">
      <c r="B262" s="129"/>
      <c r="C262" s="130" t="s">
        <v>560</v>
      </c>
      <c r="D262" s="130" t="s">
        <v>91</v>
      </c>
      <c r="E262" s="131" t="s">
        <v>561</v>
      </c>
      <c r="F262" s="132" t="s">
        <v>562</v>
      </c>
      <c r="G262" s="133" t="s">
        <v>275</v>
      </c>
      <c r="H262" s="155"/>
      <c r="I262" s="135"/>
      <c r="J262" s="136">
        <f t="shared" si="70"/>
        <v>0</v>
      </c>
      <c r="K262" s="137"/>
      <c r="L262" s="28"/>
      <c r="M262" s="138"/>
      <c r="N262" s="139" t="s">
        <v>29</v>
      </c>
      <c r="P262" s="140">
        <f t="shared" si="71"/>
        <v>0</v>
      </c>
      <c r="Q262" s="140">
        <v>0</v>
      </c>
      <c r="R262" s="140">
        <f t="shared" si="72"/>
        <v>0</v>
      </c>
      <c r="S262" s="140">
        <v>0</v>
      </c>
      <c r="T262" s="141">
        <f t="shared" si="73"/>
        <v>0</v>
      </c>
      <c r="AR262" s="142" t="s">
        <v>369</v>
      </c>
      <c r="AT262" s="142" t="s">
        <v>91</v>
      </c>
      <c r="AU262" s="142" t="s">
        <v>96</v>
      </c>
      <c r="AY262" s="13" t="s">
        <v>89</v>
      </c>
      <c r="BE262" s="143">
        <f t="shared" si="74"/>
        <v>0</v>
      </c>
      <c r="BF262" s="143">
        <f t="shared" si="75"/>
        <v>0</v>
      </c>
      <c r="BG262" s="143">
        <f t="shared" si="76"/>
        <v>0</v>
      </c>
      <c r="BH262" s="143">
        <f t="shared" si="77"/>
        <v>0</v>
      </c>
      <c r="BI262" s="143">
        <f t="shared" si="78"/>
        <v>0</v>
      </c>
      <c r="BJ262" s="13" t="s">
        <v>96</v>
      </c>
      <c r="BK262" s="143">
        <f t="shared" si="79"/>
        <v>0</v>
      </c>
      <c r="BL262" s="13" t="s">
        <v>369</v>
      </c>
      <c r="BM262" s="142" t="s">
        <v>563</v>
      </c>
    </row>
    <row r="263" spans="2:65" s="11" customFormat="1" ht="26" customHeight="1">
      <c r="B263" s="117"/>
      <c r="D263" s="118" t="s">
        <v>85</v>
      </c>
      <c r="E263" s="119" t="s">
        <v>564</v>
      </c>
      <c r="F263" s="119" t="s">
        <v>565</v>
      </c>
      <c r="I263" s="120"/>
      <c r="J263" s="121">
        <f>BK263</f>
        <v>0</v>
      </c>
      <c r="L263" s="117"/>
      <c r="M263" s="122"/>
      <c r="P263" s="123">
        <f>P264</f>
        <v>0</v>
      </c>
      <c r="R263" s="123">
        <f>R264</f>
        <v>0</v>
      </c>
      <c r="T263" s="124">
        <f>T264</f>
        <v>0</v>
      </c>
      <c r="AR263" s="118" t="s">
        <v>95</v>
      </c>
      <c r="AT263" s="125" t="s">
        <v>85</v>
      </c>
      <c r="AU263" s="125" t="s">
        <v>2</v>
      </c>
      <c r="AY263" s="118" t="s">
        <v>89</v>
      </c>
      <c r="BK263" s="126">
        <f>BK264</f>
        <v>0</v>
      </c>
    </row>
    <row r="264" spans="2:65" s="1" customFormat="1" ht="33" customHeight="1">
      <c r="B264" s="129"/>
      <c r="C264" s="130" t="s">
        <v>566</v>
      </c>
      <c r="D264" s="130" t="s">
        <v>91</v>
      </c>
      <c r="E264" s="131" t="s">
        <v>567</v>
      </c>
      <c r="F264" s="132" t="s">
        <v>568</v>
      </c>
      <c r="G264" s="133" t="s">
        <v>569</v>
      </c>
      <c r="H264" s="134">
        <v>14</v>
      </c>
      <c r="I264" s="135"/>
      <c r="J264" s="136">
        <f>ROUND(I264*H264,2)</f>
        <v>0</v>
      </c>
      <c r="K264" s="137"/>
      <c r="L264" s="28"/>
      <c r="M264" s="138"/>
      <c r="N264" s="139" t="s">
        <v>29</v>
      </c>
      <c r="P264" s="140">
        <f>O264*H264</f>
        <v>0</v>
      </c>
      <c r="Q264" s="140">
        <v>0</v>
      </c>
      <c r="R264" s="140">
        <f>Q264*H264</f>
        <v>0</v>
      </c>
      <c r="S264" s="140">
        <v>0</v>
      </c>
      <c r="T264" s="141">
        <f>S264*H264</f>
        <v>0</v>
      </c>
      <c r="AR264" s="142" t="s">
        <v>570</v>
      </c>
      <c r="AT264" s="142" t="s">
        <v>91</v>
      </c>
      <c r="AU264" s="142" t="s">
        <v>88</v>
      </c>
      <c r="AY264" s="13" t="s">
        <v>89</v>
      </c>
      <c r="BE264" s="143">
        <f>IF(N264="základná",J264,0)</f>
        <v>0</v>
      </c>
      <c r="BF264" s="143">
        <f>IF(N264="znížená",J264,0)</f>
        <v>0</v>
      </c>
      <c r="BG264" s="143">
        <f>IF(N264="zákl. prenesená",J264,0)</f>
        <v>0</v>
      </c>
      <c r="BH264" s="143">
        <f>IF(N264="zníž. prenesená",J264,0)</f>
        <v>0</v>
      </c>
      <c r="BI264" s="143">
        <f>IF(N264="nulová",J264,0)</f>
        <v>0</v>
      </c>
      <c r="BJ264" s="13" t="s">
        <v>96</v>
      </c>
      <c r="BK264" s="143">
        <f>ROUND(I264*H264,2)</f>
        <v>0</v>
      </c>
      <c r="BL264" s="13" t="s">
        <v>570</v>
      </c>
      <c r="BM264" s="142" t="s">
        <v>571</v>
      </c>
    </row>
    <row r="265" spans="2:65" s="11" customFormat="1" ht="26" customHeight="1">
      <c r="B265" s="117"/>
      <c r="D265" s="118" t="s">
        <v>85</v>
      </c>
      <c r="E265" s="119" t="s">
        <v>572</v>
      </c>
      <c r="F265" s="119" t="s">
        <v>573</v>
      </c>
      <c r="I265" s="120"/>
      <c r="J265" s="121">
        <f>BK265</f>
        <v>0</v>
      </c>
      <c r="L265" s="117"/>
      <c r="M265" s="122"/>
      <c r="P265" s="123">
        <f>SUM(P266:P270)</f>
        <v>0</v>
      </c>
      <c r="R265" s="123">
        <f>SUM(R266:R270)</f>
        <v>0</v>
      </c>
      <c r="T265" s="124">
        <f>SUM(T266:T270)</f>
        <v>0</v>
      </c>
      <c r="AR265" s="118" t="s">
        <v>95</v>
      </c>
      <c r="AT265" s="125" t="s">
        <v>85</v>
      </c>
      <c r="AU265" s="125" t="s">
        <v>2</v>
      </c>
      <c r="AY265" s="118" t="s">
        <v>89</v>
      </c>
      <c r="BK265" s="126">
        <f>SUM(BK266:BK270)</f>
        <v>0</v>
      </c>
    </row>
    <row r="266" spans="2:65" s="1" customFormat="1" ht="16.5" customHeight="1">
      <c r="B266" s="129"/>
      <c r="C266" s="130">
        <v>110</v>
      </c>
      <c r="D266" s="130" t="s">
        <v>91</v>
      </c>
      <c r="E266" s="131" t="s">
        <v>574</v>
      </c>
      <c r="F266" s="132" t="s">
        <v>575</v>
      </c>
      <c r="G266" s="133" t="s">
        <v>576</v>
      </c>
      <c r="H266" s="134">
        <v>3</v>
      </c>
      <c r="I266" s="135"/>
      <c r="J266" s="136">
        <f t="shared" ref="J266:J270" si="80">ROUND(I266*H266,2)</f>
        <v>0</v>
      </c>
      <c r="K266" s="137"/>
      <c r="L266" s="28"/>
      <c r="M266" s="138"/>
      <c r="N266" s="139" t="s">
        <v>29</v>
      </c>
      <c r="P266" s="140">
        <f t="shared" ref="P266:P270" si="81">O266*H266</f>
        <v>0</v>
      </c>
      <c r="Q266" s="140">
        <v>0</v>
      </c>
      <c r="R266" s="140">
        <f t="shared" ref="R266:R270" si="82">Q266*H266</f>
        <v>0</v>
      </c>
      <c r="S266" s="140">
        <v>0</v>
      </c>
      <c r="T266" s="141">
        <f t="shared" ref="T266:T270" si="83">S266*H266</f>
        <v>0</v>
      </c>
      <c r="AR266" s="142" t="s">
        <v>369</v>
      </c>
      <c r="AT266" s="142" t="s">
        <v>91</v>
      </c>
      <c r="AU266" s="142" t="s">
        <v>88</v>
      </c>
      <c r="AY266" s="13" t="s">
        <v>89</v>
      </c>
      <c r="BE266" s="143">
        <f t="shared" ref="BE266:BE270" si="84">IF(N266="základná",J266,0)</f>
        <v>0</v>
      </c>
      <c r="BF266" s="143">
        <f t="shared" ref="BF266:BF270" si="85">IF(N266="znížená",J266,0)</f>
        <v>0</v>
      </c>
      <c r="BG266" s="143">
        <f t="shared" ref="BG266:BG270" si="86">IF(N266="zákl. prenesená",J266,0)</f>
        <v>0</v>
      </c>
      <c r="BH266" s="143">
        <f t="shared" ref="BH266:BH270" si="87">IF(N266="zníž. prenesená",J266,0)</f>
        <v>0</v>
      </c>
      <c r="BI266" s="143">
        <f t="shared" ref="BI266:BI270" si="88">IF(N266="nulová",J266,0)</f>
        <v>0</v>
      </c>
      <c r="BJ266" s="13" t="s">
        <v>96</v>
      </c>
      <c r="BK266" s="143">
        <f t="shared" ref="BK266:BK270" si="89">ROUND(I266*H266,2)</f>
        <v>0</v>
      </c>
      <c r="BL266" s="13" t="s">
        <v>369</v>
      </c>
      <c r="BM266" s="142" t="s">
        <v>577</v>
      </c>
    </row>
    <row r="267" spans="2:65" s="1" customFormat="1" ht="16.5" customHeight="1">
      <c r="B267" s="129"/>
      <c r="C267" s="130">
        <v>111</v>
      </c>
      <c r="D267" s="130" t="s">
        <v>91</v>
      </c>
      <c r="E267" s="131" t="s">
        <v>578</v>
      </c>
      <c r="F267" s="132" t="s">
        <v>579</v>
      </c>
      <c r="G267" s="133" t="s">
        <v>576</v>
      </c>
      <c r="H267" s="134">
        <v>11</v>
      </c>
      <c r="I267" s="135"/>
      <c r="J267" s="136">
        <f t="shared" si="80"/>
        <v>0</v>
      </c>
      <c r="K267" s="137"/>
      <c r="L267" s="28"/>
      <c r="M267" s="138"/>
      <c r="N267" s="139" t="s">
        <v>29</v>
      </c>
      <c r="P267" s="140">
        <f t="shared" si="81"/>
        <v>0</v>
      </c>
      <c r="Q267" s="140">
        <v>0</v>
      </c>
      <c r="R267" s="140">
        <f t="shared" si="82"/>
        <v>0</v>
      </c>
      <c r="S267" s="140">
        <v>0</v>
      </c>
      <c r="T267" s="141">
        <f t="shared" si="83"/>
        <v>0</v>
      </c>
      <c r="AR267" s="142" t="s">
        <v>369</v>
      </c>
      <c r="AT267" s="142" t="s">
        <v>91</v>
      </c>
      <c r="AU267" s="142" t="s">
        <v>88</v>
      </c>
      <c r="AY267" s="13" t="s">
        <v>89</v>
      </c>
      <c r="BE267" s="143">
        <f t="shared" si="84"/>
        <v>0</v>
      </c>
      <c r="BF267" s="143">
        <f t="shared" si="85"/>
        <v>0</v>
      </c>
      <c r="BG267" s="143">
        <f t="shared" si="86"/>
        <v>0</v>
      </c>
      <c r="BH267" s="143">
        <f t="shared" si="87"/>
        <v>0</v>
      </c>
      <c r="BI267" s="143">
        <f t="shared" si="88"/>
        <v>0</v>
      </c>
      <c r="BJ267" s="13" t="s">
        <v>96</v>
      </c>
      <c r="BK267" s="143">
        <f t="shared" si="89"/>
        <v>0</v>
      </c>
      <c r="BL267" s="13" t="s">
        <v>369</v>
      </c>
      <c r="BM267" s="142" t="s">
        <v>580</v>
      </c>
    </row>
    <row r="268" spans="2:65" s="1" customFormat="1" ht="16.5" customHeight="1">
      <c r="B268" s="129"/>
      <c r="C268" s="130">
        <v>112</v>
      </c>
      <c r="D268" s="130" t="s">
        <v>91</v>
      </c>
      <c r="E268" s="131" t="s">
        <v>581</v>
      </c>
      <c r="F268" s="132" t="s">
        <v>582</v>
      </c>
      <c r="G268" s="133" t="s">
        <v>576</v>
      </c>
      <c r="H268" s="134">
        <v>3</v>
      </c>
      <c r="I268" s="135"/>
      <c r="J268" s="136">
        <f t="shared" si="80"/>
        <v>0</v>
      </c>
      <c r="K268" s="137"/>
      <c r="L268" s="28"/>
      <c r="M268" s="138"/>
      <c r="N268" s="139" t="s">
        <v>29</v>
      </c>
      <c r="P268" s="140">
        <f t="shared" si="81"/>
        <v>0</v>
      </c>
      <c r="Q268" s="140">
        <v>0</v>
      </c>
      <c r="R268" s="140">
        <f t="shared" si="82"/>
        <v>0</v>
      </c>
      <c r="S268" s="140">
        <v>0</v>
      </c>
      <c r="T268" s="141">
        <f t="shared" si="83"/>
        <v>0</v>
      </c>
      <c r="AR268" s="142" t="s">
        <v>369</v>
      </c>
      <c r="AT268" s="142" t="s">
        <v>91</v>
      </c>
      <c r="AU268" s="142" t="s">
        <v>88</v>
      </c>
      <c r="AY268" s="13" t="s">
        <v>89</v>
      </c>
      <c r="BE268" s="143">
        <f t="shared" si="84"/>
        <v>0</v>
      </c>
      <c r="BF268" s="143">
        <f t="shared" si="85"/>
        <v>0</v>
      </c>
      <c r="BG268" s="143">
        <f t="shared" si="86"/>
        <v>0</v>
      </c>
      <c r="BH268" s="143">
        <f t="shared" si="87"/>
        <v>0</v>
      </c>
      <c r="BI268" s="143">
        <f t="shared" si="88"/>
        <v>0</v>
      </c>
      <c r="BJ268" s="13" t="s">
        <v>96</v>
      </c>
      <c r="BK268" s="143">
        <f t="shared" si="89"/>
        <v>0</v>
      </c>
      <c r="BL268" s="13" t="s">
        <v>369</v>
      </c>
      <c r="BM268" s="142" t="s">
        <v>583</v>
      </c>
    </row>
    <row r="269" spans="2:65" s="1" customFormat="1" ht="24.25" customHeight="1">
      <c r="B269" s="129"/>
      <c r="C269" s="130">
        <v>113</v>
      </c>
      <c r="D269" s="130" t="s">
        <v>91</v>
      </c>
      <c r="E269" s="131" t="s">
        <v>584</v>
      </c>
      <c r="F269" s="132" t="s">
        <v>585</v>
      </c>
      <c r="G269" s="133" t="s">
        <v>244</v>
      </c>
      <c r="H269" s="134">
        <v>1</v>
      </c>
      <c r="I269" s="135"/>
      <c r="J269" s="136">
        <f t="shared" si="80"/>
        <v>0</v>
      </c>
      <c r="K269" s="137"/>
      <c r="L269" s="28"/>
      <c r="M269" s="138"/>
      <c r="N269" s="139" t="s">
        <v>29</v>
      </c>
      <c r="P269" s="140">
        <f t="shared" si="81"/>
        <v>0</v>
      </c>
      <c r="Q269" s="140">
        <v>0</v>
      </c>
      <c r="R269" s="140">
        <f t="shared" si="82"/>
        <v>0</v>
      </c>
      <c r="S269" s="140">
        <v>0</v>
      </c>
      <c r="T269" s="141">
        <f t="shared" si="83"/>
        <v>0</v>
      </c>
      <c r="AR269" s="142" t="s">
        <v>369</v>
      </c>
      <c r="AT269" s="142" t="s">
        <v>91</v>
      </c>
      <c r="AU269" s="142" t="s">
        <v>88</v>
      </c>
      <c r="AY269" s="13" t="s">
        <v>89</v>
      </c>
      <c r="BE269" s="143">
        <f t="shared" si="84"/>
        <v>0</v>
      </c>
      <c r="BF269" s="143">
        <f t="shared" si="85"/>
        <v>0</v>
      </c>
      <c r="BG269" s="143">
        <f t="shared" si="86"/>
        <v>0</v>
      </c>
      <c r="BH269" s="143">
        <f t="shared" si="87"/>
        <v>0</v>
      </c>
      <c r="BI269" s="143">
        <f t="shared" si="88"/>
        <v>0</v>
      </c>
      <c r="BJ269" s="13" t="s">
        <v>96</v>
      </c>
      <c r="BK269" s="143">
        <f t="shared" si="89"/>
        <v>0</v>
      </c>
      <c r="BL269" s="13" t="s">
        <v>369</v>
      </c>
      <c r="BM269" s="142" t="s">
        <v>586</v>
      </c>
    </row>
    <row r="270" spans="2:65" s="1" customFormat="1" ht="16.5" customHeight="1">
      <c r="B270" s="129"/>
      <c r="C270" s="130">
        <v>114</v>
      </c>
      <c r="D270" s="130" t="s">
        <v>91</v>
      </c>
      <c r="E270" s="131" t="s">
        <v>587</v>
      </c>
      <c r="F270" s="132" t="s">
        <v>588</v>
      </c>
      <c r="G270" s="133" t="s">
        <v>244</v>
      </c>
      <c r="H270" s="134">
        <v>1</v>
      </c>
      <c r="I270" s="135"/>
      <c r="J270" s="136">
        <f t="shared" si="80"/>
        <v>0</v>
      </c>
      <c r="K270" s="137"/>
      <c r="L270" s="28"/>
      <c r="M270" s="138"/>
      <c r="N270" s="139" t="s">
        <v>29</v>
      </c>
      <c r="P270" s="140">
        <f t="shared" si="81"/>
        <v>0</v>
      </c>
      <c r="Q270" s="140">
        <v>0</v>
      </c>
      <c r="R270" s="140">
        <f t="shared" si="82"/>
        <v>0</v>
      </c>
      <c r="S270" s="140">
        <v>0</v>
      </c>
      <c r="T270" s="141">
        <f t="shared" si="83"/>
        <v>0</v>
      </c>
      <c r="AR270" s="142" t="s">
        <v>369</v>
      </c>
      <c r="AT270" s="142" t="s">
        <v>91</v>
      </c>
      <c r="AU270" s="142" t="s">
        <v>88</v>
      </c>
      <c r="AY270" s="13" t="s">
        <v>89</v>
      </c>
      <c r="BE270" s="143">
        <f t="shared" si="84"/>
        <v>0</v>
      </c>
      <c r="BF270" s="143">
        <f t="shared" si="85"/>
        <v>0</v>
      </c>
      <c r="BG270" s="143">
        <f t="shared" si="86"/>
        <v>0</v>
      </c>
      <c r="BH270" s="143">
        <f t="shared" si="87"/>
        <v>0</v>
      </c>
      <c r="BI270" s="143">
        <f t="shared" si="88"/>
        <v>0</v>
      </c>
      <c r="BJ270" s="13" t="s">
        <v>96</v>
      </c>
      <c r="BK270" s="143">
        <f t="shared" si="89"/>
        <v>0</v>
      </c>
      <c r="BL270" s="13" t="s">
        <v>369</v>
      </c>
      <c r="BM270" s="142" t="s">
        <v>589</v>
      </c>
    </row>
    <row r="271" spans="2:65" s="11" customFormat="1" ht="26" customHeight="1">
      <c r="B271" s="117"/>
      <c r="D271" s="118" t="s">
        <v>85</v>
      </c>
      <c r="E271" s="119" t="s">
        <v>590</v>
      </c>
      <c r="F271" s="119" t="s">
        <v>591</v>
      </c>
      <c r="I271" s="120"/>
      <c r="J271" s="121">
        <f>BK271</f>
        <v>0</v>
      </c>
      <c r="L271" s="117"/>
      <c r="M271" s="122"/>
      <c r="P271" s="123">
        <f>P272</f>
        <v>0</v>
      </c>
      <c r="R271" s="123">
        <f>R272</f>
        <v>0</v>
      </c>
      <c r="T271" s="124">
        <f>T272</f>
        <v>0</v>
      </c>
      <c r="AR271" s="118" t="s">
        <v>95</v>
      </c>
      <c r="AT271" s="125" t="s">
        <v>85</v>
      </c>
      <c r="AU271" s="125" t="s">
        <v>2</v>
      </c>
      <c r="AY271" s="118" t="s">
        <v>89</v>
      </c>
      <c r="BK271" s="126">
        <f>BK272</f>
        <v>0</v>
      </c>
    </row>
    <row r="272" spans="2:65" s="1" customFormat="1" ht="24.25" customHeight="1">
      <c r="B272" s="129"/>
      <c r="C272" s="130">
        <v>115</v>
      </c>
      <c r="D272" s="130" t="s">
        <v>91</v>
      </c>
      <c r="E272" s="131" t="s">
        <v>592</v>
      </c>
      <c r="F272" s="132" t="s">
        <v>593</v>
      </c>
      <c r="G272" s="133" t="s">
        <v>244</v>
      </c>
      <c r="H272" s="134">
        <v>1</v>
      </c>
      <c r="I272" s="135"/>
      <c r="J272" s="136">
        <f>ROUND(I272*H272,2)</f>
        <v>0</v>
      </c>
      <c r="K272" s="137"/>
      <c r="L272" s="28"/>
      <c r="M272" s="138"/>
      <c r="N272" s="139" t="s">
        <v>29</v>
      </c>
      <c r="P272" s="140">
        <f>O272*H272</f>
        <v>0</v>
      </c>
      <c r="Q272" s="140">
        <v>0</v>
      </c>
      <c r="R272" s="140">
        <f>Q272*H272</f>
        <v>0</v>
      </c>
      <c r="S272" s="140">
        <v>0</v>
      </c>
      <c r="T272" s="141">
        <f>S272*H272</f>
        <v>0</v>
      </c>
      <c r="AR272" s="142" t="s">
        <v>570</v>
      </c>
      <c r="AT272" s="142" t="s">
        <v>91</v>
      </c>
      <c r="AU272" s="142" t="s">
        <v>88</v>
      </c>
      <c r="AY272" s="13" t="s">
        <v>89</v>
      </c>
      <c r="BE272" s="143">
        <f>IF(N272="základná",J272,0)</f>
        <v>0</v>
      </c>
      <c r="BF272" s="143">
        <f>IF(N272="znížená",J272,0)</f>
        <v>0</v>
      </c>
      <c r="BG272" s="143">
        <f>IF(N272="zákl. prenesená",J272,0)</f>
        <v>0</v>
      </c>
      <c r="BH272" s="143">
        <f>IF(N272="zníž. prenesená",J272,0)</f>
        <v>0</v>
      </c>
      <c r="BI272" s="143">
        <f>IF(N272="nulová",J272,0)</f>
        <v>0</v>
      </c>
      <c r="BJ272" s="13" t="s">
        <v>96</v>
      </c>
      <c r="BK272" s="143">
        <f>ROUND(I272*H272,2)</f>
        <v>0</v>
      </c>
      <c r="BL272" s="13" t="s">
        <v>570</v>
      </c>
      <c r="BM272" s="142" t="s">
        <v>594</v>
      </c>
    </row>
    <row r="273" spans="1:65" s="11" customFormat="1" ht="26" customHeight="1">
      <c r="B273" s="117"/>
      <c r="D273" s="118" t="s">
        <v>85</v>
      </c>
      <c r="E273" s="119" t="s">
        <v>595</v>
      </c>
      <c r="F273" s="119" t="s">
        <v>596</v>
      </c>
      <c r="I273" s="120"/>
      <c r="J273" s="121">
        <f>BK273</f>
        <v>0</v>
      </c>
      <c r="L273" s="117"/>
      <c r="M273" s="122"/>
      <c r="P273" s="123">
        <f>SUM(P274:P276)</f>
        <v>0</v>
      </c>
      <c r="R273" s="123">
        <f>SUM(R274:R276)</f>
        <v>0</v>
      </c>
      <c r="T273" s="124">
        <f>SUM(T274:T276)</f>
        <v>0</v>
      </c>
      <c r="AR273" s="118" t="s">
        <v>95</v>
      </c>
      <c r="AT273" s="125" t="s">
        <v>85</v>
      </c>
      <c r="AU273" s="125" t="s">
        <v>2</v>
      </c>
      <c r="AY273" s="118" t="s">
        <v>89</v>
      </c>
      <c r="BK273" s="126">
        <f>SUM(BK274:BK276)</f>
        <v>0</v>
      </c>
    </row>
    <row r="274" spans="1:65" s="1" customFormat="1" ht="24.25" customHeight="1">
      <c r="B274" s="129"/>
      <c r="C274" s="130">
        <v>116</v>
      </c>
      <c r="D274" s="130" t="s">
        <v>91</v>
      </c>
      <c r="E274" s="131" t="s">
        <v>597</v>
      </c>
      <c r="F274" s="132" t="s">
        <v>598</v>
      </c>
      <c r="G274" s="133" t="s">
        <v>244</v>
      </c>
      <c r="H274" s="134">
        <v>3</v>
      </c>
      <c r="I274" s="135"/>
      <c r="J274" s="136">
        <f>ROUND(I274*H274,2)</f>
        <v>0</v>
      </c>
      <c r="K274" s="137"/>
      <c r="L274" s="28"/>
      <c r="M274" s="138"/>
      <c r="N274" s="139" t="s">
        <v>29</v>
      </c>
      <c r="P274" s="140">
        <f>O274*H274</f>
        <v>0</v>
      </c>
      <c r="Q274" s="140">
        <v>0</v>
      </c>
      <c r="R274" s="140">
        <f>Q274*H274</f>
        <v>0</v>
      </c>
      <c r="S274" s="140">
        <v>0</v>
      </c>
      <c r="T274" s="141">
        <f>S274*H274</f>
        <v>0</v>
      </c>
      <c r="AR274" s="142" t="s">
        <v>570</v>
      </c>
      <c r="AT274" s="142" t="s">
        <v>91</v>
      </c>
      <c r="AU274" s="142" t="s">
        <v>88</v>
      </c>
      <c r="AY274" s="13" t="s">
        <v>89</v>
      </c>
      <c r="BE274" s="143">
        <f>IF(N274="základná",J274,0)</f>
        <v>0</v>
      </c>
      <c r="BF274" s="143">
        <f>IF(N274="znížená",J274,0)</f>
        <v>0</v>
      </c>
      <c r="BG274" s="143">
        <f>IF(N274="zákl. prenesená",J274,0)</f>
        <v>0</v>
      </c>
      <c r="BH274" s="143">
        <f>IF(N274="zníž. prenesená",J274,0)</f>
        <v>0</v>
      </c>
      <c r="BI274" s="143">
        <f>IF(N274="nulová",J274,0)</f>
        <v>0</v>
      </c>
      <c r="BJ274" s="13" t="s">
        <v>96</v>
      </c>
      <c r="BK274" s="143">
        <f>ROUND(I274*H274,2)</f>
        <v>0</v>
      </c>
      <c r="BL274" s="13" t="s">
        <v>570</v>
      </c>
      <c r="BM274" s="142" t="s">
        <v>599</v>
      </c>
    </row>
    <row r="275" spans="1:65" s="1" customFormat="1" ht="24.25" customHeight="1">
      <c r="B275" s="129"/>
      <c r="C275" s="130">
        <v>117</v>
      </c>
      <c r="D275" s="130" t="s">
        <v>91</v>
      </c>
      <c r="E275" s="131" t="s">
        <v>600</v>
      </c>
      <c r="F275" s="132" t="s">
        <v>601</v>
      </c>
      <c r="G275" s="133" t="s">
        <v>244</v>
      </c>
      <c r="H275" s="134">
        <v>2</v>
      </c>
      <c r="I275" s="135"/>
      <c r="J275" s="136">
        <f>ROUND(I275*H275,2)</f>
        <v>0</v>
      </c>
      <c r="K275" s="137"/>
      <c r="L275" s="28"/>
      <c r="M275" s="138"/>
      <c r="N275" s="139" t="s">
        <v>29</v>
      </c>
      <c r="P275" s="140">
        <f>O275*H275</f>
        <v>0</v>
      </c>
      <c r="Q275" s="140">
        <v>0</v>
      </c>
      <c r="R275" s="140">
        <f>Q275*H275</f>
        <v>0</v>
      </c>
      <c r="S275" s="140">
        <v>0</v>
      </c>
      <c r="T275" s="141">
        <f>S275*H275</f>
        <v>0</v>
      </c>
      <c r="AR275" s="142" t="s">
        <v>570</v>
      </c>
      <c r="AT275" s="142" t="s">
        <v>91</v>
      </c>
      <c r="AU275" s="142" t="s">
        <v>88</v>
      </c>
      <c r="AY275" s="13" t="s">
        <v>89</v>
      </c>
      <c r="BE275" s="143">
        <f>IF(N275="základná",J275,0)</f>
        <v>0</v>
      </c>
      <c r="BF275" s="143">
        <f>IF(N275="znížená",J275,0)</f>
        <v>0</v>
      </c>
      <c r="BG275" s="143">
        <f>IF(N275="zákl. prenesená",J275,0)</f>
        <v>0</v>
      </c>
      <c r="BH275" s="143">
        <f>IF(N275="zníž. prenesená",J275,0)</f>
        <v>0</v>
      </c>
      <c r="BI275" s="143">
        <f>IF(N275="nulová",J275,0)</f>
        <v>0</v>
      </c>
      <c r="BJ275" s="13" t="s">
        <v>96</v>
      </c>
      <c r="BK275" s="143">
        <f>ROUND(I275*H275,2)</f>
        <v>0</v>
      </c>
      <c r="BL275" s="13" t="s">
        <v>570</v>
      </c>
      <c r="BM275" s="142" t="s">
        <v>602</v>
      </c>
    </row>
    <row r="276" spans="1:65" s="1" customFormat="1" ht="33" customHeight="1">
      <c r="B276" s="129"/>
      <c r="C276" s="130">
        <v>118</v>
      </c>
      <c r="D276" s="130" t="s">
        <v>91</v>
      </c>
      <c r="E276" s="131" t="s">
        <v>603</v>
      </c>
      <c r="F276" s="132" t="s">
        <v>604</v>
      </c>
      <c r="G276" s="133" t="s">
        <v>244</v>
      </c>
      <c r="H276" s="134">
        <v>2</v>
      </c>
      <c r="I276" s="135"/>
      <c r="J276" s="136">
        <f>ROUND(I276*H276,2)</f>
        <v>0</v>
      </c>
      <c r="K276" s="137"/>
      <c r="L276" s="28"/>
      <c r="M276" s="156"/>
      <c r="N276" s="157" t="s">
        <v>29</v>
      </c>
      <c r="O276" s="158"/>
      <c r="P276" s="159">
        <f>O276*H276</f>
        <v>0</v>
      </c>
      <c r="Q276" s="159">
        <v>0</v>
      </c>
      <c r="R276" s="159">
        <f>Q276*H276</f>
        <v>0</v>
      </c>
      <c r="S276" s="159">
        <v>0</v>
      </c>
      <c r="T276" s="160">
        <f>S276*H276</f>
        <v>0</v>
      </c>
      <c r="AR276" s="142" t="s">
        <v>570</v>
      </c>
      <c r="AT276" s="142" t="s">
        <v>91</v>
      </c>
      <c r="AU276" s="142" t="s">
        <v>88</v>
      </c>
      <c r="AY276" s="13" t="s">
        <v>89</v>
      </c>
      <c r="BE276" s="143">
        <f>IF(N276="základná",J276,0)</f>
        <v>0</v>
      </c>
      <c r="BF276" s="143">
        <f>IF(N276="znížená",J276,0)</f>
        <v>0</v>
      </c>
      <c r="BG276" s="143">
        <f>IF(N276="zákl. prenesená",J276,0)</f>
        <v>0</v>
      </c>
      <c r="BH276" s="143">
        <f>IF(N276="zníž. prenesená",J276,0)</f>
        <v>0</v>
      </c>
      <c r="BI276" s="143">
        <f>IF(N276="nulová",J276,0)</f>
        <v>0</v>
      </c>
      <c r="BJ276" s="13" t="s">
        <v>96</v>
      </c>
      <c r="BK276" s="143">
        <f>ROUND(I276*H276,2)</f>
        <v>0</v>
      </c>
      <c r="BL276" s="13" t="s">
        <v>570</v>
      </c>
      <c r="BM276" s="142" t="s">
        <v>605</v>
      </c>
    </row>
    <row r="277" spans="1:65" s="1" customFormat="1" ht="7" customHeight="1">
      <c r="B277" s="41"/>
      <c r="C277" s="42"/>
      <c r="D277" s="42"/>
      <c r="E277" s="42"/>
      <c r="F277" s="42"/>
      <c r="G277" s="42"/>
      <c r="H277" s="42"/>
      <c r="I277" s="42"/>
      <c r="J277" s="42"/>
      <c r="K277" s="42"/>
      <c r="L277" s="28"/>
    </row>
    <row r="280" spans="1:65" ht="16">
      <c r="A280" s="171" t="s">
        <v>640</v>
      </c>
      <c r="B280" s="171"/>
      <c r="C280" s="171"/>
      <c r="D280" s="171"/>
      <c r="E280" s="171"/>
      <c r="F280" s="171"/>
      <c r="G280" s="161"/>
      <c r="H280" s="162" t="s">
        <v>641</v>
      </c>
      <c r="I280" s="162"/>
      <c r="J280" s="162"/>
    </row>
    <row r="281" spans="1:65" ht="16">
      <c r="A281" s="163"/>
      <c r="B281" s="163"/>
      <c r="C281" s="163"/>
      <c r="D281" s="163"/>
      <c r="E281" s="163"/>
      <c r="F281" s="163"/>
      <c r="G281" s="161"/>
      <c r="H281" s="161"/>
      <c r="I281" s="161"/>
      <c r="J281" s="161"/>
    </row>
    <row r="282" spans="1:65" ht="16">
      <c r="A282" s="172" t="s">
        <v>642</v>
      </c>
      <c r="B282" s="172"/>
      <c r="C282" s="172"/>
      <c r="D282" s="172"/>
      <c r="E282" s="172"/>
      <c r="F282" s="172"/>
      <c r="G282" s="161"/>
      <c r="H282" s="164" t="s">
        <v>641</v>
      </c>
      <c r="I282" s="164"/>
      <c r="J282" s="164"/>
    </row>
    <row r="283" spans="1:65" ht="16">
      <c r="A283" s="163"/>
      <c r="B283" s="163"/>
      <c r="C283" s="163"/>
      <c r="D283" s="163"/>
      <c r="E283" s="163"/>
      <c r="F283" s="163"/>
      <c r="G283" s="161"/>
      <c r="H283" s="163"/>
      <c r="I283" s="163"/>
      <c r="J283" s="163"/>
    </row>
    <row r="284" spans="1:65" ht="16">
      <c r="A284" s="172" t="s">
        <v>643</v>
      </c>
      <c r="B284" s="172"/>
      <c r="C284" s="172"/>
      <c r="D284" s="172"/>
      <c r="E284" s="172"/>
      <c r="F284" s="172"/>
      <c r="G284" s="161"/>
      <c r="H284" s="164" t="s">
        <v>641</v>
      </c>
      <c r="I284" s="164"/>
      <c r="J284" s="164"/>
    </row>
    <row r="285" spans="1:65" ht="16">
      <c r="D285" s="161"/>
      <c r="E285" s="161"/>
      <c r="F285" s="161"/>
      <c r="G285" s="161"/>
      <c r="H285" s="161"/>
      <c r="I285" s="161"/>
      <c r="J285" s="161"/>
    </row>
    <row r="286" spans="1:65" ht="16">
      <c r="A286" s="173" t="s">
        <v>644</v>
      </c>
      <c r="B286" s="173"/>
      <c r="C286" s="173"/>
      <c r="D286" s="173"/>
      <c r="E286" s="173"/>
      <c r="F286" s="173"/>
      <c r="G286" s="173"/>
      <c r="H286" s="173"/>
      <c r="I286" s="161"/>
      <c r="J286" s="161"/>
    </row>
    <row r="287" spans="1:65" ht="16">
      <c r="D287" s="161"/>
      <c r="E287" s="161"/>
      <c r="F287" s="161"/>
      <c r="G287" s="161"/>
      <c r="H287" s="161"/>
      <c r="I287" s="161"/>
      <c r="J287" s="161"/>
    </row>
    <row r="288" spans="1:65" ht="13">
      <c r="A288" s="168" t="s">
        <v>645</v>
      </c>
      <c r="B288" s="168"/>
      <c r="C288" s="168"/>
      <c r="D288" s="168"/>
      <c r="E288" s="168"/>
      <c r="F288" s="168"/>
      <c r="G288" s="168"/>
      <c r="H288" s="168"/>
      <c r="I288" s="168"/>
      <c r="J288" s="168"/>
    </row>
    <row r="289" spans="1:10" ht="16">
      <c r="D289" s="165"/>
      <c r="E289" s="166"/>
      <c r="F289" s="166"/>
      <c r="G289" s="166"/>
      <c r="H289" s="166"/>
      <c r="I289" s="166"/>
      <c r="J289" s="166"/>
    </row>
    <row r="290" spans="1:10" ht="13">
      <c r="A290" s="168" t="s">
        <v>645</v>
      </c>
      <c r="B290" s="168"/>
      <c r="C290" s="168"/>
      <c r="D290" s="168"/>
      <c r="E290" s="168"/>
      <c r="F290" s="168"/>
      <c r="G290" s="168"/>
      <c r="H290" s="168"/>
      <c r="I290" s="168"/>
      <c r="J290" s="168"/>
    </row>
    <row r="291" spans="1:10" ht="16">
      <c r="D291" s="161"/>
      <c r="E291" s="161"/>
      <c r="F291" s="161"/>
      <c r="G291" s="161"/>
      <c r="H291" s="161"/>
      <c r="I291" s="161"/>
      <c r="J291" s="161"/>
    </row>
    <row r="292" spans="1:10" ht="16">
      <c r="D292" s="161"/>
      <c r="E292" s="161"/>
      <c r="F292" s="161"/>
      <c r="G292" s="161"/>
      <c r="H292" s="161"/>
      <c r="I292" s="161"/>
      <c r="J292" s="161"/>
    </row>
    <row r="293" spans="1:10" ht="16">
      <c r="A293" s="168" t="s">
        <v>646</v>
      </c>
      <c r="B293" s="168"/>
      <c r="C293" s="168"/>
      <c r="D293" s="168"/>
      <c r="E293" s="169"/>
      <c r="F293" s="169"/>
      <c r="G293" s="169"/>
      <c r="H293" s="169"/>
      <c r="I293" s="169"/>
      <c r="J293" s="161"/>
    </row>
    <row r="294" spans="1:10" ht="16">
      <c r="D294" s="161"/>
      <c r="E294" s="161"/>
      <c r="F294" s="161"/>
      <c r="G294" s="161"/>
      <c r="H294" s="161"/>
      <c r="I294" s="161"/>
      <c r="J294" s="161"/>
    </row>
    <row r="295" spans="1:10">
      <c r="A295" s="170" t="s">
        <v>647</v>
      </c>
      <c r="B295" s="169"/>
      <c r="C295" s="169"/>
      <c r="D295" s="169"/>
      <c r="E295" s="169"/>
      <c r="F295" s="169"/>
      <c r="G295" s="169"/>
      <c r="H295" s="169"/>
      <c r="I295" s="169"/>
      <c r="J295" s="169"/>
    </row>
    <row r="296" spans="1:10" ht="16">
      <c r="D296" s="161"/>
      <c r="E296" s="161"/>
      <c r="F296" s="161"/>
      <c r="G296" s="161"/>
      <c r="H296" s="161"/>
      <c r="I296" s="161"/>
      <c r="J296" s="161"/>
    </row>
    <row r="297" spans="1:10" ht="16">
      <c r="D297" s="161"/>
      <c r="E297" s="161"/>
      <c r="F297" s="161"/>
      <c r="G297" s="161"/>
      <c r="H297" s="161"/>
      <c r="I297" s="161"/>
      <c r="J297" s="161"/>
    </row>
    <row r="298" spans="1:10" ht="16">
      <c r="D298" s="161"/>
      <c r="E298" s="161"/>
      <c r="F298" s="162" t="s">
        <v>641</v>
      </c>
      <c r="G298" s="161"/>
      <c r="H298" s="165"/>
      <c r="I298" s="165"/>
      <c r="J298" s="165"/>
    </row>
    <row r="299" spans="1:10" ht="16">
      <c r="D299" s="161"/>
      <c r="E299" s="163" t="s">
        <v>648</v>
      </c>
      <c r="F299" s="163"/>
      <c r="G299" s="163"/>
      <c r="H299" s="163"/>
      <c r="I299" s="161"/>
      <c r="J299" s="161"/>
    </row>
    <row r="300" spans="1:10" ht="16">
      <c r="D300" s="161"/>
      <c r="E300" s="161"/>
      <c r="F300" s="161"/>
      <c r="G300" s="161"/>
      <c r="H300" s="161"/>
      <c r="I300" s="161"/>
      <c r="J300" s="161"/>
    </row>
    <row r="301" spans="1:10" ht="16">
      <c r="D301" s="161"/>
      <c r="E301" s="161"/>
      <c r="F301" s="161"/>
      <c r="G301" s="161"/>
      <c r="H301" s="161"/>
      <c r="I301" s="161"/>
      <c r="J301" s="161"/>
    </row>
    <row r="302" spans="1:10" ht="18">
      <c r="E302" s="167"/>
      <c r="F302" s="167"/>
      <c r="G302" s="167"/>
      <c r="H302" s="167"/>
      <c r="I302" s="167"/>
      <c r="J302" s="167"/>
    </row>
  </sheetData>
  <autoFilter ref="C134:K276" xr:uid="{00000000-0009-0000-0000-000001000000}"/>
  <mergeCells count="14">
    <mergeCell ref="E127:H127"/>
    <mergeCell ref="L2:V2"/>
    <mergeCell ref="E85:H85"/>
    <mergeCell ref="E16:H16"/>
    <mergeCell ref="E7:H7"/>
    <mergeCell ref="E25:H25"/>
    <mergeCell ref="A290:J290"/>
    <mergeCell ref="A293:I293"/>
    <mergeCell ref="A295:J295"/>
    <mergeCell ref="A280:F280"/>
    <mergeCell ref="A282:F282"/>
    <mergeCell ref="A284:F284"/>
    <mergeCell ref="A286:H286"/>
    <mergeCell ref="A288:J288"/>
  </mergeCells>
  <pageMargins left="0.39374999999999999" right="0.39374999999999999" top="0.39374999999999999" bottom="0.39374999999999999" header="0" footer="0"/>
  <pageSetup paperSize="9" scale="78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3</vt:i4>
      </vt:variant>
    </vt:vector>
  </HeadingPairs>
  <TitlesOfParts>
    <vt:vector size="4" baseType="lpstr">
      <vt:lpstr>Príloha č. 1 výkaz výmer</vt:lpstr>
      <vt:lpstr>'Príloha č. 1 výkaz výmer'!Názvy_tlače</vt:lpstr>
      <vt:lpstr>'Rekapitulácia stavby'!Názvy_tlače</vt:lpstr>
      <vt:lpstr>'Rekapitulácia stavby'!Oblasť_tlače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Petra Baričová</cp:lastModifiedBy>
  <dcterms:created xsi:type="dcterms:W3CDTF">2026-04-10T13:08:15Z</dcterms:created>
  <dcterms:modified xsi:type="dcterms:W3CDTF">2026-04-14T09:56:29Z</dcterms:modified>
  <cp:category/>
</cp:coreProperties>
</file>