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M:\zmluvy o dielo na zhotoviteľa\Zelené sídliská-zmluvy o dielo stavebné práce\Magurská\rozpočty na VO\ZS_Magurská_herné prvky\"/>
    </mc:Choice>
  </mc:AlternateContent>
  <xr:revisionPtr revIDLastSave="0" documentId="13_ncr:1_{4D14E460-9927-48E6-AA89-D4C5D75B6CC8}" xr6:coauthVersionLast="47" xr6:coauthVersionMax="47" xr10:uidLastSave="{00000000-0000-0000-0000-000000000000}"/>
  <bookViews>
    <workbookView xWindow="-120" yWindow="-120" windowWidth="29040" windowHeight="15720" firstSheet="2" activeTab="3" xr2:uid="{F9B360A1-1168-4073-84AF-86B20D922456}"/>
  </bookViews>
  <sheets>
    <sheet name="Rekapitulácia stavby" sheetId="5" r:id="rId1"/>
    <sheet name="SO 4.1.1 - Herné prvky - ..." sheetId="2" r:id="rId2"/>
    <sheet name="1 - Drevený chodník" sheetId="3" r:id="rId3"/>
    <sheet name="2 - Podesta hniezda" sheetId="4" r:id="rId4"/>
    <sheet name="Hárok1" sheetId="1" r:id="rId5"/>
  </sheets>
  <externalReferences>
    <externalReference r:id="rId6"/>
  </externalReferences>
  <definedNames>
    <definedName name="_xlnm._FilterDatabase" localSheetId="2" hidden="1">'1 - Drevený chodník'!$C$130:$K$174</definedName>
    <definedName name="_xlnm._FilterDatabase" localSheetId="3" hidden="1">'2 - Podesta hniezda'!$C$130:$K$166</definedName>
    <definedName name="_xlnm._FilterDatabase" localSheetId="1" hidden="1">'SO 4.1.1 - Herné prvky - ...'!$C$129:$K$178</definedName>
    <definedName name="_xlnm.Print_Titles" localSheetId="2">'1 - Drevený chodník'!$130:$130</definedName>
    <definedName name="_xlnm.Print_Titles" localSheetId="3">'2 - Podesta hniezda'!$130:$130</definedName>
    <definedName name="_xlnm.Print_Titles" localSheetId="0">'Rekapitulácia stavby'!$92:$92</definedName>
    <definedName name="_xlnm.Print_Titles" localSheetId="1">'SO 4.1.1 - Herné prvky - ...'!$129:$129</definedName>
    <definedName name="_xlnm.Print_Area" localSheetId="2">'1 - Drevený chodník'!$C$4:$J$76,'1 - Drevený chodník'!$C$114:$J$174</definedName>
    <definedName name="_xlnm.Print_Area" localSheetId="3">'2 - Podesta hniezda'!$C$4:$J$76,'2 - Podesta hniezda'!$C$114:$J$166</definedName>
    <definedName name="_xlnm.Print_Area" localSheetId="0">'Rekapitulácia stavby'!$D$4:$AO$76,'Rekapitulácia stavby'!$C$82:$AQ$99</definedName>
    <definedName name="_xlnm.Print_Area" localSheetId="1">'SO 4.1.1 - Herné prvky - ...'!$C$4:$J$76,'SO 4.1.1 - Herné prvky - ...'!$C$113:$J$178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D99" i="5" l="1"/>
  <c r="BC99" i="5"/>
  <c r="BB99" i="5"/>
  <c r="BA99" i="5"/>
  <c r="AZ99" i="5"/>
  <c r="AY99" i="5"/>
  <c r="AX99" i="5"/>
  <c r="AW99" i="5"/>
  <c r="AV99" i="5"/>
  <c r="AU99" i="5"/>
  <c r="AT99" i="5"/>
  <c r="BD98" i="5"/>
  <c r="BC98" i="5"/>
  <c r="BB98" i="5"/>
  <c r="BA98" i="5"/>
  <c r="AZ98" i="5"/>
  <c r="AY98" i="5"/>
  <c r="AX98" i="5"/>
  <c r="AW98" i="5"/>
  <c r="AV98" i="5"/>
  <c r="AT98" i="5" s="1"/>
  <c r="AU98" i="5"/>
  <c r="AU97" i="5"/>
  <c r="BD97" i="5"/>
  <c r="BC97" i="5"/>
  <c r="AY97" i="5" s="1"/>
  <c r="BB97" i="5"/>
  <c r="AX97" i="5" s="1"/>
  <c r="BA97" i="5"/>
  <c r="AW97" i="5" s="1"/>
  <c r="AZ97" i="5"/>
  <c r="AV97" i="5" s="1"/>
  <c r="AT97" i="5" s="1"/>
  <c r="AS97" i="5"/>
  <c r="BD96" i="5"/>
  <c r="BC96" i="5"/>
  <c r="BB96" i="5"/>
  <c r="BA96" i="5"/>
  <c r="AZ96" i="5"/>
  <c r="AY96" i="5"/>
  <c r="AX96" i="5"/>
  <c r="AW96" i="5"/>
  <c r="AV96" i="5"/>
  <c r="AT96" i="5" s="1"/>
  <c r="AU96" i="5"/>
  <c r="BD95" i="5"/>
  <c r="BC95" i="5"/>
  <c r="AY95" i="5" s="1"/>
  <c r="BB95" i="5"/>
  <c r="BA95" i="5"/>
  <c r="AW95" i="5" s="1"/>
  <c r="AZ95" i="5"/>
  <c r="AU95" i="5"/>
  <c r="AS95" i="5"/>
  <c r="AS94" i="5" s="1"/>
  <c r="AM90" i="5"/>
  <c r="L90" i="5"/>
  <c r="AM89" i="5"/>
  <c r="L89" i="5"/>
  <c r="AM87" i="5"/>
  <c r="L87" i="5"/>
  <c r="L85" i="5"/>
  <c r="L84" i="5"/>
  <c r="BK166" i="4"/>
  <c r="BI166" i="4"/>
  <c r="BH166" i="4"/>
  <c r="BG166" i="4"/>
  <c r="BE166" i="4"/>
  <c r="T166" i="4"/>
  <c r="R166" i="4"/>
  <c r="P166" i="4"/>
  <c r="J166" i="4"/>
  <c r="BF166" i="4" s="1"/>
  <c r="BK164" i="4"/>
  <c r="BK163" i="4" s="1"/>
  <c r="J163" i="4" s="1"/>
  <c r="J107" i="4" s="1"/>
  <c r="BI164" i="4"/>
  <c r="BH164" i="4"/>
  <c r="BG164" i="4"/>
  <c r="BE164" i="4"/>
  <c r="T164" i="4"/>
  <c r="R164" i="4"/>
  <c r="P164" i="4"/>
  <c r="J164" i="4"/>
  <c r="BF164" i="4" s="1"/>
  <c r="T163" i="4"/>
  <c r="R163" i="4"/>
  <c r="P163" i="4"/>
  <c r="BK162" i="4"/>
  <c r="BI162" i="4"/>
  <c r="BH162" i="4"/>
  <c r="BG162" i="4"/>
  <c r="BF162" i="4"/>
  <c r="BE162" i="4"/>
  <c r="T162" i="4"/>
  <c r="R162" i="4"/>
  <c r="P162" i="4"/>
  <c r="J162" i="4"/>
  <c r="BK159" i="4"/>
  <c r="BI159" i="4"/>
  <c r="BH159" i="4"/>
  <c r="BG159" i="4"/>
  <c r="BE159" i="4"/>
  <c r="T159" i="4"/>
  <c r="R159" i="4"/>
  <c r="P159" i="4"/>
  <c r="J159" i="4"/>
  <c r="BF159" i="4" s="1"/>
  <c r="BK158" i="4"/>
  <c r="BI158" i="4"/>
  <c r="BH158" i="4"/>
  <c r="BG158" i="4"/>
  <c r="BE158" i="4"/>
  <c r="T158" i="4"/>
  <c r="R158" i="4"/>
  <c r="P158" i="4"/>
  <c r="J158" i="4"/>
  <c r="BF158" i="4" s="1"/>
  <c r="BK155" i="4"/>
  <c r="BI155" i="4"/>
  <c r="BH155" i="4"/>
  <c r="BG155" i="4"/>
  <c r="BE155" i="4"/>
  <c r="T155" i="4"/>
  <c r="R155" i="4"/>
  <c r="P155" i="4"/>
  <c r="J155" i="4"/>
  <c r="BF155" i="4" s="1"/>
  <c r="BK154" i="4"/>
  <c r="BI154" i="4"/>
  <c r="BH154" i="4"/>
  <c r="BG154" i="4"/>
  <c r="BE154" i="4"/>
  <c r="T154" i="4"/>
  <c r="R154" i="4"/>
  <c r="P154" i="4"/>
  <c r="J154" i="4"/>
  <c r="BF154" i="4" s="1"/>
  <c r="BK153" i="4"/>
  <c r="BI153" i="4"/>
  <c r="BH153" i="4"/>
  <c r="BG153" i="4"/>
  <c r="BE153" i="4"/>
  <c r="T153" i="4"/>
  <c r="R153" i="4"/>
  <c r="P153" i="4"/>
  <c r="J153" i="4"/>
  <c r="BF153" i="4" s="1"/>
  <c r="BK152" i="4"/>
  <c r="BI152" i="4"/>
  <c r="BH152" i="4"/>
  <c r="BG152" i="4"/>
  <c r="BE152" i="4"/>
  <c r="T152" i="4"/>
  <c r="R152" i="4"/>
  <c r="P152" i="4"/>
  <c r="J152" i="4"/>
  <c r="BF152" i="4" s="1"/>
  <c r="BK151" i="4"/>
  <c r="BI151" i="4"/>
  <c r="BH151" i="4"/>
  <c r="BG151" i="4"/>
  <c r="BE151" i="4"/>
  <c r="T151" i="4"/>
  <c r="R151" i="4"/>
  <c r="P151" i="4"/>
  <c r="J151" i="4"/>
  <c r="BF151" i="4" s="1"/>
  <c r="BK150" i="4"/>
  <c r="T150" i="4"/>
  <c r="T149" i="4" s="1"/>
  <c r="T131" i="4" s="1"/>
  <c r="R150" i="4"/>
  <c r="R149" i="4" s="1"/>
  <c r="R131" i="4" s="1"/>
  <c r="P150" i="4"/>
  <c r="P149" i="4"/>
  <c r="BK148" i="4"/>
  <c r="BI148" i="4"/>
  <c r="BH148" i="4"/>
  <c r="BG148" i="4"/>
  <c r="BE148" i="4"/>
  <c r="T148" i="4"/>
  <c r="R148" i="4"/>
  <c r="P148" i="4"/>
  <c r="J148" i="4"/>
  <c r="BF148" i="4" s="1"/>
  <c r="BK147" i="4"/>
  <c r="T147" i="4"/>
  <c r="R147" i="4"/>
  <c r="P147" i="4"/>
  <c r="J147" i="4"/>
  <c r="BK146" i="4"/>
  <c r="BI146" i="4"/>
  <c r="BH146" i="4"/>
  <c r="BG146" i="4"/>
  <c r="BE146" i="4"/>
  <c r="T146" i="4"/>
  <c r="R146" i="4"/>
  <c r="P146" i="4"/>
  <c r="J146" i="4"/>
  <c r="BF146" i="4" s="1"/>
  <c r="BK143" i="4"/>
  <c r="BI143" i="4"/>
  <c r="BH143" i="4"/>
  <c r="BG143" i="4"/>
  <c r="BE143" i="4"/>
  <c r="T143" i="4"/>
  <c r="R143" i="4"/>
  <c r="P143" i="4"/>
  <c r="J143" i="4"/>
  <c r="BF143" i="4" s="1"/>
  <c r="BK142" i="4"/>
  <c r="BI142" i="4"/>
  <c r="BH142" i="4"/>
  <c r="BG142" i="4"/>
  <c r="BE142" i="4"/>
  <c r="T142" i="4"/>
  <c r="R142" i="4"/>
  <c r="P142" i="4"/>
  <c r="J142" i="4"/>
  <c r="BF142" i="4" s="1"/>
  <c r="BK141" i="4"/>
  <c r="J141" i="4" s="1"/>
  <c r="J103" i="4" s="1"/>
  <c r="T141" i="4"/>
  <c r="R141" i="4"/>
  <c r="P141" i="4"/>
  <c r="BK140" i="4"/>
  <c r="BI140" i="4"/>
  <c r="BH140" i="4"/>
  <c r="BG140" i="4"/>
  <c r="BE140" i="4"/>
  <c r="T140" i="4"/>
  <c r="R140" i="4"/>
  <c r="P140" i="4"/>
  <c r="J140" i="4"/>
  <c r="BF140" i="4" s="1"/>
  <c r="BK139" i="4"/>
  <c r="BI139" i="4"/>
  <c r="BH139" i="4"/>
  <c r="BG139" i="4"/>
  <c r="BE139" i="4"/>
  <c r="T139" i="4"/>
  <c r="R139" i="4"/>
  <c r="P139" i="4"/>
  <c r="J139" i="4"/>
  <c r="BF139" i="4" s="1"/>
  <c r="BK138" i="4"/>
  <c r="BI138" i="4"/>
  <c r="BH138" i="4"/>
  <c r="BG138" i="4"/>
  <c r="BE138" i="4"/>
  <c r="T138" i="4"/>
  <c r="R138" i="4"/>
  <c r="P138" i="4"/>
  <c r="J138" i="4"/>
  <c r="BF138" i="4" s="1"/>
  <c r="BK135" i="4"/>
  <c r="BI135" i="4"/>
  <c r="BH135" i="4"/>
  <c r="BG135" i="4"/>
  <c r="BE135" i="4"/>
  <c r="T135" i="4"/>
  <c r="R135" i="4"/>
  <c r="P135" i="4"/>
  <c r="J135" i="4"/>
  <c r="BF135" i="4" s="1"/>
  <c r="BK134" i="4"/>
  <c r="BI134" i="4"/>
  <c r="BH134" i="4"/>
  <c r="BG134" i="4"/>
  <c r="BE134" i="4"/>
  <c r="T134" i="4"/>
  <c r="R134" i="4"/>
  <c r="P134" i="4"/>
  <c r="J134" i="4"/>
  <c r="BF134" i="4" s="1"/>
  <c r="BK133" i="4"/>
  <c r="T133" i="4"/>
  <c r="R133" i="4"/>
  <c r="P133" i="4"/>
  <c r="P132" i="4" s="1"/>
  <c r="P131" i="4" s="1"/>
  <c r="T132" i="4"/>
  <c r="R132" i="4"/>
  <c r="J128" i="4"/>
  <c r="J127" i="4"/>
  <c r="F127" i="4"/>
  <c r="F125" i="4"/>
  <c r="E123" i="4"/>
  <c r="J104" i="4"/>
  <c r="J96" i="4"/>
  <c r="J95" i="4"/>
  <c r="F95" i="4"/>
  <c r="F93" i="4"/>
  <c r="E91" i="4"/>
  <c r="J41" i="4"/>
  <c r="J40" i="4"/>
  <c r="J39" i="4"/>
  <c r="J22" i="4"/>
  <c r="E22" i="4"/>
  <c r="J21" i="4"/>
  <c r="E7" i="4"/>
  <c r="BK174" i="3"/>
  <c r="BI174" i="3"/>
  <c r="BH174" i="3"/>
  <c r="BG174" i="3"/>
  <c r="BE174" i="3"/>
  <c r="T174" i="3"/>
  <c r="R174" i="3"/>
  <c r="P174" i="3"/>
  <c r="J174" i="3"/>
  <c r="BF174" i="3" s="1"/>
  <c r="BK172" i="3"/>
  <c r="BI172" i="3"/>
  <c r="BH172" i="3"/>
  <c r="BG172" i="3"/>
  <c r="BE172" i="3"/>
  <c r="T172" i="3"/>
  <c r="R172" i="3"/>
  <c r="P172" i="3"/>
  <c r="J172" i="3"/>
  <c r="BF172" i="3" s="1"/>
  <c r="BK171" i="3"/>
  <c r="J171" i="3" s="1"/>
  <c r="J107" i="3" s="1"/>
  <c r="T171" i="3"/>
  <c r="R171" i="3"/>
  <c r="P171" i="3"/>
  <c r="BK170" i="3"/>
  <c r="BI170" i="3"/>
  <c r="BH170" i="3"/>
  <c r="BG170" i="3"/>
  <c r="BE170" i="3"/>
  <c r="T170" i="3"/>
  <c r="R170" i="3"/>
  <c r="P170" i="3"/>
  <c r="J170" i="3"/>
  <c r="BF170" i="3" s="1"/>
  <c r="BK167" i="3"/>
  <c r="BI167" i="3"/>
  <c r="BH167" i="3"/>
  <c r="BG167" i="3"/>
  <c r="BE167" i="3"/>
  <c r="T167" i="3"/>
  <c r="R167" i="3"/>
  <c r="P167" i="3"/>
  <c r="J167" i="3"/>
  <c r="BF167" i="3" s="1"/>
  <c r="BK166" i="3"/>
  <c r="BI166" i="3"/>
  <c r="BH166" i="3"/>
  <c r="BG166" i="3"/>
  <c r="BE166" i="3"/>
  <c r="T166" i="3"/>
  <c r="R166" i="3"/>
  <c r="P166" i="3"/>
  <c r="J166" i="3"/>
  <c r="BF166" i="3" s="1"/>
  <c r="BK165" i="3"/>
  <c r="BI165" i="3"/>
  <c r="BH165" i="3"/>
  <c r="BG165" i="3"/>
  <c r="BE165" i="3"/>
  <c r="T165" i="3"/>
  <c r="R165" i="3"/>
  <c r="P165" i="3"/>
  <c r="J165" i="3"/>
  <c r="BF165" i="3" s="1"/>
  <c r="BK162" i="3"/>
  <c r="BI162" i="3"/>
  <c r="BH162" i="3"/>
  <c r="BG162" i="3"/>
  <c r="BE162" i="3"/>
  <c r="T162" i="3"/>
  <c r="R162" i="3"/>
  <c r="P162" i="3"/>
  <c r="J162" i="3"/>
  <c r="BF162" i="3" s="1"/>
  <c r="BK161" i="3"/>
  <c r="BI161" i="3"/>
  <c r="BH161" i="3"/>
  <c r="BG161" i="3"/>
  <c r="BE161" i="3"/>
  <c r="T161" i="3"/>
  <c r="R161" i="3"/>
  <c r="P161" i="3"/>
  <c r="J161" i="3"/>
  <c r="BF161" i="3" s="1"/>
  <c r="BK158" i="3"/>
  <c r="BI158" i="3"/>
  <c r="BH158" i="3"/>
  <c r="BG158" i="3"/>
  <c r="BE158" i="3"/>
  <c r="T158" i="3"/>
  <c r="R158" i="3"/>
  <c r="P158" i="3"/>
  <c r="J158" i="3"/>
  <c r="BF158" i="3" s="1"/>
  <c r="BK157" i="3"/>
  <c r="BI157" i="3"/>
  <c r="BH157" i="3"/>
  <c r="BG157" i="3"/>
  <c r="BE157" i="3"/>
  <c r="T157" i="3"/>
  <c r="R157" i="3"/>
  <c r="P157" i="3"/>
  <c r="J157" i="3"/>
  <c r="BF157" i="3" s="1"/>
  <c r="BK156" i="3"/>
  <c r="BI156" i="3"/>
  <c r="BH156" i="3"/>
  <c r="BG156" i="3"/>
  <c r="BE156" i="3"/>
  <c r="T156" i="3"/>
  <c r="R156" i="3"/>
  <c r="P156" i="3"/>
  <c r="J156" i="3"/>
  <c r="BF156" i="3" s="1"/>
  <c r="BK155" i="3"/>
  <c r="BI155" i="3"/>
  <c r="BH155" i="3"/>
  <c r="BG155" i="3"/>
  <c r="BF155" i="3"/>
  <c r="BE155" i="3"/>
  <c r="T155" i="3"/>
  <c r="R155" i="3"/>
  <c r="P155" i="3"/>
  <c r="J155" i="3"/>
  <c r="BK154" i="3"/>
  <c r="T154" i="3"/>
  <c r="T153" i="3" s="1"/>
  <c r="R154" i="3"/>
  <c r="R153" i="3" s="1"/>
  <c r="P154" i="3"/>
  <c r="P153" i="3" s="1"/>
  <c r="BK152" i="3"/>
  <c r="BI152" i="3"/>
  <c r="BH152" i="3"/>
  <c r="BG152" i="3"/>
  <c r="BE152" i="3"/>
  <c r="T152" i="3"/>
  <c r="R152" i="3"/>
  <c r="P152" i="3"/>
  <c r="J152" i="3"/>
  <c r="BF152" i="3" s="1"/>
  <c r="BK151" i="3"/>
  <c r="T151" i="3"/>
  <c r="R151" i="3"/>
  <c r="P151" i="3"/>
  <c r="J151" i="3"/>
  <c r="BK150" i="3"/>
  <c r="BI150" i="3"/>
  <c r="BH150" i="3"/>
  <c r="BG150" i="3"/>
  <c r="BF150" i="3"/>
  <c r="BE150" i="3"/>
  <c r="T150" i="3"/>
  <c r="R150" i="3"/>
  <c r="P150" i="3"/>
  <c r="J150" i="3"/>
  <c r="BK149" i="3"/>
  <c r="J149" i="3" s="1"/>
  <c r="J103" i="3" s="1"/>
  <c r="T149" i="3"/>
  <c r="R149" i="3"/>
  <c r="P149" i="3"/>
  <c r="BK148" i="3"/>
  <c r="BI148" i="3"/>
  <c r="BH148" i="3"/>
  <c r="BG148" i="3"/>
  <c r="BE148" i="3"/>
  <c r="T148" i="3"/>
  <c r="R148" i="3"/>
  <c r="P148" i="3"/>
  <c r="J148" i="3"/>
  <c r="BF148" i="3" s="1"/>
  <c r="BK147" i="3"/>
  <c r="BI147" i="3"/>
  <c r="BH147" i="3"/>
  <c r="BG147" i="3"/>
  <c r="BE147" i="3"/>
  <c r="T147" i="3"/>
  <c r="R147" i="3"/>
  <c r="P147" i="3"/>
  <c r="J147" i="3"/>
  <c r="BF147" i="3" s="1"/>
  <c r="BK146" i="3"/>
  <c r="BI146" i="3"/>
  <c r="BH146" i="3"/>
  <c r="BG146" i="3"/>
  <c r="BE146" i="3"/>
  <c r="T146" i="3"/>
  <c r="R146" i="3"/>
  <c r="P146" i="3"/>
  <c r="J146" i="3"/>
  <c r="BF146" i="3" s="1"/>
  <c r="BK145" i="3"/>
  <c r="BI145" i="3"/>
  <c r="BH145" i="3"/>
  <c r="BG145" i="3"/>
  <c r="BE145" i="3"/>
  <c r="T145" i="3"/>
  <c r="R145" i="3"/>
  <c r="P145" i="3"/>
  <c r="J145" i="3"/>
  <c r="BF145" i="3" s="1"/>
  <c r="BK144" i="3"/>
  <c r="BI144" i="3"/>
  <c r="BH144" i="3"/>
  <c r="BG144" i="3"/>
  <c r="BF144" i="3"/>
  <c r="BE144" i="3"/>
  <c r="T144" i="3"/>
  <c r="R144" i="3"/>
  <c r="P144" i="3"/>
  <c r="J144" i="3"/>
  <c r="BK143" i="3"/>
  <c r="BI143" i="3"/>
  <c r="BH143" i="3"/>
  <c r="BG143" i="3"/>
  <c r="BE143" i="3"/>
  <c r="T143" i="3"/>
  <c r="R143" i="3"/>
  <c r="P143" i="3"/>
  <c r="J143" i="3"/>
  <c r="BF143" i="3" s="1"/>
  <c r="BK140" i="3"/>
  <c r="BI140" i="3"/>
  <c r="BH140" i="3"/>
  <c r="BG140" i="3"/>
  <c r="BE140" i="3"/>
  <c r="T140" i="3"/>
  <c r="R140" i="3"/>
  <c r="P140" i="3"/>
  <c r="J140" i="3"/>
  <c r="BF140" i="3" s="1"/>
  <c r="BK139" i="3"/>
  <c r="BI139" i="3"/>
  <c r="BH139" i="3"/>
  <c r="BG139" i="3"/>
  <c r="BE139" i="3"/>
  <c r="T139" i="3"/>
  <c r="R139" i="3"/>
  <c r="P139" i="3"/>
  <c r="J139" i="3"/>
  <c r="BF139" i="3" s="1"/>
  <c r="BK138" i="3"/>
  <c r="BI138" i="3"/>
  <c r="BH138" i="3"/>
  <c r="BG138" i="3"/>
  <c r="BE138" i="3"/>
  <c r="T138" i="3"/>
  <c r="R138" i="3"/>
  <c r="P138" i="3"/>
  <c r="J138" i="3"/>
  <c r="BF138" i="3" s="1"/>
  <c r="BK137" i="3"/>
  <c r="BI137" i="3"/>
  <c r="BH137" i="3"/>
  <c r="BG137" i="3"/>
  <c r="BE137" i="3"/>
  <c r="T137" i="3"/>
  <c r="R137" i="3"/>
  <c r="P137" i="3"/>
  <c r="J137" i="3"/>
  <c r="BF137" i="3" s="1"/>
  <c r="BK136" i="3"/>
  <c r="BI136" i="3"/>
  <c r="BH136" i="3"/>
  <c r="BG136" i="3"/>
  <c r="BE136" i="3"/>
  <c r="T136" i="3"/>
  <c r="R136" i="3"/>
  <c r="P136" i="3"/>
  <c r="J136" i="3"/>
  <c r="BF136" i="3" s="1"/>
  <c r="BK135" i="3"/>
  <c r="BI135" i="3"/>
  <c r="BH135" i="3"/>
  <c r="BG135" i="3"/>
  <c r="BE135" i="3"/>
  <c r="T135" i="3"/>
  <c r="R135" i="3"/>
  <c r="P135" i="3"/>
  <c r="J135" i="3"/>
  <c r="BF135" i="3" s="1"/>
  <c r="BK134" i="3"/>
  <c r="BK133" i="3" s="1"/>
  <c r="BI134" i="3"/>
  <c r="BH134" i="3"/>
  <c r="BG134" i="3"/>
  <c r="BE134" i="3"/>
  <c r="T134" i="3"/>
  <c r="R134" i="3"/>
  <c r="P134" i="3"/>
  <c r="J134" i="3"/>
  <c r="BF134" i="3" s="1"/>
  <c r="T133" i="3"/>
  <c r="T132" i="3" s="1"/>
  <c r="T131" i="3" s="1"/>
  <c r="R133" i="3"/>
  <c r="R132" i="3" s="1"/>
  <c r="R131" i="3" s="1"/>
  <c r="P133" i="3"/>
  <c r="P132" i="3"/>
  <c r="P131" i="3" s="1"/>
  <c r="J128" i="3"/>
  <c r="J127" i="3"/>
  <c r="F127" i="3"/>
  <c r="F125" i="3"/>
  <c r="E123" i="3"/>
  <c r="J104" i="3"/>
  <c r="J96" i="3"/>
  <c r="J95" i="3"/>
  <c r="F95" i="3"/>
  <c r="F93" i="3"/>
  <c r="E91" i="3"/>
  <c r="J41" i="3"/>
  <c r="J40" i="3"/>
  <c r="J39" i="3"/>
  <c r="J22" i="3"/>
  <c r="E22" i="3"/>
  <c r="J21" i="3"/>
  <c r="E7" i="3"/>
  <c r="BK178" i="2"/>
  <c r="BI178" i="2"/>
  <c r="BH178" i="2"/>
  <c r="BG178" i="2"/>
  <c r="BE178" i="2"/>
  <c r="T178" i="2"/>
  <c r="R178" i="2"/>
  <c r="P178" i="2"/>
  <c r="J178" i="2"/>
  <c r="BF178" i="2" s="1"/>
  <c r="BK177" i="2"/>
  <c r="BI177" i="2"/>
  <c r="BH177" i="2"/>
  <c r="BG177" i="2"/>
  <c r="BE177" i="2"/>
  <c r="T177" i="2"/>
  <c r="R177" i="2"/>
  <c r="P177" i="2"/>
  <c r="J177" i="2"/>
  <c r="BF177" i="2" s="1"/>
  <c r="BK176" i="2"/>
  <c r="BI176" i="2"/>
  <c r="BH176" i="2"/>
  <c r="BG176" i="2"/>
  <c r="BE176" i="2"/>
  <c r="T176" i="2"/>
  <c r="R176" i="2"/>
  <c r="P176" i="2"/>
  <c r="J176" i="2"/>
  <c r="BF176" i="2" s="1"/>
  <c r="BK174" i="2"/>
  <c r="BI174" i="2"/>
  <c r="BH174" i="2"/>
  <c r="BG174" i="2"/>
  <c r="BF174" i="2"/>
  <c r="BE174" i="2"/>
  <c r="T174" i="2"/>
  <c r="R174" i="2"/>
  <c r="P174" i="2"/>
  <c r="J174" i="2"/>
  <c r="BK173" i="2"/>
  <c r="J173" i="2" s="1"/>
  <c r="J106" i="2" s="1"/>
  <c r="T173" i="2"/>
  <c r="R173" i="2"/>
  <c r="P173" i="2"/>
  <c r="BK171" i="2"/>
  <c r="BI171" i="2"/>
  <c r="BH171" i="2"/>
  <c r="BG171" i="2"/>
  <c r="BE171" i="2"/>
  <c r="T171" i="2"/>
  <c r="R171" i="2"/>
  <c r="P171" i="2"/>
  <c r="J171" i="2"/>
  <c r="BF171" i="2" s="1"/>
  <c r="BK170" i="2"/>
  <c r="BI170" i="2"/>
  <c r="BH170" i="2"/>
  <c r="BG170" i="2"/>
  <c r="BE170" i="2"/>
  <c r="T170" i="2"/>
  <c r="R170" i="2"/>
  <c r="P170" i="2"/>
  <c r="J170" i="2"/>
  <c r="BF170" i="2" s="1"/>
  <c r="BK168" i="2"/>
  <c r="BI168" i="2"/>
  <c r="BH168" i="2"/>
  <c r="BG168" i="2"/>
  <c r="BE168" i="2"/>
  <c r="T168" i="2"/>
  <c r="R168" i="2"/>
  <c r="P168" i="2"/>
  <c r="J168" i="2"/>
  <c r="BF168" i="2" s="1"/>
  <c r="BK167" i="2"/>
  <c r="BI167" i="2"/>
  <c r="BH167" i="2"/>
  <c r="BG167" i="2"/>
  <c r="BE167" i="2"/>
  <c r="T167" i="2"/>
  <c r="R167" i="2"/>
  <c r="P167" i="2"/>
  <c r="J167" i="2"/>
  <c r="BF167" i="2" s="1"/>
  <c r="BK165" i="2"/>
  <c r="BI165" i="2"/>
  <c r="BH165" i="2"/>
  <c r="BG165" i="2"/>
  <c r="BE165" i="2"/>
  <c r="T165" i="2"/>
  <c r="R165" i="2"/>
  <c r="P165" i="2"/>
  <c r="J165" i="2"/>
  <c r="BF165" i="2" s="1"/>
  <c r="BK164" i="2"/>
  <c r="BI164" i="2"/>
  <c r="BH164" i="2"/>
  <c r="BG164" i="2"/>
  <c r="BE164" i="2"/>
  <c r="T164" i="2"/>
  <c r="R164" i="2"/>
  <c r="P164" i="2"/>
  <c r="J164" i="2"/>
  <c r="BF164" i="2" s="1"/>
  <c r="BK163" i="2"/>
  <c r="BI163" i="2"/>
  <c r="BH163" i="2"/>
  <c r="BG163" i="2"/>
  <c r="BE163" i="2"/>
  <c r="T163" i="2"/>
  <c r="R163" i="2"/>
  <c r="P163" i="2"/>
  <c r="J163" i="2"/>
  <c r="BF163" i="2" s="1"/>
  <c r="BK160" i="2"/>
  <c r="BI160" i="2"/>
  <c r="BH160" i="2"/>
  <c r="BG160" i="2"/>
  <c r="BE160" i="2"/>
  <c r="T160" i="2"/>
  <c r="R160" i="2"/>
  <c r="P160" i="2"/>
  <c r="J160" i="2"/>
  <c r="BF160" i="2" s="1"/>
  <c r="BK159" i="2"/>
  <c r="J159" i="2" s="1"/>
  <c r="J105" i="2" s="1"/>
  <c r="T159" i="2"/>
  <c r="R159" i="2"/>
  <c r="P159" i="2"/>
  <c r="BK157" i="2"/>
  <c r="BI157" i="2"/>
  <c r="BH157" i="2"/>
  <c r="BG157" i="2"/>
  <c r="BE157" i="2"/>
  <c r="T157" i="2"/>
  <c r="R157" i="2"/>
  <c r="P157" i="2"/>
  <c r="J157" i="2"/>
  <c r="BF157" i="2" s="1"/>
  <c r="BK155" i="2"/>
  <c r="BI155" i="2"/>
  <c r="BH155" i="2"/>
  <c r="BG155" i="2"/>
  <c r="BE155" i="2"/>
  <c r="T155" i="2"/>
  <c r="R155" i="2"/>
  <c r="P155" i="2"/>
  <c r="J155" i="2"/>
  <c r="BF155" i="2" s="1"/>
  <c r="BK153" i="2"/>
  <c r="BI153" i="2"/>
  <c r="BH153" i="2"/>
  <c r="BG153" i="2"/>
  <c r="BE153" i="2"/>
  <c r="T153" i="2"/>
  <c r="R153" i="2"/>
  <c r="P153" i="2"/>
  <c r="J153" i="2"/>
  <c r="BF153" i="2" s="1"/>
  <c r="BK151" i="2"/>
  <c r="BI151" i="2"/>
  <c r="BH151" i="2"/>
  <c r="BG151" i="2"/>
  <c r="BE151" i="2"/>
  <c r="T151" i="2"/>
  <c r="R151" i="2"/>
  <c r="P151" i="2"/>
  <c r="J151" i="2"/>
  <c r="BF151" i="2" s="1"/>
  <c r="BK149" i="2"/>
  <c r="BI149" i="2"/>
  <c r="BH149" i="2"/>
  <c r="BG149" i="2"/>
  <c r="BE149" i="2"/>
  <c r="T149" i="2"/>
  <c r="R149" i="2"/>
  <c r="P149" i="2"/>
  <c r="J149" i="2"/>
  <c r="BF149" i="2" s="1"/>
  <c r="BK147" i="2"/>
  <c r="BI147" i="2"/>
  <c r="BH147" i="2"/>
  <c r="BG147" i="2"/>
  <c r="BE147" i="2"/>
  <c r="T147" i="2"/>
  <c r="R147" i="2"/>
  <c r="P147" i="2"/>
  <c r="J147" i="2"/>
  <c r="BF147" i="2" s="1"/>
  <c r="BK145" i="2"/>
  <c r="BI145" i="2"/>
  <c r="BH145" i="2"/>
  <c r="BG145" i="2"/>
  <c r="BE145" i="2"/>
  <c r="T145" i="2"/>
  <c r="R145" i="2"/>
  <c r="P145" i="2"/>
  <c r="J145" i="2"/>
  <c r="BF145" i="2" s="1"/>
  <c r="BK143" i="2"/>
  <c r="BI143" i="2"/>
  <c r="BH143" i="2"/>
  <c r="BG143" i="2"/>
  <c r="BE143" i="2"/>
  <c r="T143" i="2"/>
  <c r="R143" i="2"/>
  <c r="P143" i="2"/>
  <c r="J143" i="2"/>
  <c r="BF143" i="2" s="1"/>
  <c r="BK141" i="2"/>
  <c r="BI141" i="2"/>
  <c r="BH141" i="2"/>
  <c r="BG141" i="2"/>
  <c r="BE141" i="2"/>
  <c r="T141" i="2"/>
  <c r="R141" i="2"/>
  <c r="P141" i="2"/>
  <c r="J141" i="2"/>
  <c r="BF141" i="2" s="1"/>
  <c r="BK139" i="2"/>
  <c r="BI139" i="2"/>
  <c r="BH139" i="2"/>
  <c r="BG139" i="2"/>
  <c r="BE139" i="2"/>
  <c r="T139" i="2"/>
  <c r="R139" i="2"/>
  <c r="P139" i="2"/>
  <c r="J139" i="2"/>
  <c r="BF139" i="2" s="1"/>
  <c r="BK137" i="2"/>
  <c r="J137" i="2" s="1"/>
  <c r="J104" i="2" s="1"/>
  <c r="T137" i="2"/>
  <c r="R137" i="2"/>
  <c r="BK136" i="2"/>
  <c r="BI136" i="2"/>
  <c r="BH136" i="2"/>
  <c r="BG136" i="2"/>
  <c r="BE136" i="2"/>
  <c r="T136" i="2"/>
  <c r="R136" i="2"/>
  <c r="P136" i="2"/>
  <c r="J136" i="2"/>
  <c r="BF136" i="2" s="1"/>
  <c r="BK135" i="2"/>
  <c r="BI135" i="2"/>
  <c r="BH135" i="2"/>
  <c r="BG135" i="2"/>
  <c r="BE135" i="2"/>
  <c r="T135" i="2"/>
  <c r="R135" i="2"/>
  <c r="P135" i="2"/>
  <c r="J135" i="2"/>
  <c r="BF135" i="2" s="1"/>
  <c r="BK134" i="2"/>
  <c r="BK133" i="2" s="1"/>
  <c r="BI134" i="2"/>
  <c r="BH134" i="2"/>
  <c r="BG134" i="2"/>
  <c r="BE134" i="2"/>
  <c r="T134" i="2"/>
  <c r="R134" i="2"/>
  <c r="P134" i="2"/>
  <c r="J134" i="2"/>
  <c r="BF134" i="2" s="1"/>
  <c r="T133" i="2"/>
  <c r="R133" i="2"/>
  <c r="P133" i="2"/>
  <c r="J127" i="2"/>
  <c r="J126" i="2"/>
  <c r="F126" i="2"/>
  <c r="F124" i="2"/>
  <c r="E122" i="2"/>
  <c r="J96" i="2"/>
  <c r="J95" i="2"/>
  <c r="F95" i="2"/>
  <c r="F93" i="2"/>
  <c r="E91" i="2"/>
  <c r="J41" i="2"/>
  <c r="J40" i="2"/>
  <c r="J39" i="2"/>
  <c r="J22" i="2"/>
  <c r="E22" i="2"/>
  <c r="J21" i="2"/>
  <c r="E7" i="2"/>
  <c r="P137" i="2" l="1"/>
  <c r="F40" i="4"/>
  <c r="F39" i="4"/>
  <c r="F41" i="4"/>
  <c r="J37" i="4"/>
  <c r="F37" i="4"/>
  <c r="J133" i="4"/>
  <c r="J102" i="4" s="1"/>
  <c r="BK132" i="4"/>
  <c r="J132" i="4" s="1"/>
  <c r="J101" i="4" s="1"/>
  <c r="F41" i="3"/>
  <c r="F39" i="3"/>
  <c r="F40" i="3"/>
  <c r="J37" i="3"/>
  <c r="F37" i="3"/>
  <c r="F41" i="2"/>
  <c r="F40" i="2"/>
  <c r="F39" i="2"/>
  <c r="BD94" i="5"/>
  <c r="W33" i="5" s="1"/>
  <c r="AX95" i="5"/>
  <c r="BB94" i="5"/>
  <c r="AV95" i="5"/>
  <c r="AT95" i="5" s="1"/>
  <c r="AZ94" i="5"/>
  <c r="AU94" i="5"/>
  <c r="T132" i="2"/>
  <c r="T131" i="2" s="1"/>
  <c r="T130" i="2" s="1"/>
  <c r="R132" i="2"/>
  <c r="R131" i="2" s="1"/>
  <c r="R130" i="2" s="1"/>
  <c r="P132" i="2"/>
  <c r="P131" i="2" s="1"/>
  <c r="P130" i="2" s="1"/>
  <c r="J37" i="2"/>
  <c r="F37" i="2"/>
  <c r="J150" i="4"/>
  <c r="J106" i="4" s="1"/>
  <c r="BK149" i="4"/>
  <c r="J38" i="4"/>
  <c r="F38" i="4"/>
  <c r="F128" i="4"/>
  <c r="F96" i="4"/>
  <c r="J125" i="4"/>
  <c r="J93" i="4"/>
  <c r="E85" i="4"/>
  <c r="E117" i="4"/>
  <c r="BK153" i="3"/>
  <c r="J153" i="3" s="1"/>
  <c r="J105" i="3" s="1"/>
  <c r="J154" i="3"/>
  <c r="J106" i="3" s="1"/>
  <c r="F38" i="3"/>
  <c r="J38" i="3"/>
  <c r="BK132" i="3"/>
  <c r="J133" i="3"/>
  <c r="J102" i="3" s="1"/>
  <c r="F96" i="3"/>
  <c r="F128" i="3"/>
  <c r="J125" i="3"/>
  <c r="J93" i="3"/>
  <c r="E117" i="3"/>
  <c r="E85" i="3"/>
  <c r="J38" i="2"/>
  <c r="F38" i="2"/>
  <c r="J133" i="2"/>
  <c r="J103" i="2" s="1"/>
  <c r="BK132" i="2"/>
  <c r="F127" i="2"/>
  <c r="F96" i="2"/>
  <c r="J124" i="2"/>
  <c r="J93" i="2"/>
  <c r="E85" i="2"/>
  <c r="E116" i="2"/>
  <c r="W31" i="5" l="1"/>
  <c r="AX94" i="5"/>
  <c r="AV94" i="5"/>
  <c r="BC94" i="5"/>
  <c r="J149" i="4"/>
  <c r="J105" i="4" s="1"/>
  <c r="BK131" i="4"/>
  <c r="J131" i="4" s="1"/>
  <c r="BK131" i="3"/>
  <c r="J131" i="3" s="1"/>
  <c r="J132" i="3"/>
  <c r="J101" i="3" s="1"/>
  <c r="J132" i="2"/>
  <c r="J102" i="2" s="1"/>
  <c r="BK131" i="2"/>
  <c r="W32" i="5" l="1"/>
  <c r="AY94" i="5"/>
  <c r="BA94" i="5"/>
  <c r="J34" i="4"/>
  <c r="J100" i="4"/>
  <c r="J34" i="3"/>
  <c r="J100" i="3"/>
  <c r="J131" i="2"/>
  <c r="J101" i="2" s="1"/>
  <c r="BK130" i="2"/>
  <c r="J130" i="2" s="1"/>
  <c r="J43" i="4" l="1"/>
  <c r="AN99" i="5" s="1"/>
  <c r="AG99" i="5"/>
  <c r="J43" i="3"/>
  <c r="AN98" i="5" s="1"/>
  <c r="AG98" i="5"/>
  <c r="AW94" i="5"/>
  <c r="J100" i="2"/>
  <c r="J34" i="2"/>
  <c r="AG97" i="5" l="1"/>
  <c r="AN97" i="5" s="1"/>
  <c r="J43" i="2"/>
  <c r="AG96" i="5"/>
  <c r="AT94" i="5"/>
  <c r="AG95" i="5" l="1"/>
  <c r="AG94" i="5" s="1"/>
  <c r="AK26" i="5" s="1"/>
  <c r="AN96" i="5"/>
  <c r="AN95" i="5" s="1"/>
  <c r="AN94" i="5" s="1"/>
  <c r="W30" i="5" l="1"/>
  <c r="AK30" i="5" s="1"/>
  <c r="AK35" i="5" s="1"/>
</calcChain>
</file>

<file path=xl/sharedStrings.xml><?xml version="1.0" encoding="utf-8"?>
<sst xmlns="http://schemas.openxmlformats.org/spreadsheetml/2006/main" count="1965" uniqueCount="360">
  <si>
    <t>&gt;&gt;  skryté stĺpce  &lt;&lt;</t>
  </si>
  <si>
    <t>{1284673d-01e8-4388-b323-dd238ca52c0e}</t>
  </si>
  <si>
    <t>0</t>
  </si>
  <si>
    <t>KRYCÍ LIST ROZPOČTU</t>
  </si>
  <si>
    <t>v ---  nižšie sa nachádzajú doplnkové a pomocné údaje k zostavám  --- v</t>
  </si>
  <si>
    <t>False</t>
  </si>
  <si>
    <t>Stavba:</t>
  </si>
  <si>
    <t>Objekt:</t>
  </si>
  <si>
    <t>SO 4 - Ihriská</t>
  </si>
  <si>
    <t>Časť:</t>
  </si>
  <si>
    <t>SO 4.1 - Ihriská - časť 1</t>
  </si>
  <si>
    <t>Úroveň 3:</t>
  </si>
  <si>
    <t>SO 4.1.1 - Herné prvky - časť 1</t>
  </si>
  <si>
    <t>JKSO:</t>
  </si>
  <si>
    <t/>
  </si>
  <si>
    <t>ČS:</t>
  </si>
  <si>
    <t>Miesto:</t>
  </si>
  <si>
    <t>Magurská, Jelšový hájik</t>
  </si>
  <si>
    <t>Dátum:</t>
  </si>
  <si>
    <t>Objednávateľ:</t>
  </si>
  <si>
    <t>IČO:</t>
  </si>
  <si>
    <t>Mesto Banská Bystrica</t>
  </si>
  <si>
    <t>IČ DPH:</t>
  </si>
  <si>
    <t>Zhotoviteľ:</t>
  </si>
  <si>
    <t>Projektant:</t>
  </si>
  <si>
    <t>Ing. Júlia Straňáková</t>
  </si>
  <si>
    <t>Spracovateľ:</t>
  </si>
  <si>
    <t>Milan Straňák</t>
  </si>
  <si>
    <t>Poznámka:</t>
  </si>
  <si>
    <t>Cena bez DPH</t>
  </si>
  <si>
    <t>Základ dane</t>
  </si>
  <si>
    <t>Sadzba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</si>
  <si>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</si>
  <si>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</si>
  <si>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</si>
  <si>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</si>
  <si>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</si>
  <si>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</si>
  <si>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</si>
  <si>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</si>
  <si>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</si>
  <si>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</si>
  <si>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</si>
  <si>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</si>
  <si>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</si>
  <si>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</si>
  <si>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</si>
  <si>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</si>
  <si>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ROZPOČTU</t>
  </si>
  <si>
    <t>Kód dielu - Popis</t>
  </si>
  <si>
    <t>Cena celkom [EUR]</t>
  </si>
  <si>
    <t>Náklady z rozpočtu</t>
  </si>
  <si>
    <t>-1</t>
  </si>
  <si>
    <t>HSV - HSV</t>
  </si>
  <si>
    <t xml:space="preserve">    1. - Jelšový hájik</t>
  </si>
  <si>
    <t xml:space="preserve">      1.1 - Parkový mobiliár</t>
  </si>
  <si>
    <t xml:space="preserve">      1.2 - Herné prvky</t>
  </si>
  <si>
    <t xml:space="preserve">      1.3 - Povrch</t>
  </si>
  <si>
    <t xml:space="preserve">    4. - Asanácie herných prvkov, mobiliáru a ostatných prvkov</t>
  </si>
  <si>
    <t>ROZPOČET</t>
  </si>
  <si>
    <t>PČ</t>
  </si>
  <si>
    <t>Typ</t>
  </si>
  <si>
    <t>Kód</t>
  </si>
  <si>
    <t>Popis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</si>
  <si>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</si>
  <si>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</si>
  <si>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</si>
  <si>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</si>
  <si>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</si>
  <si>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</si>
  <si>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</si>
  <si>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</si>
  <si>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</si>
  <si>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</si>
  <si>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D</t>
  </si>
  <si>
    <t>HSV</t>
  </si>
  <si>
    <t>1</t>
  </si>
  <si>
    <t>ROZPOCET</t>
  </si>
  <si>
    <t>1.</t>
  </si>
  <si>
    <t>Jelšový hájik</t>
  </si>
  <si>
    <t>1.1</t>
  </si>
  <si>
    <t>Parkový mobiliár</t>
  </si>
  <si>
    <t>2</t>
  </si>
  <si>
    <t>M</t>
  </si>
  <si>
    <t>M7b</t>
  </si>
  <si>
    <t>Kváder na sedenie</t>
  </si>
  <si>
    <t>ks</t>
  </si>
  <si>
    <t>8</t>
  </si>
  <si>
    <t>3</t>
  </si>
  <si>
    <t>4</t>
  </si>
  <si>
    <t>1682515350</t>
  </si>
  <si>
    <t>K</t>
  </si>
  <si>
    <t>936124211.S</t>
  </si>
  <si>
    <t>Montáž parkového mobiliáru</t>
  </si>
  <si>
    <t>-51039054</t>
  </si>
  <si>
    <t>DOP</t>
  </si>
  <si>
    <t>Doprava tovaru a montérov</t>
  </si>
  <si>
    <t>828302254</t>
  </si>
  <si>
    <t>1.2</t>
  </si>
  <si>
    <t>Herné prvky</t>
  </si>
  <si>
    <t>VV</t>
  </si>
  <si>
    <t>True</t>
  </si>
  <si>
    <t>5</t>
  </si>
  <si>
    <t>"spodná stavba + montáž + doprava"2</t>
  </si>
  <si>
    <t>6</t>
  </si>
  <si>
    <t>HP26</t>
  </si>
  <si>
    <t>Drevený totem</t>
  </si>
  <si>
    <t>-2034304165</t>
  </si>
  <si>
    <t>"spodná stavba + montáž + doprava"1</t>
  </si>
  <si>
    <t>7</t>
  </si>
  <si>
    <t>HP27</t>
  </si>
  <si>
    <t>Herná zotava - vtáčí chodník</t>
  </si>
  <si>
    <t>216746579</t>
  </si>
  <si>
    <t>HP28</t>
  </si>
  <si>
    <t>Hniezdo</t>
  </si>
  <si>
    <t>2031471680</t>
  </si>
  <si>
    <t>9</t>
  </si>
  <si>
    <t>HP29</t>
  </si>
  <si>
    <t>Ďalekohľad</t>
  </si>
  <si>
    <t>1533308740</t>
  </si>
  <si>
    <t>10</t>
  </si>
  <si>
    <t>HP30</t>
  </si>
  <si>
    <t>Hra s hľadaním symbolov</t>
  </si>
  <si>
    <t>1824208106</t>
  </si>
  <si>
    <t>11</t>
  </si>
  <si>
    <t>HP31</t>
  </si>
  <si>
    <t>Balančný chodník</t>
  </si>
  <si>
    <t>982414461</t>
  </si>
  <si>
    <t>12</t>
  </si>
  <si>
    <t>HP32</t>
  </si>
  <si>
    <t>Lavička - list</t>
  </si>
  <si>
    <t>-509623576</t>
  </si>
  <si>
    <t>"spodná stavba + montáž + doprava"3</t>
  </si>
  <si>
    <t>13</t>
  </si>
  <si>
    <t>HP33</t>
  </si>
  <si>
    <t>Popisná tabuľa</t>
  </si>
  <si>
    <t>1864752881</t>
  </si>
  <si>
    <t>14</t>
  </si>
  <si>
    <t>HP34</t>
  </si>
  <si>
    <t>Náučná tabuľa/ Edukačný panel</t>
  </si>
  <si>
    <t>1545072271</t>
  </si>
  <si>
    <t>15</t>
  </si>
  <si>
    <t>HP35</t>
  </si>
  <si>
    <t>Smerová tabuľa</t>
  </si>
  <si>
    <t>1313003161</t>
  </si>
  <si>
    <t>1.3</t>
  </si>
  <si>
    <t>Povrch</t>
  </si>
  <si>
    <t>16</t>
  </si>
  <si>
    <t>122201102.S</t>
  </si>
  <si>
    <t>Odkopávka a prekopávka nezapažená v hornine 3, nad 100 do 1000 m3</t>
  </si>
  <si>
    <t>m3</t>
  </si>
  <si>
    <t>-2145277723</t>
  </si>
  <si>
    <t>122*0,3</t>
  </si>
  <si>
    <t>Súčet</t>
  </si>
  <si>
    <t>17</t>
  </si>
  <si>
    <t>122201109.S</t>
  </si>
  <si>
    <t>Odkopávky a prekopávky nezapažené. Príplatok k cenám za lepivosť horniny 3</t>
  </si>
  <si>
    <t>-509059234</t>
  </si>
  <si>
    <t>18</t>
  </si>
  <si>
    <t>181101102.S</t>
  </si>
  <si>
    <t>Úprava pláne v zárezoch v hornine 1-4 so zhutnením</t>
  </si>
  <si>
    <t>m2</t>
  </si>
  <si>
    <t>-1013898231</t>
  </si>
  <si>
    <t>19</t>
  </si>
  <si>
    <t>1/A 1  171209002</t>
  </si>
  <si>
    <t>Poplatok za skladovanie - zemina a kamenivo (17 05) ostatné</t>
  </si>
  <si>
    <t>t</t>
  </si>
  <si>
    <t>-1432823306</t>
  </si>
  <si>
    <t>122*0,3*1,6</t>
  </si>
  <si>
    <t>20</t>
  </si>
  <si>
    <t>184921111.S</t>
  </si>
  <si>
    <t>Položenie mulčovacej textílie v rovine alebo na svahu do 1:5</t>
  </si>
  <si>
    <t>-6777391</t>
  </si>
  <si>
    <t>21</t>
  </si>
  <si>
    <t>693710000200.S</t>
  </si>
  <si>
    <t>Mulčovacia textília plošná hmotnosť50 g/m2</t>
  </si>
  <si>
    <t>bal</t>
  </si>
  <si>
    <t>-1801301356</t>
  </si>
  <si>
    <t>122*0,00632 'Prepočítané koeficientom množstva</t>
  </si>
  <si>
    <t>22</t>
  </si>
  <si>
    <t>184921093.S</t>
  </si>
  <si>
    <t>Mulčovanie rastlín pri hrúbke mulča nad 50 mm v rovine alebo na svahu do 1:5</t>
  </si>
  <si>
    <t>-1934042642</t>
  </si>
  <si>
    <t>23</t>
  </si>
  <si>
    <t>MAT1</t>
  </si>
  <si>
    <t>Drevná štiepka</t>
  </si>
  <si>
    <t>966980660</t>
  </si>
  <si>
    <t>4.</t>
  </si>
  <si>
    <t>Asanácie herných prvkov, mobiliáru a ostatných prvkov</t>
  </si>
  <si>
    <t>24</t>
  </si>
  <si>
    <t>767996803.S</t>
  </si>
  <si>
    <t>Demontáž ostatných doplnkov stavieb s hmotnosťou jednotlivých dielov konšt. nad 100 do 250 kg,  -0,00100t</t>
  </si>
  <si>
    <t>kg</t>
  </si>
  <si>
    <t>-497753795</t>
  </si>
  <si>
    <t>"zoznam podľa PD "4800</t>
  </si>
  <si>
    <t>25</t>
  </si>
  <si>
    <t>979089012.S</t>
  </si>
  <si>
    <t>Poplatok za skládku - betón, tehly, dlaždice (17 01) ostatné</t>
  </si>
  <si>
    <t>-1856442926</t>
  </si>
  <si>
    <t>26</t>
  </si>
  <si>
    <t>979089112.S</t>
  </si>
  <si>
    <t>Poplatok za skládku - drevo, sklo, plasty (17 02 ), ostatné</t>
  </si>
  <si>
    <t>-1204817873</t>
  </si>
  <si>
    <t>27</t>
  </si>
  <si>
    <t>979089312.S</t>
  </si>
  <si>
    <t>Poplatok za skládku - kovy (meď, bronz, mosadz atď.) (17 04 ), ostatné</t>
  </si>
  <si>
    <t>237272810</t>
  </si>
  <si>
    <t>{93f6e7f9-8dcc-4838-8ab5-394b357508e7}</t>
  </si>
  <si>
    <t>SO 5 - Drobná architektúra</t>
  </si>
  <si>
    <t>SO 5.1 - Drobná architektúra - časť 1</t>
  </si>
  <si>
    <t>1 - Drevený chodník</t>
  </si>
  <si>
    <t>HSV - Práce a dodávky HSV</t>
  </si>
  <si>
    <t xml:space="preserve">    1 - Zemné práce</t>
  </si>
  <si>
    <t xml:space="preserve">    2 - Zakladanie</t>
  </si>
  <si>
    <t xml:space="preserve">    99 - Presun hmôt HSV</t>
  </si>
  <si>
    <t>PSV - Práce a dodávky PSV</t>
  </si>
  <si>
    <t xml:space="preserve">    762 - Konštrukcie tesárske</t>
  </si>
  <si>
    <t xml:space="preserve">    783 - Nátery</t>
  </si>
  <si>
    <t>Práce a dodávky HSV</t>
  </si>
  <si>
    <t>Zemné práce</t>
  </si>
  <si>
    <t>111105112.S</t>
  </si>
  <si>
    <t>Odstránenie stariny s naložením, odvozom odpadu do 20 km na svahu nad 1:5 do 1:2</t>
  </si>
  <si>
    <t>122201101.S</t>
  </si>
  <si>
    <t>Odkopávka a prekopávka nezapažená v hornine 3, do 100 m3</t>
  </si>
  <si>
    <t>162301111.S</t>
  </si>
  <si>
    <t>Vodorovné premiestnenie výkopku po nespevnenej ceste z horniny tr.1-4, do 100 m3 na vzdialenosť nad 50 do 500 m</t>
  </si>
  <si>
    <t>171201201.S</t>
  </si>
  <si>
    <t>Uloženie sypaniny na skládky na stavenisku pre ďaľšie použitie na moduláciu terénu, do 100 m3</t>
  </si>
  <si>
    <t>180402112.S</t>
  </si>
  <si>
    <t>Založenie trávnika parkového výsevom na svahu nad 1:5 do 1:2</t>
  </si>
  <si>
    <t>005720001400.S</t>
  </si>
  <si>
    <t>Osivá tráv - semená parkovej zmesi</t>
  </si>
  <si>
    <t>90*0,0309 "Prepočítané koeficientom množstva</t>
  </si>
  <si>
    <t>182101101.S</t>
  </si>
  <si>
    <t>Svahovanie trvalých svahov v zárezoch v hornine triedy 1-4</t>
  </si>
  <si>
    <t>183403114.S</t>
  </si>
  <si>
    <t>Obrobenie pôdy kultivátorovaním v rovine alebo na svahu do 1:5</t>
  </si>
  <si>
    <t>183403161.S</t>
  </si>
  <si>
    <t>Obrobenie pôdy valcovaním v rovine alebo na svahu do 1:5</t>
  </si>
  <si>
    <t>183403211.S</t>
  </si>
  <si>
    <t>Obrobenie pôdy prekopaním do hĺbky nad 50 do 100 mm na svahu nad 1:5 do 1:2</t>
  </si>
  <si>
    <t>183403253.S</t>
  </si>
  <si>
    <t>Obrobenie pôdy hrabaním na svahu nad 1:5 do 1:2</t>
  </si>
  <si>
    <t>460300101.S</t>
  </si>
  <si>
    <t>Vŕtanie jamy pre základ do max.hĺbky 0,8 m a do D 30 cm</t>
  </si>
  <si>
    <t>Zakladanie</t>
  </si>
  <si>
    <t>275313612.S</t>
  </si>
  <si>
    <t>Betón základových pätiek, prostý tr. C 20/25</t>
  </si>
  <si>
    <t>28</t>
  </si>
  <si>
    <t>99</t>
  </si>
  <si>
    <t>Presun hmôt HSV</t>
  </si>
  <si>
    <t>998231311.S</t>
  </si>
  <si>
    <t>Presun hmôt pre sadovnícke a krajinárske úpravy</t>
  </si>
  <si>
    <t>30</t>
  </si>
  <si>
    <t>PSV</t>
  </si>
  <si>
    <t>Práce a dodávky PSV</t>
  </si>
  <si>
    <t>762</t>
  </si>
  <si>
    <t>Konštrukcie tesárske</t>
  </si>
  <si>
    <t>762081041.S</t>
  </si>
  <si>
    <t>Zvláštne výkony na stavenisku, jednostranné brúsenie reziva, fošne</t>
  </si>
  <si>
    <t>32</t>
  </si>
  <si>
    <t>762311103.S</t>
  </si>
  <si>
    <t>Montáž a dodávka kotevných želiez, príložiek, pätiek, ťahadiel, s pripojením k drevenej konštrukcii</t>
  </si>
  <si>
    <t>34</t>
  </si>
  <si>
    <t>762523104.S</t>
  </si>
  <si>
    <t>Položenie podláh hobľovaných  z dosiek a fošien</t>
  </si>
  <si>
    <t>36</t>
  </si>
  <si>
    <t>605510000900.S</t>
  </si>
  <si>
    <t>Dosky a fošne z tvrdého reziva (sibírsky smrekovec) 200x40x1500 mm akosť I</t>
  </si>
  <si>
    <t>38</t>
  </si>
  <si>
    <t>62,962962962963*0,027 "Prepočítané koeficientom množstva</t>
  </si>
  <si>
    <t>762822110.S</t>
  </si>
  <si>
    <t>Montáž stropníc z hraneného a polohraneného reziva prierezovej plochy do 144 cm2</t>
  </si>
  <si>
    <t>m</t>
  </si>
  <si>
    <t>40</t>
  </si>
  <si>
    <t>605520000100.S</t>
  </si>
  <si>
    <t>Hranoly z tvrdého reziva (sibírskz smrekovec) 80x160 mm akosť I</t>
  </si>
  <si>
    <t>42</t>
  </si>
  <si>
    <t>55,5*0,01555 "Prepočítané koeficientom množstva</t>
  </si>
  <si>
    <t>959941141.S</t>
  </si>
  <si>
    <t>Chemická kotva s kotevným svorníkom tesnená chemickou ampulkou do betónu, ŽB, kameňa, s vyvŕtaním otvoru M20/60/260 mm</t>
  </si>
  <si>
    <t>44</t>
  </si>
  <si>
    <t>354410068200.S</t>
  </si>
  <si>
    <t>Kotva stĺpika 160x180 mm pozinkk. oceľ, dl.350 mm</t>
  </si>
  <si>
    <t>46</t>
  </si>
  <si>
    <t>762595000.S</t>
  </si>
  <si>
    <t>Spojovacie a ochranné prostriedky - klince, skrutky</t>
  </si>
  <si>
    <t>48</t>
  </si>
  <si>
    <t>1,7+0,863</t>
  </si>
  <si>
    <t>998762102.S</t>
  </si>
  <si>
    <t>Presun hmôt pre konštrukcie tesárske v objektoch výšky do 12 m</t>
  </si>
  <si>
    <t>50</t>
  </si>
  <si>
    <t>783</t>
  </si>
  <si>
    <t>Nátery</t>
  </si>
  <si>
    <t>783711301.S</t>
  </si>
  <si>
    <t>Nátery tesárskych konštrukcií olejové napustením a 2x lakovaním</t>
  </si>
  <si>
    <t>1143139799</t>
  </si>
  <si>
    <t>120,24*2</t>
  </si>
  <si>
    <t>783782404.S</t>
  </si>
  <si>
    <t>Nátery tesárskych konštrukcií, povrchová impregnácia proti drevokaznému hmyzu, hubám a plesniam, jednonásobná</t>
  </si>
  <si>
    <t>56</t>
  </si>
  <si>
    <t>{6806fae9-c588-4b4e-8339-83231c9bab55}</t>
  </si>
  <si>
    <t>2 - Podesta hniezda</t>
  </si>
  <si>
    <t>11*0,35</t>
  </si>
  <si>
    <t>289971211.S</t>
  </si>
  <si>
    <t>Zhotovenie vrstvy z geotextílie na upravenom povrchu sklon do 1 : 5 , šírky od 0 do 3 m</t>
  </si>
  <si>
    <t>693110002000.S</t>
  </si>
  <si>
    <t>Geotextília polypropylénová netkaná 200 g/m2</t>
  </si>
  <si>
    <t>11*1,02 "Prepočítané koeficientom množstva</t>
  </si>
  <si>
    <t>564281111.S</t>
  </si>
  <si>
    <t>Podklad alebo podsyp zo štrkodrviny fr. 8-16 mm s rozprestretím, vlhčením a zhutnením, po zhutnení hr. 300 mm</t>
  </si>
  <si>
    <t>Dosky a fošne z tvrdého reziva (agát) 200x28x4000 mm akosť I</t>
  </si>
  <si>
    <t>0,27+0,17</t>
  </si>
  <si>
    <t>Hranoly z tvrdého reziva (sibírsky smrekovec) 80x80x4000 mm akosť I</t>
  </si>
  <si>
    <t>10,9324758842444*0,01555</t>
  </si>
  <si>
    <t>-879780687</t>
  </si>
  <si>
    <t>33,984*2</t>
  </si>
  <si>
    <t>2.0</t>
  </si>
  <si>
    <t>{cfcb86fd-603c-49c0-b05d-6821357e5ae7}</t>
  </si>
  <si>
    <t>0,001</t>
  </si>
  <si>
    <t>REKAPITULÁCIA STAVBY</t>
  </si>
  <si>
    <t>Kód:</t>
  </si>
  <si>
    <t>25-03</t>
  </si>
  <si>
    <t xml:space="preserve"> </t>
  </si>
  <si>
    <t>0,01</t>
  </si>
  <si>
    <t>REKAPITULÁCIA OBJEKTOV STAVBY</t>
  </si>
  <si>
    <t>Informatívne údaje z listov zákaziek</t>
  </si>
  <si>
    <t>Cena bez DPH [EUR]</t>
  </si>
  <si>
    <t>Cena s DPH [EUR]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</si>
  <si>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</si>
  <si>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</si>
  <si>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</si>
  <si>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</si>
  <si>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</si>
  <si>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</si>
  <si>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</si>
  <si>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</si>
  <si>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</si>
  <si>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</si>
  <si>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</si>
  <si>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</si>
  <si>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</si>
  <si>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###NOIMPORT###</t>
  </si>
  <si>
    <t>IMPORT</t>
  </si>
  <si>
    <t>{00000000-0000-0000-0000-000000000000}</t>
  </si>
  <si>
    <t>STA</t>
  </si>
  <si>
    <t>Časť</t>
  </si>
  <si>
    <t>SO 4</t>
  </si>
  <si>
    <t>Ihriská</t>
  </si>
  <si>
    <t>{a51223db-26fa-42cd-8a9b-a738204f507d}</t>
  </si>
  <si>
    <t>{099119c6-6afd-4262-9424-1fea226c8888}</t>
  </si>
  <si>
    <t>SO 4.1.1</t>
  </si>
  <si>
    <t>Herné prvky - časť 1</t>
  </si>
  <si>
    <t>SO 5</t>
  </si>
  <si>
    <t>Drobná architektúra</t>
  </si>
  <si>
    <t>{40929e1d-00d2-4b3d-954b-83976f99bdf2}</t>
  </si>
  <si>
    <t>{50ad6153-f6a3-4b56-8714-12c3604b28b6}</t>
  </si>
  <si>
    <t>Drevený chodník</t>
  </si>
  <si>
    <t>Podesta hniezda</t>
  </si>
  <si>
    <t>Zelené sídliská - lokalita MAGURSKÁ - JELŠOVÝ HÁJIK - herné prvky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</si>
</sst>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\.mm\.yyyy"/>
    <numFmt numFmtId="165" formatCode="#,##0.00%"/>
    <numFmt numFmtId="166" formatCode="#,##0.000"/>
    <numFmt numFmtId="167" formatCode="#,##0.00000"/>
  </numFmts>
  <fonts count="39" x14ac:knownFonts="1">
    <font>
      <sz val="11"/>
      <color theme="1"/>
      <name val="Aptos Narrow"/>
      <family val="2"/>
      <charset val="238"/>
      <scheme val="minor"/>
    </font>
    <font>
      <sz val="8"/>
      <name val="Arial CE"/>
      <family val="2"/>
    </font>
    <font>
      <sz val="8"/>
      <color rgb="FF3366FF"/>
      <name val="Arial CE"/>
    </font>
    <font>
      <b/>
      <sz val="14"/>
      <name val="Arial CE"/>
    </font>
    <font>
      <sz val="10"/>
      <color rgb="FF3366FF"/>
      <name val="Arial CE"/>
    </font>
    <font>
      <sz val="10"/>
      <color rgb="FF969696"/>
      <name val="Arial CE"/>
    </font>
    <font>
      <sz val="8"/>
      <color rgb="FF969696"/>
      <name val="Arial CE"/>
    </font>
    <font>
      <b/>
      <sz val="11"/>
      <name val="Arial CE"/>
    </font>
    <font>
      <sz val="10"/>
      <name val="Arial CE"/>
    </font>
    <font>
      <b/>
      <sz val="10"/>
      <name val="Arial CE"/>
    </font>
    <font>
      <b/>
      <sz val="12"/>
      <color rgb="FF960000"/>
      <name val="Arial CE"/>
    </font>
    <font>
      <sz val="10"/>
      <color rgb="FFFFFFFF"/>
      <name val="Arial CE"/>
    </font>
    <font>
      <sz val="8"/>
      <color rgb="FFFFFFFF"/>
      <name val="Arial CE"/>
    </font>
    <font>
      <b/>
      <sz val="12"/>
      <name val="Arial CE"/>
    </font>
    <font>
      <b/>
      <sz val="10"/>
      <color rgb="FF464646"/>
      <name val="Arial CE"/>
    </font>
    <font>
      <sz val="9"/>
      <name val="Arial CE"/>
    </font>
    <font>
      <b/>
      <sz val="12"/>
      <color rgb="FF800000"/>
      <name val="Arial CE"/>
    </font>
    <font>
      <sz val="12"/>
      <color rgb="FF003366"/>
      <name val="Arial CE"/>
    </font>
    <font>
      <sz val="10"/>
      <color rgb="FF003366"/>
      <name val="Arial CE"/>
    </font>
    <font>
      <sz val="9"/>
      <color rgb="FF969696"/>
      <name val="Arial CE"/>
    </font>
    <font>
      <sz val="8"/>
      <color rgb="FF960000"/>
      <name val="Arial CE"/>
    </font>
    <font>
      <b/>
      <sz val="8"/>
      <name val="Arial CE"/>
    </font>
    <font>
      <sz val="8"/>
      <color rgb="FF00336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color rgb="FF505050"/>
      <name val="Arial CE"/>
    </font>
    <font>
      <sz val="7"/>
      <color rgb="FF969696"/>
      <name val="Arial CE"/>
    </font>
    <font>
      <sz val="8"/>
      <color rgb="FFFF0000"/>
      <name val="Arial CE"/>
    </font>
    <font>
      <u/>
      <sz val="11"/>
      <color theme="10"/>
      <name val="Aptos Narrow"/>
      <family val="2"/>
      <charset val="238"/>
      <scheme val="minor"/>
    </font>
    <font>
      <b/>
      <sz val="10"/>
      <color rgb="FFFFFFFF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12"/>
      <name val="Arial CE"/>
    </font>
    <font>
      <sz val="11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8"/>
      <color theme="10"/>
      <name val="Wingdings 2"/>
      <family val="1"/>
      <charset val="2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D2D2D2"/>
      </patternFill>
    </fill>
    <fill>
      <patternFill patternType="solid">
        <fgColor rgb="FFBEBEBE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</borders>
  <cellStyleXfs count="3">
    <xf numFmtId="0" fontId="0" fillId="0" borderId="0"/>
    <xf numFmtId="0" fontId="1" fillId="0" borderId="0"/>
    <xf numFmtId="0" fontId="28" fillId="0" borderId="0" applyNumberFormat="0" applyFill="0" applyBorder="0" applyAlignment="0" applyProtection="0"/>
  </cellStyleXfs>
  <cellXfs count="226">
    <xf numFmtId="0" fontId="0" fillId="0" borderId="0" xfId="0"/>
    <xf numFmtId="0" fontId="1" fillId="0" borderId="0" xfId="1"/>
    <xf numFmtId="0" fontId="1" fillId="0" borderId="0" xfId="1" applyAlignment="1">
      <alignment horizontal="left" vertical="center"/>
    </xf>
    <xf numFmtId="0" fontId="1" fillId="0" borderId="1" xfId="1" applyBorder="1"/>
    <xf numFmtId="0" fontId="1" fillId="0" borderId="2" xfId="1" applyBorder="1"/>
    <xf numFmtId="0" fontId="1" fillId="0" borderId="3" xfId="1" applyBorder="1"/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" fillId="0" borderId="3" xfId="1" applyBorder="1" applyAlignment="1">
      <alignment vertical="center"/>
    </xf>
    <xf numFmtId="0" fontId="1" fillId="0" borderId="0" xfId="1" applyAlignment="1">
      <alignment vertical="center"/>
    </xf>
    <xf numFmtId="0" fontId="6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164" fontId="8" fillId="0" borderId="0" xfId="1" applyNumberFormat="1" applyFont="1" applyAlignment="1">
      <alignment horizontal="left" vertical="center"/>
    </xf>
    <xf numFmtId="0" fontId="1" fillId="0" borderId="3" xfId="1" applyBorder="1" applyAlignment="1">
      <alignment vertical="center" wrapText="1"/>
    </xf>
    <xf numFmtId="0" fontId="1" fillId="0" borderId="0" xfId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1" fillId="0" borderId="4" xfId="1" applyBorder="1" applyAlignment="1">
      <alignment vertical="center"/>
    </xf>
    <xf numFmtId="0" fontId="9" fillId="0" borderId="0" xfId="1" applyFont="1" applyAlignment="1">
      <alignment horizontal="left" vertical="center"/>
    </xf>
    <xf numFmtId="4" fontId="10" fillId="0" borderId="0" xfId="1" applyNumberFormat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11" fillId="0" borderId="0" xfId="1" applyFont="1" applyAlignment="1">
      <alignment horizontal="left" vertical="center"/>
    </xf>
    <xf numFmtId="4" fontId="11" fillId="0" borderId="0" xfId="1" applyNumberFormat="1" applyFont="1" applyAlignment="1">
      <alignment vertical="center"/>
    </xf>
    <xf numFmtId="0" fontId="12" fillId="0" borderId="0" xfId="1" applyFont="1" applyAlignment="1">
      <alignment vertical="center"/>
    </xf>
    <xf numFmtId="165" fontId="11" fillId="0" borderId="0" xfId="1" applyNumberFormat="1" applyFont="1" applyAlignment="1">
      <alignment horizontal="right" vertical="center"/>
    </xf>
    <xf numFmtId="4" fontId="5" fillId="0" borderId="0" xfId="1" applyNumberFormat="1" applyFont="1" applyAlignment="1">
      <alignment vertical="center"/>
    </xf>
    <xf numFmtId="165" fontId="5" fillId="0" borderId="0" xfId="1" applyNumberFormat="1" applyFont="1" applyAlignment="1">
      <alignment horizontal="right" vertical="center"/>
    </xf>
    <xf numFmtId="0" fontId="1" fillId="3" borderId="0" xfId="1" applyFill="1" applyAlignment="1">
      <alignment vertical="center"/>
    </xf>
    <xf numFmtId="0" fontId="13" fillId="3" borderId="5" xfId="1" applyFont="1" applyFill="1" applyBorder="1" applyAlignment="1">
      <alignment horizontal="left" vertical="center"/>
    </xf>
    <xf numFmtId="0" fontId="1" fillId="3" borderId="6" xfId="1" applyFill="1" applyBorder="1" applyAlignment="1">
      <alignment vertical="center"/>
    </xf>
    <xf numFmtId="0" fontId="13" fillId="3" borderId="6" xfId="1" applyFont="1" applyFill="1" applyBorder="1" applyAlignment="1">
      <alignment horizontal="right" vertical="center"/>
    </xf>
    <xf numFmtId="0" fontId="13" fillId="3" borderId="6" xfId="1" applyFont="1" applyFill="1" applyBorder="1" applyAlignment="1">
      <alignment horizontal="center" vertical="center"/>
    </xf>
    <xf numFmtId="4" fontId="13" fillId="3" borderId="6" xfId="1" applyNumberFormat="1" applyFont="1" applyFill="1" applyBorder="1" applyAlignment="1">
      <alignment vertical="center"/>
    </xf>
    <xf numFmtId="0" fontId="1" fillId="3" borderId="7" xfId="1" applyFill="1" applyBorder="1" applyAlignment="1">
      <alignment vertical="center"/>
    </xf>
    <xf numFmtId="0" fontId="14" fillId="0" borderId="8" xfId="1" applyFont="1" applyBorder="1" applyAlignment="1">
      <alignment horizontal="left" vertical="center"/>
    </xf>
    <xf numFmtId="0" fontId="1" fillId="0" borderId="8" xfId="1" applyBorder="1" applyAlignment="1">
      <alignment vertical="center"/>
    </xf>
    <xf numFmtId="0" fontId="5" fillId="0" borderId="9" xfId="1" applyFont="1" applyBorder="1" applyAlignment="1">
      <alignment horizontal="left" vertical="center"/>
    </xf>
    <xf numFmtId="0" fontId="1" fillId="0" borderId="9" xfId="1" applyBorder="1" applyAlignment="1">
      <alignment vertical="center"/>
    </xf>
    <xf numFmtId="0" fontId="5" fillId="0" borderId="9" xfId="1" applyFont="1" applyBorder="1" applyAlignment="1">
      <alignment horizontal="center" vertical="center"/>
    </xf>
    <xf numFmtId="0" fontId="5" fillId="0" borderId="9" xfId="1" applyFont="1" applyBorder="1" applyAlignment="1">
      <alignment horizontal="right" vertical="center"/>
    </xf>
    <xf numFmtId="0" fontId="1" fillId="0" borderId="10" xfId="1" applyBorder="1" applyAlignment="1">
      <alignment vertical="center"/>
    </xf>
    <xf numFmtId="0" fontId="1" fillId="0" borderId="11" xfId="1" applyBorder="1" applyAlignment="1">
      <alignment vertical="center"/>
    </xf>
    <xf numFmtId="0" fontId="1" fillId="0" borderId="1" xfId="1" applyBorder="1" applyAlignment="1">
      <alignment vertical="center"/>
    </xf>
    <xf numFmtId="0" fontId="1" fillId="0" borderId="2" xfId="1" applyBorder="1" applyAlignment="1">
      <alignment vertical="center"/>
    </xf>
    <xf numFmtId="0" fontId="15" fillId="3" borderId="0" xfId="1" applyFont="1" applyFill="1" applyAlignment="1">
      <alignment horizontal="left" vertical="center"/>
    </xf>
    <xf numFmtId="0" fontId="15" fillId="3" borderId="0" xfId="1" applyFont="1" applyFill="1" applyAlignment="1">
      <alignment horizontal="right" vertical="center"/>
    </xf>
    <xf numFmtId="0" fontId="16" fillId="0" borderId="0" xfId="1" applyFont="1" applyAlignment="1">
      <alignment horizontal="left" vertical="center"/>
    </xf>
    <xf numFmtId="0" fontId="17" fillId="0" borderId="3" xfId="1" applyFont="1" applyBorder="1" applyAlignment="1">
      <alignment vertical="center"/>
    </xf>
    <xf numFmtId="0" fontId="17" fillId="0" borderId="0" xfId="1" applyFont="1" applyAlignment="1">
      <alignment vertical="center"/>
    </xf>
    <xf numFmtId="0" fontId="17" fillId="0" borderId="12" xfId="1" applyFont="1" applyBorder="1" applyAlignment="1">
      <alignment horizontal="left" vertical="center"/>
    </xf>
    <xf numFmtId="0" fontId="17" fillId="0" borderId="12" xfId="1" applyFont="1" applyBorder="1" applyAlignment="1">
      <alignment vertical="center"/>
    </xf>
    <xf numFmtId="4" fontId="17" fillId="0" borderId="12" xfId="1" applyNumberFormat="1" applyFont="1" applyBorder="1" applyAlignment="1">
      <alignment vertical="center"/>
    </xf>
    <xf numFmtId="0" fontId="18" fillId="0" borderId="3" xfId="1" applyFont="1" applyBorder="1" applyAlignment="1">
      <alignment vertical="center"/>
    </xf>
    <xf numFmtId="0" fontId="18" fillId="0" borderId="0" xfId="1" applyFont="1" applyAlignment="1">
      <alignment vertical="center"/>
    </xf>
    <xf numFmtId="0" fontId="18" fillId="0" borderId="12" xfId="1" applyFont="1" applyBorder="1" applyAlignment="1">
      <alignment horizontal="left" vertical="center"/>
    </xf>
    <xf numFmtId="0" fontId="18" fillId="0" borderId="12" xfId="1" applyFont="1" applyBorder="1" applyAlignment="1">
      <alignment vertical="center"/>
    </xf>
    <xf numFmtId="4" fontId="18" fillId="0" borderId="12" xfId="1" applyNumberFormat="1" applyFont="1" applyBorder="1" applyAlignment="1">
      <alignment vertical="center"/>
    </xf>
    <xf numFmtId="0" fontId="1" fillId="0" borderId="3" xfId="1" applyBorder="1" applyAlignment="1">
      <alignment horizontal="center" vertical="center" wrapText="1"/>
    </xf>
    <xf numFmtId="0" fontId="15" fillId="3" borderId="13" xfId="1" applyFont="1" applyFill="1" applyBorder="1" applyAlignment="1">
      <alignment horizontal="center" vertical="center" wrapText="1"/>
    </xf>
    <xf numFmtId="0" fontId="15" fillId="3" borderId="14" xfId="1" applyFont="1" applyFill="1" applyBorder="1" applyAlignment="1">
      <alignment horizontal="center" vertical="center" wrapText="1"/>
    </xf>
    <xf numFmtId="0" fontId="15" fillId="3" borderId="15" xfId="1" applyFont="1" applyFill="1" applyBorder="1" applyAlignment="1">
      <alignment horizontal="center" vertical="center" wrapText="1"/>
    </xf>
    <xf numFmtId="0" fontId="15" fillId="3" borderId="0" xfId="1" applyFont="1" applyFill="1" applyAlignment="1">
      <alignment horizontal="center" vertical="center" wrapText="1"/>
    </xf>
    <xf numFmtId="0" fontId="19" fillId="0" borderId="13" xfId="1" applyFont="1" applyBorder="1" applyAlignment="1">
      <alignment horizontal="center" vertical="center" wrapText="1"/>
    </xf>
    <xf numFmtId="0" fontId="19" fillId="0" borderId="14" xfId="1" applyFont="1" applyBorder="1" applyAlignment="1">
      <alignment horizontal="center" vertical="center" wrapText="1"/>
    </xf>
    <xf numFmtId="0" fontId="19" fillId="0" borderId="15" xfId="1" applyFont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1" fillId="0" borderId="16" xfId="1" applyBorder="1" applyAlignment="1">
      <alignment vertical="center"/>
    </xf>
    <xf numFmtId="167" fontId="20" fillId="0" borderId="4" xfId="1" applyNumberFormat="1" applyFont="1" applyBorder="1"/>
    <xf numFmtId="167" fontId="20" fillId="0" borderId="17" xfId="1" applyNumberFormat="1" applyFont="1" applyBorder="1"/>
    <xf numFmtId="166" fontId="21" fillId="0" borderId="0" xfId="1" applyNumberFormat="1" applyFont="1" applyAlignment="1">
      <alignment vertical="center"/>
    </xf>
    <xf numFmtId="0" fontId="22" fillId="0" borderId="3" xfId="1" applyFont="1" applyBorder="1"/>
    <xf numFmtId="0" fontId="22" fillId="0" borderId="0" xfId="1" applyFont="1"/>
    <xf numFmtId="0" fontId="22" fillId="0" borderId="0" xfId="1" applyFont="1" applyAlignment="1">
      <alignment horizontal="left"/>
    </xf>
    <xf numFmtId="0" fontId="17" fillId="0" borderId="0" xfId="1" applyFont="1" applyAlignment="1">
      <alignment horizontal="left"/>
    </xf>
    <xf numFmtId="0" fontId="22" fillId="0" borderId="18" xfId="1" applyFont="1" applyBorder="1"/>
    <xf numFmtId="167" fontId="22" fillId="0" borderId="0" xfId="1" applyNumberFormat="1" applyFont="1"/>
    <xf numFmtId="167" fontId="22" fillId="0" borderId="19" xfId="1" applyNumberFormat="1" applyFont="1" applyBorder="1"/>
    <xf numFmtId="0" fontId="22" fillId="0" borderId="0" xfId="1" applyFont="1" applyAlignment="1">
      <alignment horizontal="center"/>
    </xf>
    <xf numFmtId="166" fontId="22" fillId="0" borderId="0" xfId="1" applyNumberFormat="1" applyFont="1" applyAlignment="1">
      <alignment vertical="center"/>
    </xf>
    <xf numFmtId="0" fontId="18" fillId="0" borderId="0" xfId="1" applyFont="1" applyAlignment="1">
      <alignment horizontal="left"/>
    </xf>
    <xf numFmtId="0" fontId="1" fillId="0" borderId="3" xfId="1" applyBorder="1" applyAlignment="1" applyProtection="1">
      <alignment vertical="center"/>
      <protection locked="0"/>
    </xf>
    <xf numFmtId="0" fontId="23" fillId="0" borderId="20" xfId="1" applyFont="1" applyBorder="1" applyAlignment="1" applyProtection="1">
      <alignment horizontal="center" vertical="center"/>
      <protection locked="0"/>
    </xf>
    <xf numFmtId="49" fontId="23" fillId="0" borderId="20" xfId="1" applyNumberFormat="1" applyFont="1" applyBorder="1" applyAlignment="1" applyProtection="1">
      <alignment horizontal="left" vertical="center" wrapText="1"/>
      <protection locked="0"/>
    </xf>
    <xf numFmtId="0" fontId="23" fillId="0" borderId="20" xfId="1" applyFont="1" applyBorder="1" applyAlignment="1" applyProtection="1">
      <alignment horizontal="left" vertical="center" wrapText="1"/>
      <protection locked="0"/>
    </xf>
    <xf numFmtId="0" fontId="23" fillId="0" borderId="20" xfId="1" applyFont="1" applyBorder="1" applyAlignment="1" applyProtection="1">
      <alignment horizontal="center" vertical="center" wrapText="1"/>
      <protection locked="0"/>
    </xf>
    <xf numFmtId="0" fontId="24" fillId="0" borderId="20" xfId="1" applyFont="1" applyBorder="1" applyAlignment="1" applyProtection="1">
      <alignment vertical="center"/>
      <protection locked="0"/>
    </xf>
    <xf numFmtId="0" fontId="24" fillId="0" borderId="3" xfId="1" applyFont="1" applyBorder="1" applyAlignment="1">
      <alignment vertical="center"/>
    </xf>
    <xf numFmtId="0" fontId="23" fillId="0" borderId="18" xfId="1" applyFont="1" applyBorder="1" applyAlignment="1">
      <alignment horizontal="left" vertical="center"/>
    </xf>
    <xf numFmtId="0" fontId="23" fillId="0" borderId="0" xfId="1" applyFont="1" applyAlignment="1">
      <alignment horizontal="center" vertical="center"/>
    </xf>
    <xf numFmtId="167" fontId="19" fillId="0" borderId="0" xfId="1" applyNumberFormat="1" applyFont="1" applyAlignment="1">
      <alignment vertical="center"/>
    </xf>
    <xf numFmtId="167" fontId="19" fillId="0" borderId="19" xfId="1" applyNumberFormat="1" applyFont="1" applyBorder="1" applyAlignment="1">
      <alignment vertical="center"/>
    </xf>
    <xf numFmtId="0" fontId="15" fillId="0" borderId="0" xfId="1" applyFont="1" applyAlignment="1">
      <alignment horizontal="left" vertical="center"/>
    </xf>
    <xf numFmtId="4" fontId="1" fillId="0" borderId="0" xfId="1" applyNumberFormat="1" applyAlignment="1">
      <alignment vertical="center"/>
    </xf>
    <xf numFmtId="166" fontId="1" fillId="0" borderId="0" xfId="1" applyNumberFormat="1" applyAlignment="1">
      <alignment vertical="center"/>
    </xf>
    <xf numFmtId="0" fontId="15" fillId="0" borderId="20" xfId="1" applyFont="1" applyBorder="1" applyAlignment="1" applyProtection="1">
      <alignment horizontal="center" vertical="center"/>
      <protection locked="0"/>
    </xf>
    <xf numFmtId="49" fontId="15" fillId="0" borderId="20" xfId="1" applyNumberFormat="1" applyFont="1" applyBorder="1" applyAlignment="1" applyProtection="1">
      <alignment horizontal="left" vertical="center" wrapText="1"/>
      <protection locked="0"/>
    </xf>
    <xf numFmtId="0" fontId="15" fillId="0" borderId="20" xfId="1" applyFont="1" applyBorder="1" applyAlignment="1" applyProtection="1">
      <alignment horizontal="left" vertical="center" wrapText="1"/>
      <protection locked="0"/>
    </xf>
    <xf numFmtId="0" fontId="15" fillId="0" borderId="20" xfId="1" applyFont="1" applyBorder="1" applyAlignment="1" applyProtection="1">
      <alignment horizontal="center" vertical="center" wrapText="1"/>
      <protection locked="0"/>
    </xf>
    <xf numFmtId="0" fontId="1" fillId="0" borderId="20" xfId="1" applyBorder="1" applyAlignment="1" applyProtection="1">
      <alignment vertical="center"/>
      <protection locked="0"/>
    </xf>
    <xf numFmtId="0" fontId="19" fillId="0" borderId="18" xfId="1" applyFont="1" applyBorder="1" applyAlignment="1">
      <alignment horizontal="left" vertical="center"/>
    </xf>
    <xf numFmtId="0" fontId="19" fillId="0" borderId="0" xfId="1" applyFont="1" applyAlignment="1">
      <alignment horizontal="center" vertical="center"/>
    </xf>
    <xf numFmtId="0" fontId="25" fillId="0" borderId="3" xfId="1" applyFont="1" applyBorder="1" applyAlignment="1">
      <alignment vertical="center"/>
    </xf>
    <xf numFmtId="0" fontId="25" fillId="0" borderId="0" xfId="1" applyFont="1" applyAlignment="1">
      <alignment vertical="center"/>
    </xf>
    <xf numFmtId="0" fontId="26" fillId="0" borderId="0" xfId="1" applyFont="1" applyAlignment="1">
      <alignment horizontal="left" vertical="center"/>
    </xf>
    <xf numFmtId="0" fontId="25" fillId="0" borderId="0" xfId="1" applyFont="1" applyAlignment="1">
      <alignment horizontal="left" vertical="center"/>
    </xf>
    <xf numFmtId="0" fontId="25" fillId="0" borderId="0" xfId="1" applyFont="1" applyAlignment="1">
      <alignment horizontal="left" vertical="center" wrapText="1"/>
    </xf>
    <xf numFmtId="0" fontId="25" fillId="0" borderId="18" xfId="1" applyFont="1" applyBorder="1" applyAlignment="1">
      <alignment vertical="center"/>
    </xf>
    <xf numFmtId="0" fontId="25" fillId="0" borderId="19" xfId="1" applyFont="1" applyBorder="1" applyAlignment="1">
      <alignment vertical="center"/>
    </xf>
    <xf numFmtId="0" fontId="27" fillId="0" borderId="3" xfId="1" applyFont="1" applyBorder="1" applyAlignment="1">
      <alignment vertical="center"/>
    </xf>
    <xf numFmtId="0" fontId="27" fillId="0" borderId="0" xfId="1" applyFont="1" applyAlignment="1">
      <alignment vertical="center"/>
    </xf>
    <xf numFmtId="0" fontId="27" fillId="0" borderId="0" xfId="1" applyFont="1" applyAlignment="1">
      <alignment horizontal="left" vertical="center"/>
    </xf>
    <xf numFmtId="0" fontId="27" fillId="0" borderId="0" xfId="1" applyFont="1" applyAlignment="1">
      <alignment horizontal="left" vertical="center" wrapText="1"/>
    </xf>
    <xf numFmtId="0" fontId="27" fillId="0" borderId="18" xfId="1" applyFont="1" applyBorder="1" applyAlignment="1">
      <alignment vertical="center"/>
    </xf>
    <xf numFmtId="0" fontId="27" fillId="0" borderId="19" xfId="1" applyFont="1" applyBorder="1" applyAlignment="1">
      <alignment vertical="center"/>
    </xf>
    <xf numFmtId="0" fontId="19" fillId="0" borderId="21" xfId="1" applyFont="1" applyBorder="1" applyAlignment="1">
      <alignment horizontal="left" vertical="center"/>
    </xf>
    <xf numFmtId="0" fontId="19" fillId="0" borderId="12" xfId="1" applyFont="1" applyBorder="1" applyAlignment="1">
      <alignment horizontal="center" vertical="center"/>
    </xf>
    <xf numFmtId="167" fontId="19" fillId="0" borderId="12" xfId="1" applyNumberFormat="1" applyFont="1" applyBorder="1" applyAlignment="1">
      <alignment vertical="center"/>
    </xf>
    <xf numFmtId="167" fontId="19" fillId="0" borderId="22" xfId="1" applyNumberFormat="1" applyFont="1" applyBorder="1" applyAlignment="1">
      <alignment vertical="center"/>
    </xf>
    <xf numFmtId="0" fontId="12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5" fillId="0" borderId="0" xfId="1" applyFont="1" applyAlignment="1">
      <alignment horizontal="left" vertical="top"/>
    </xf>
    <xf numFmtId="0" fontId="7" fillId="0" borderId="0" xfId="1" applyFont="1" applyAlignment="1">
      <alignment horizontal="left" vertical="top"/>
    </xf>
    <xf numFmtId="0" fontId="1" fillId="0" borderId="8" xfId="1" applyBorder="1"/>
    <xf numFmtId="0" fontId="9" fillId="0" borderId="9" xfId="1" applyFont="1" applyBorder="1" applyAlignment="1">
      <alignment horizontal="left" vertical="center"/>
    </xf>
    <xf numFmtId="0" fontId="5" fillId="0" borderId="3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1" fillId="0" borderId="3" xfId="1" applyFont="1" applyBorder="1" applyAlignment="1">
      <alignment vertical="center"/>
    </xf>
    <xf numFmtId="0" fontId="1" fillId="4" borderId="0" xfId="1" applyFill="1" applyAlignment="1">
      <alignment vertical="center"/>
    </xf>
    <xf numFmtId="0" fontId="13" fillId="4" borderId="5" xfId="1" applyFont="1" applyFill="1" applyBorder="1" applyAlignment="1">
      <alignment horizontal="left" vertical="center"/>
    </xf>
    <xf numFmtId="0" fontId="1" fillId="4" borderId="6" xfId="1" applyFill="1" applyBorder="1" applyAlignment="1">
      <alignment vertical="center"/>
    </xf>
    <xf numFmtId="0" fontId="13" fillId="4" borderId="6" xfId="1" applyFont="1" applyFill="1" applyBorder="1" applyAlignment="1">
      <alignment horizontal="center" vertical="center"/>
    </xf>
    <xf numFmtId="0" fontId="8" fillId="0" borderId="3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" fillId="0" borderId="17" xfId="1" applyBorder="1" applyAlignment="1">
      <alignment vertical="center"/>
    </xf>
    <xf numFmtId="0" fontId="1" fillId="0" borderId="19" xfId="1" applyBorder="1" applyAlignment="1">
      <alignment vertical="center"/>
    </xf>
    <xf numFmtId="0" fontId="15" fillId="3" borderId="0" xfId="1" applyFont="1" applyFill="1" applyAlignment="1">
      <alignment horizontal="center" vertical="center"/>
    </xf>
    <xf numFmtId="0" fontId="13" fillId="0" borderId="3" xfId="1" applyFont="1" applyBorder="1" applyAlignment="1">
      <alignment vertical="center"/>
    </xf>
    <xf numFmtId="0" fontId="10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4" fontId="31" fillId="0" borderId="18" xfId="1" applyNumberFormat="1" applyFont="1" applyBorder="1" applyAlignment="1">
      <alignment vertical="center"/>
    </xf>
    <xf numFmtId="4" fontId="31" fillId="0" borderId="0" xfId="1" applyNumberFormat="1" applyFont="1" applyAlignment="1">
      <alignment vertical="center"/>
    </xf>
    <xf numFmtId="167" fontId="31" fillId="0" borderId="0" xfId="1" applyNumberFormat="1" applyFont="1" applyAlignment="1">
      <alignment vertical="center"/>
    </xf>
    <xf numFmtId="4" fontId="31" fillId="0" borderId="19" xfId="1" applyNumberFormat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left" vertical="center"/>
    </xf>
    <xf numFmtId="0" fontId="32" fillId="0" borderId="0" xfId="1" applyFont="1" applyAlignment="1">
      <alignment horizontal="left" vertical="center"/>
    </xf>
    <xf numFmtId="0" fontId="33" fillId="0" borderId="3" xfId="1" applyFont="1" applyBorder="1" applyAlignment="1">
      <alignment vertical="center"/>
    </xf>
    <xf numFmtId="0" fontId="34" fillId="0" borderId="0" xfId="1" applyFont="1" applyAlignment="1">
      <alignment vertical="center"/>
    </xf>
    <xf numFmtId="0" fontId="35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4" fontId="36" fillId="0" borderId="18" xfId="1" applyNumberFormat="1" applyFont="1" applyBorder="1" applyAlignment="1">
      <alignment vertical="center"/>
    </xf>
    <xf numFmtId="4" fontId="36" fillId="0" borderId="0" xfId="1" applyNumberFormat="1" applyFont="1" applyAlignment="1">
      <alignment vertical="center"/>
    </xf>
    <xf numFmtId="167" fontId="36" fillId="0" borderId="0" xfId="1" applyNumberFormat="1" applyFont="1" applyAlignment="1">
      <alignment vertical="center"/>
    </xf>
    <xf numFmtId="4" fontId="36" fillId="0" borderId="19" xfId="1" applyNumberFormat="1" applyFont="1" applyBorder="1" applyAlignment="1">
      <alignment vertical="center"/>
    </xf>
    <xf numFmtId="0" fontId="33" fillId="0" borderId="0" xfId="1" applyFont="1" applyAlignment="1">
      <alignment vertical="center"/>
    </xf>
    <xf numFmtId="0" fontId="33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4" fontId="5" fillId="0" borderId="18" xfId="1" applyNumberFormat="1" applyFont="1" applyBorder="1" applyAlignment="1">
      <alignment vertical="center"/>
    </xf>
    <xf numFmtId="167" fontId="5" fillId="0" borderId="0" xfId="1" applyNumberFormat="1" applyFont="1" applyAlignment="1">
      <alignment vertical="center"/>
    </xf>
    <xf numFmtId="4" fontId="5" fillId="0" borderId="19" xfId="1" applyNumberFormat="1" applyFont="1" applyBorder="1" applyAlignment="1">
      <alignment vertical="center"/>
    </xf>
    <xf numFmtId="0" fontId="38" fillId="0" borderId="0" xfId="2" applyFont="1" applyAlignment="1">
      <alignment horizontal="center" vertical="center"/>
    </xf>
    <xf numFmtId="14" fontId="8" fillId="0" borderId="0" xfId="1" applyNumberFormat="1" applyFont="1" applyAlignment="1">
      <alignment horizontal="left" vertical="center"/>
    </xf>
    <xf numFmtId="4" fontId="23" fillId="0" borderId="20" xfId="1" applyNumberFormat="1" applyFont="1" applyBorder="1" applyAlignment="1" applyProtection="1">
      <alignment vertical="center"/>
      <protection locked="0"/>
    </xf>
    <xf numFmtId="4" fontId="15" fillId="0" borderId="20" xfId="1" applyNumberFormat="1" applyFont="1" applyBorder="1" applyAlignment="1" applyProtection="1">
      <alignment vertical="center"/>
      <protection locked="0"/>
    </xf>
    <xf numFmtId="4" fontId="22" fillId="0" borderId="0" xfId="1" applyNumberFormat="1" applyFont="1"/>
    <xf numFmtId="4" fontId="25" fillId="0" borderId="0" xfId="1" applyNumberFormat="1" applyFont="1" applyAlignment="1">
      <alignment vertical="center"/>
    </xf>
    <xf numFmtId="4" fontId="27" fillId="0" borderId="0" xfId="1" applyNumberFormat="1" applyFont="1" applyAlignment="1">
      <alignment vertical="center"/>
    </xf>
    <xf numFmtId="4" fontId="18" fillId="0" borderId="0" xfId="1" applyNumberFormat="1" applyFont="1"/>
    <xf numFmtId="4" fontId="10" fillId="0" borderId="0" xfId="1" applyNumberFormat="1" applyFont="1"/>
    <xf numFmtId="4" fontId="17" fillId="0" borderId="0" xfId="1" applyNumberFormat="1" applyFont="1"/>
    <xf numFmtId="0" fontId="5" fillId="0" borderId="0" xfId="1" applyFont="1" applyAlignment="1">
      <alignment horizontal="left" vertical="center" wrapText="1"/>
    </xf>
    <xf numFmtId="0" fontId="1" fillId="0" borderId="0" xfId="1"/>
    <xf numFmtId="0" fontId="6" fillId="0" borderId="0" xfId="1" applyFont="1" applyAlignment="1">
      <alignment horizontal="left" vertical="center"/>
    </xf>
    <xf numFmtId="0" fontId="1" fillId="0" borderId="0" xfId="1" applyAlignment="1">
      <alignment vertical="center"/>
    </xf>
    <xf numFmtId="0" fontId="7" fillId="0" borderId="0" xfId="1" applyFont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5" fillId="0" borderId="0" xfId="1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2" fillId="2" borderId="0" xfId="1" applyFont="1" applyFill="1" applyAlignment="1">
      <alignment horizontal="center" vertical="center"/>
    </xf>
    <xf numFmtId="0" fontId="37" fillId="0" borderId="0" xfId="1" applyFont="1" applyAlignment="1">
      <alignment horizontal="left" vertical="center" wrapText="1"/>
    </xf>
    <xf numFmtId="4" fontId="18" fillId="0" borderId="0" xfId="1" applyNumberFormat="1" applyFont="1" applyAlignment="1">
      <alignment vertical="center"/>
    </xf>
    <xf numFmtId="0" fontId="18" fillId="0" borderId="0" xfId="1" applyFont="1" applyAlignment="1">
      <alignment vertical="center"/>
    </xf>
    <xf numFmtId="0" fontId="34" fillId="0" borderId="0" xfId="1" applyFont="1" applyAlignment="1">
      <alignment horizontal="left" vertical="center" wrapText="1"/>
    </xf>
    <xf numFmtId="4" fontId="35" fillId="0" borderId="0" xfId="1" applyNumberFormat="1" applyFont="1" applyAlignment="1">
      <alignment horizontal="right" vertical="center"/>
    </xf>
    <xf numFmtId="0" fontId="35" fillId="0" borderId="0" xfId="1" applyFont="1" applyAlignment="1">
      <alignment vertical="center"/>
    </xf>
    <xf numFmtId="4" fontId="35" fillId="0" borderId="0" xfId="1" applyNumberFormat="1" applyFont="1" applyAlignment="1">
      <alignment vertical="center"/>
    </xf>
    <xf numFmtId="4" fontId="10" fillId="0" borderId="0" xfId="1" applyNumberFormat="1" applyFont="1" applyAlignment="1">
      <alignment horizontal="right" vertical="center"/>
    </xf>
    <xf numFmtId="4" fontId="10" fillId="0" borderId="0" xfId="1" applyNumberFormat="1" applyFont="1" applyAlignment="1">
      <alignment vertical="center"/>
    </xf>
    <xf numFmtId="164" fontId="8" fillId="0" borderId="0" xfId="1" applyNumberFormat="1" applyFont="1" applyAlignment="1">
      <alignment horizontal="left" vertical="center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vertical="center"/>
    </xf>
    <xf numFmtId="0" fontId="31" fillId="0" borderId="16" xfId="1" applyFont="1" applyBorder="1" applyAlignment="1">
      <alignment horizontal="center" vertical="center"/>
    </xf>
    <xf numFmtId="0" fontId="31" fillId="0" borderId="4" xfId="1" applyFont="1" applyBorder="1" applyAlignment="1">
      <alignment horizontal="left" vertical="center"/>
    </xf>
    <xf numFmtId="0" fontId="6" fillId="0" borderId="18" xfId="1" applyFont="1" applyBorder="1" applyAlignment="1">
      <alignment horizontal="left" vertical="center"/>
    </xf>
    <xf numFmtId="0" fontId="15" fillId="3" borderId="5" xfId="1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left" vertical="center"/>
    </xf>
    <xf numFmtId="0" fontId="15" fillId="3" borderId="6" xfId="1" applyFont="1" applyFill="1" applyBorder="1" applyAlignment="1">
      <alignment horizontal="center" vertical="center"/>
    </xf>
    <xf numFmtId="0" fontId="15" fillId="3" borderId="6" xfId="1" applyFont="1" applyFill="1" applyBorder="1" applyAlignment="1">
      <alignment horizontal="right" vertical="center"/>
    </xf>
    <xf numFmtId="0" fontId="15" fillId="3" borderId="7" xfId="1" applyFont="1" applyFill="1" applyBorder="1" applyAlignment="1">
      <alignment horizontal="left" vertical="center"/>
    </xf>
    <xf numFmtId="0" fontId="7" fillId="0" borderId="0" xfId="1" applyFont="1" applyAlignment="1">
      <alignment vertical="center"/>
    </xf>
    <xf numFmtId="165" fontId="5" fillId="0" borderId="0" xfId="1" applyNumberFormat="1" applyFont="1" applyAlignment="1">
      <alignment horizontal="left" vertical="center"/>
    </xf>
    <xf numFmtId="0" fontId="5" fillId="0" borderId="0" xfId="1" applyFont="1" applyAlignment="1">
      <alignment vertical="center"/>
    </xf>
    <xf numFmtId="4" fontId="30" fillId="0" borderId="0" xfId="1" applyNumberFormat="1" applyFont="1" applyAlignment="1">
      <alignment vertical="center"/>
    </xf>
    <xf numFmtId="165" fontId="11" fillId="0" borderId="0" xfId="1" applyNumberFormat="1" applyFont="1" applyAlignment="1">
      <alignment horizontal="left" vertical="center"/>
    </xf>
    <xf numFmtId="0" fontId="11" fillId="0" borderId="0" xfId="1" applyFont="1" applyAlignment="1">
      <alignment vertical="center"/>
    </xf>
    <xf numFmtId="4" fontId="29" fillId="0" borderId="0" xfId="1" applyNumberFormat="1" applyFont="1" applyAlignment="1">
      <alignment vertical="center"/>
    </xf>
    <xf numFmtId="0" fontId="13" fillId="4" borderId="6" xfId="1" applyFont="1" applyFill="1" applyBorder="1" applyAlignment="1">
      <alignment horizontal="left" vertical="center"/>
    </xf>
    <xf numFmtId="0" fontId="1" fillId="4" borderId="6" xfId="1" applyFill="1" applyBorder="1" applyAlignment="1">
      <alignment vertical="center"/>
    </xf>
    <xf numFmtId="4" fontId="13" fillId="4" borderId="6" xfId="1" applyNumberFormat="1" applyFont="1" applyFill="1" applyBorder="1" applyAlignment="1">
      <alignment vertical="center"/>
    </xf>
    <xf numFmtId="0" fontId="1" fillId="4" borderId="7" xfId="1" applyFill="1" applyBorder="1" applyAlignment="1">
      <alignment vertical="center"/>
    </xf>
    <xf numFmtId="4" fontId="5" fillId="0" borderId="0" xfId="1" applyNumberFormat="1" applyFont="1" applyAlignment="1">
      <alignment vertical="center"/>
    </xf>
    <xf numFmtId="0" fontId="5" fillId="0" borderId="0" xfId="1" applyFont="1" applyAlignment="1">
      <alignment horizontal="right" vertical="center"/>
    </xf>
    <xf numFmtId="0" fontId="7" fillId="0" borderId="0" xfId="1" applyFont="1" applyAlignment="1">
      <alignment horizontal="left" vertical="top" wrapText="1"/>
    </xf>
    <xf numFmtId="4" fontId="9" fillId="0" borderId="9" xfId="1" applyNumberFormat="1" applyFont="1" applyBorder="1" applyAlignment="1">
      <alignment vertical="center"/>
    </xf>
    <xf numFmtId="0" fontId="1" fillId="0" borderId="9" xfId="1" applyBorder="1" applyAlignment="1">
      <alignment vertical="center"/>
    </xf>
    <xf numFmtId="166" fontId="23" fillId="0" borderId="20" xfId="1" applyNumberFormat="1" applyFont="1" applyBorder="1" applyAlignment="1" applyProtection="1">
      <alignment vertical="center"/>
      <protection locked="0"/>
    </xf>
    <xf numFmtId="166" fontId="15" fillId="0" borderId="20" xfId="1" applyNumberFormat="1" applyFont="1" applyBorder="1" applyAlignment="1" applyProtection="1">
      <alignment vertical="center"/>
      <protection locked="0"/>
    </xf>
    <xf numFmtId="166" fontId="22" fillId="0" borderId="0" xfId="1" applyNumberFormat="1" applyFont="1"/>
    <xf numFmtId="166" fontId="25" fillId="0" borderId="0" xfId="1" applyNumberFormat="1" applyFont="1" applyAlignment="1">
      <alignment vertical="center"/>
    </xf>
    <xf numFmtId="166" fontId="27" fillId="0" borderId="0" xfId="1" applyNumberFormat="1" applyFont="1" applyAlignment="1">
      <alignment vertical="center"/>
    </xf>
  </cellXfs>
  <cellStyles count="3">
    <cellStyle name="Hypertextové prepojenie 2" xfId="2" xr:uid="{1D8944DA-A156-428A-8BF4-237686EC31AF}"/>
    <cellStyle name="Normálna" xfId="0" builtinId="0"/>
    <cellStyle name="Normálna 2" xfId="1" xr:uid="{1F96C216-F320-4308-88F1-A3475175F5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Dokumenty/Zelen&#233;%20s&#237;dlisk&#225;/Zelen&#233;%20s&#237;dlisk&#225;%20-%20Magursk&#225;,%20Vansovej__Podh&#225;j_Severn&#225;/Magursk&#225;/Rozpo&#269;et/Rozpo&#269;et_v&#253;ruby_posledn&#233;/Zelen&#233;%20s&#237;dlisk&#225;%20-%20lokalita%20MAGURSK&#193;%20-%20JEL&#352;OV&#221;%20H&#193;JIK_final_17032026.xlsx" TargetMode="External"/><Relationship Id="rId2" Type="http://schemas.openxmlformats.org/officeDocument/2006/relationships/externalLinkPath" Target="file:///M:\Dokumenty\Zelen&#233;%20s&#237;dlisk&#225;\Zelen&#233;%20s&#237;dlisk&#225;%20-%20Magursk&#225;,%20Vansovej__Podh&#225;j_Severn&#225;\Magursk&#225;\Rozpo&#269;et\Rozpo&#269;et_v&#253;ruby_posledn&#233;\Zelen&#233;%20s&#237;dlisk&#225;%20-%20lokalita%20MAGURSK&#193;%20-%20JEL&#352;OV&#221;%20H&#193;JIK_final_17032026.xlsx" TargetMode="External"/><Relationship Id="rId1" Type="http://schemas.openxmlformats.org/officeDocument/2006/relationships/externalLinkPath" Target="/Dokumenty/Zelen&#233;%20s&#237;dlisk&#225;/Zelen&#233;%20s&#237;dlisk&#225;%20-%20Magursk&#225;,%20Vansovej__Podh&#225;j_Severn&#225;/Magursk&#225;/Rozpo&#269;et/Rozpo&#269;et_v&#253;ruby_posledn&#233;/Zelen&#233;%20s&#237;dlisk&#225;%20-%20lokalita%20MAGURSK&#193;%20-%20JEL&#352;OV&#221;%20H&#193;JIK_final_1703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Rekapitulácia stavby"/>
      <sheetName val="SO 1.1.1 - Vedľajšie akti..."/>
      <sheetName val="SO 1.1.2 - Podpora budova..."/>
      <sheetName val="SO 1.2.1 - Vedľajšie akti..."/>
      <sheetName val="SO 1.2.2 - Podpora budova..."/>
      <sheetName val="SO 1.3.1 - Vedľajšie akti..."/>
      <sheetName val="SO 1.3.2 - Podpora budova..."/>
      <sheetName val="SO 2.1.1 - Výruby a ošetr..."/>
      <sheetName val="SO 2.1.2 - Výruby a ošetr..."/>
      <sheetName val="SO 2.1.3 - Výruby a ošetr..."/>
      <sheetName val="SO 2.2.1 - Návrh vegetačn..."/>
      <sheetName val="SO 2.2.2.1 - Časť bez Kri..."/>
      <sheetName val="SO 2.2.2.2 - Krivánska ulica"/>
      <sheetName val="SO 2.2.3 - Návrh vegetačn..."/>
      <sheetName val="SO 3.1 - Parkový mobiliár..."/>
      <sheetName val="SO 3.2 - Parkový mobiliár..."/>
      <sheetName val="SO 3.2.1 - Ohnisko"/>
      <sheetName val="SO 3.3 - Parkový mobiliár..."/>
      <sheetName val="SO 4.1.1 - Herné prvky - ..."/>
      <sheetName val="SO 4.1.2 - Športové prvky..."/>
      <sheetName val="SO 4.2.1 - Herné prvky - ..."/>
      <sheetName val="SO 4.2.2 - Športové prvky..."/>
      <sheetName val="SO 4.3.1 - Herné prvky - ..."/>
      <sheetName val="SO 4.3.2 - Športové prvky..."/>
      <sheetName val="1 - Drevený chodník"/>
      <sheetName val="2 - Podesta hniezda"/>
      <sheetName val="3 - Gabiónový múrik okolo..."/>
      <sheetName val="4 - Hokejbalové ihrisko"/>
      <sheetName val="5 - Ihrisko s autodráhou"/>
      <sheetName val="6 - Multifunkčné ihrisko"/>
      <sheetName val="7 - Spoločenská zóna"/>
      <sheetName val="8 - Prístrešky so zelenou..."/>
      <sheetName val="SO 6.1.1.1 - Verejné osve..."/>
      <sheetName val="SO 6.1.1.2 - Verejné osve..."/>
      <sheetName val="SO 6.1.2 - Verejné osvetl..."/>
      <sheetName val="SO 6.1.3 - Verejné osvetl..."/>
      <sheetName val="SO 6.2.1 - Prípojky NN - ..."/>
      <sheetName val="SO 6.2.2 - Prípojky NN - ..."/>
      <sheetName val="SO 6.2.3 - Prípojky NN - ..."/>
      <sheetName val="SO 7.1.1 - Prípojky vody ..."/>
      <sheetName val="SO 7.1.2 - Prípojky vody ..."/>
      <sheetName val="SO 7.2.1 - Prípojky vody ..."/>
      <sheetName val="SO 7.3.1 - Prípojky vody ..."/>
    </sheetNames>
    <sheetDataSet>
      <sheetData sheetId="0">
        <row r="6">
          <cell r="K6" t="str">
            <v>Zelené sídliská - lokalita MAGURSKÁ - JELŠOVÝ HÁJIK - revízia 3</v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37">
          <cell r="F37">
            <v>0</v>
          </cell>
          <cell r="J37">
            <v>0</v>
          </cell>
        </row>
        <row r="38">
          <cell r="F38">
            <v>122623.43</v>
          </cell>
          <cell r="J38">
            <v>28203.39</v>
          </cell>
        </row>
        <row r="39">
          <cell r="F39">
            <v>0</v>
          </cell>
          <cell r="J39">
            <v>0</v>
          </cell>
        </row>
        <row r="40">
          <cell r="F40">
            <v>0</v>
          </cell>
          <cell r="J40">
            <v>0</v>
          </cell>
        </row>
        <row r="41">
          <cell r="F41">
            <v>0</v>
          </cell>
        </row>
        <row r="130">
          <cell r="P130">
            <v>244.05616000000001</v>
          </cell>
        </row>
      </sheetData>
      <sheetData sheetId="19"/>
      <sheetData sheetId="20"/>
      <sheetData sheetId="21"/>
      <sheetData sheetId="22"/>
      <sheetData sheetId="23"/>
      <sheetData sheetId="24">
        <row r="37">
          <cell r="F37">
            <v>0</v>
          </cell>
          <cell r="J37">
            <v>0</v>
          </cell>
        </row>
        <row r="38">
          <cell r="F38">
            <v>9090.9</v>
          </cell>
          <cell r="J38">
            <v>2090.91</v>
          </cell>
        </row>
        <row r="39">
          <cell r="F39">
            <v>0</v>
          </cell>
          <cell r="J39">
            <v>0</v>
          </cell>
        </row>
        <row r="40">
          <cell r="F40">
            <v>0</v>
          </cell>
          <cell r="J40">
            <v>0</v>
          </cell>
        </row>
        <row r="41">
          <cell r="F41">
            <v>0</v>
          </cell>
        </row>
        <row r="131">
          <cell r="P131">
            <v>54.4759344</v>
          </cell>
        </row>
      </sheetData>
      <sheetData sheetId="25">
        <row r="37">
          <cell r="F37">
            <v>0</v>
          </cell>
          <cell r="J37">
            <v>0</v>
          </cell>
        </row>
        <row r="38">
          <cell r="F38">
            <v>2025.08</v>
          </cell>
          <cell r="J38">
            <v>465.77</v>
          </cell>
        </row>
        <row r="39">
          <cell r="F39">
            <v>0</v>
          </cell>
          <cell r="J39">
            <v>0</v>
          </cell>
        </row>
        <row r="40">
          <cell r="F40">
            <v>0</v>
          </cell>
          <cell r="J40">
            <v>0</v>
          </cell>
        </row>
        <row r="41">
          <cell r="F41">
            <v>0</v>
          </cell>
        </row>
        <row r="131">
          <cell r="P131">
            <v>15.396791040000002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295D3-7628-4D07-A72A-96D6504F8803}">
  <sheetPr>
    <pageSetUpPr fitToPage="1"/>
  </sheetPr>
  <dimension ref="A1:CM100"/>
  <sheetViews>
    <sheetView showGridLines="0" workbookViewId="0">
      <selection activeCell="AK35" sqref="AK35:AO35"/>
    </sheetView>
  </sheetViews>
  <sheetFormatPr defaultRowHeight="11.25" x14ac:dyDescent="0.2"/>
  <cols>
    <col min="1" max="1" width="7.140625" style="1" customWidth="1"/>
    <col min="2" max="2" width="1.42578125" style="1" customWidth="1"/>
    <col min="3" max="3" width="3.5703125" style="1" customWidth="1"/>
    <col min="4" max="33" width="2.28515625" style="1" customWidth="1"/>
    <col min="34" max="34" width="2.85546875" style="1" customWidth="1"/>
    <col min="35" max="35" width="27.140625" style="1" customWidth="1"/>
    <col min="36" max="37" width="2.140625" style="1" customWidth="1"/>
    <col min="38" max="38" width="7.140625" style="1" customWidth="1"/>
    <col min="39" max="39" width="2.85546875" style="1" customWidth="1"/>
    <col min="40" max="40" width="11.42578125" style="1" customWidth="1"/>
    <col min="41" max="41" width="6.42578125" style="1" customWidth="1"/>
    <col min="42" max="42" width="3.5703125" style="1" customWidth="1"/>
    <col min="43" max="43" width="13.42578125" style="1" hidden="1" customWidth="1"/>
    <col min="44" max="44" width="11.7109375" style="1" customWidth="1"/>
    <col min="45" max="47" width="22.140625" style="1" hidden="1" customWidth="1"/>
    <col min="48" max="49" width="18.5703125" style="1" hidden="1" customWidth="1"/>
    <col min="50" max="51" width="21.42578125" style="1" hidden="1" customWidth="1"/>
    <col min="52" max="52" width="18.5703125" style="1" hidden="1" customWidth="1"/>
    <col min="53" max="53" width="16.42578125" style="1" hidden="1" customWidth="1"/>
    <col min="54" max="54" width="21.42578125" style="1" hidden="1" customWidth="1"/>
    <col min="55" max="55" width="18.5703125" style="1" hidden="1" customWidth="1"/>
    <col min="56" max="56" width="16.42578125" style="1" hidden="1" customWidth="1"/>
    <col min="57" max="57" width="57" style="1" customWidth="1"/>
    <col min="58" max="16384" width="9.140625" style="1"/>
  </cols>
  <sheetData>
    <row r="1" spans="1:74" x14ac:dyDescent="0.2">
      <c r="A1" s="119"/>
      <c r="AZ1" s="119" t="s">
        <v>14</v>
      </c>
      <c r="BA1" s="119" t="s">
        <v>317</v>
      </c>
      <c r="BB1" s="119" t="s">
        <v>14</v>
      </c>
      <c r="BT1" s="119" t="s">
        <v>5</v>
      </c>
      <c r="BU1" s="119" t="s">
        <v>5</v>
      </c>
      <c r="BV1" s="119" t="s">
        <v>318</v>
      </c>
    </row>
    <row r="2" spans="1:74" ht="36.950000000000003" customHeight="1" x14ac:dyDescent="0.2">
      <c r="AR2" s="184" t="s">
        <v>0</v>
      </c>
      <c r="AS2" s="177"/>
      <c r="AT2" s="177"/>
      <c r="AU2" s="177"/>
      <c r="AV2" s="177"/>
      <c r="AW2" s="177"/>
      <c r="AX2" s="177"/>
      <c r="AY2" s="177"/>
      <c r="AZ2" s="177"/>
      <c r="BA2" s="177"/>
      <c r="BB2" s="177"/>
      <c r="BC2" s="177"/>
      <c r="BD2" s="177"/>
      <c r="BE2" s="177"/>
      <c r="BS2" s="2" t="s">
        <v>319</v>
      </c>
      <c r="BT2" s="2" t="s">
        <v>183</v>
      </c>
    </row>
    <row r="3" spans="1:74" ht="6.95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5"/>
      <c r="BS3" s="2" t="s">
        <v>319</v>
      </c>
      <c r="BT3" s="2" t="s">
        <v>183</v>
      </c>
    </row>
    <row r="4" spans="1:74" ht="24.95" customHeight="1" x14ac:dyDescent="0.2">
      <c r="B4" s="5"/>
      <c r="D4" s="6" t="s">
        <v>320</v>
      </c>
      <c r="AR4" s="5"/>
      <c r="AS4" s="120" t="s">
        <v>4</v>
      </c>
      <c r="BS4" s="2" t="s">
        <v>319</v>
      </c>
    </row>
    <row r="5" spans="1:74" ht="12" customHeight="1" x14ac:dyDescent="0.2">
      <c r="B5" s="5"/>
      <c r="D5" s="121" t="s">
        <v>321</v>
      </c>
      <c r="K5" s="183" t="s">
        <v>322</v>
      </c>
      <c r="L5" s="177"/>
      <c r="M5" s="177"/>
      <c r="N5" s="177"/>
      <c r="O5" s="177"/>
      <c r="P5" s="177"/>
      <c r="Q5" s="177"/>
      <c r="R5" s="177"/>
      <c r="S5" s="177"/>
      <c r="T5" s="177"/>
      <c r="U5" s="177"/>
      <c r="V5" s="177"/>
      <c r="W5" s="177"/>
      <c r="X5" s="177"/>
      <c r="Y5" s="177"/>
      <c r="Z5" s="177"/>
      <c r="AA5" s="177"/>
      <c r="AB5" s="177"/>
      <c r="AC5" s="177"/>
      <c r="AD5" s="177"/>
      <c r="AE5" s="177"/>
      <c r="AF5" s="177"/>
      <c r="AG5" s="177"/>
      <c r="AH5" s="177"/>
      <c r="AI5" s="177"/>
      <c r="AJ5" s="177"/>
      <c r="AR5" s="5"/>
      <c r="BS5" s="2" t="s">
        <v>319</v>
      </c>
    </row>
    <row r="6" spans="1:74" ht="36.950000000000003" customHeight="1" x14ac:dyDescent="0.2">
      <c r="B6" s="5"/>
      <c r="D6" s="122" t="s">
        <v>6</v>
      </c>
      <c r="K6" s="218" t="s">
        <v>359</v>
      </c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  <c r="AA6" s="177"/>
      <c r="AB6" s="177"/>
      <c r="AC6" s="177"/>
      <c r="AD6" s="177"/>
      <c r="AE6" s="177"/>
      <c r="AF6" s="177"/>
      <c r="AG6" s="177"/>
      <c r="AH6" s="177"/>
      <c r="AI6" s="177"/>
      <c r="AJ6" s="177"/>
      <c r="AR6" s="5"/>
      <c r="BS6" s="2" t="s">
        <v>319</v>
      </c>
    </row>
    <row r="7" spans="1:74" ht="12" customHeight="1" x14ac:dyDescent="0.2">
      <c r="B7" s="5"/>
      <c r="D7" s="8" t="s">
        <v>13</v>
      </c>
      <c r="K7" s="12" t="s">
        <v>14</v>
      </c>
      <c r="AK7" s="8" t="s">
        <v>15</v>
      </c>
      <c r="AN7" s="12" t="s">
        <v>14</v>
      </c>
      <c r="AR7" s="5"/>
      <c r="BS7" s="2" t="s">
        <v>319</v>
      </c>
    </row>
    <row r="8" spans="1:74" ht="12" customHeight="1" x14ac:dyDescent="0.2">
      <c r="B8" s="5"/>
      <c r="D8" s="8" t="s">
        <v>16</v>
      </c>
      <c r="K8" s="12" t="s">
        <v>17</v>
      </c>
      <c r="AK8" s="8" t="s">
        <v>18</v>
      </c>
      <c r="AN8" s="167">
        <v>46099</v>
      </c>
      <c r="AR8" s="5"/>
      <c r="BS8" s="2" t="s">
        <v>319</v>
      </c>
    </row>
    <row r="9" spans="1:74" ht="14.45" customHeight="1" x14ac:dyDescent="0.2">
      <c r="B9" s="5"/>
      <c r="AR9" s="5"/>
      <c r="BS9" s="2" t="s">
        <v>319</v>
      </c>
    </row>
    <row r="10" spans="1:74" ht="12" customHeight="1" x14ac:dyDescent="0.2">
      <c r="B10" s="5"/>
      <c r="D10" s="8" t="s">
        <v>19</v>
      </c>
      <c r="AK10" s="8" t="s">
        <v>20</v>
      </c>
      <c r="AN10" s="12" t="s">
        <v>14</v>
      </c>
      <c r="AR10" s="5"/>
      <c r="BS10" s="2" t="s">
        <v>319</v>
      </c>
    </row>
    <row r="11" spans="1:74" ht="18.399999999999999" customHeight="1" x14ac:dyDescent="0.2">
      <c r="B11" s="5"/>
      <c r="E11" s="12" t="s">
        <v>21</v>
      </c>
      <c r="AK11" s="8" t="s">
        <v>22</v>
      </c>
      <c r="AN11" s="12" t="s">
        <v>14</v>
      </c>
      <c r="AR11" s="5"/>
      <c r="BS11" s="2" t="s">
        <v>319</v>
      </c>
    </row>
    <row r="12" spans="1:74" ht="6.95" customHeight="1" x14ac:dyDescent="0.2">
      <c r="B12" s="5"/>
      <c r="AR12" s="5"/>
      <c r="BS12" s="2" t="s">
        <v>319</v>
      </c>
    </row>
    <row r="13" spans="1:74" ht="12" customHeight="1" x14ac:dyDescent="0.2">
      <c r="B13" s="5"/>
      <c r="D13" s="8" t="s">
        <v>23</v>
      </c>
      <c r="AK13" s="8" t="s">
        <v>20</v>
      </c>
      <c r="AN13" s="12" t="s">
        <v>14</v>
      </c>
      <c r="AR13" s="5"/>
      <c r="BS13" s="2" t="s">
        <v>319</v>
      </c>
    </row>
    <row r="14" spans="1:74" ht="12.75" x14ac:dyDescent="0.2">
      <c r="B14" s="5"/>
      <c r="E14" s="12" t="s">
        <v>323</v>
      </c>
      <c r="AK14" s="8" t="s">
        <v>22</v>
      </c>
      <c r="AN14" s="12" t="s">
        <v>14</v>
      </c>
      <c r="AR14" s="5"/>
      <c r="BS14" s="2" t="s">
        <v>319</v>
      </c>
    </row>
    <row r="15" spans="1:74" ht="6.95" customHeight="1" x14ac:dyDescent="0.2">
      <c r="B15" s="5"/>
      <c r="AR15" s="5"/>
      <c r="BS15" s="2" t="s">
        <v>5</v>
      </c>
    </row>
    <row r="16" spans="1:74" ht="12" customHeight="1" x14ac:dyDescent="0.2">
      <c r="B16" s="5"/>
      <c r="D16" s="8" t="s">
        <v>24</v>
      </c>
      <c r="AK16" s="8" t="s">
        <v>20</v>
      </c>
      <c r="AN16" s="12" t="s">
        <v>14</v>
      </c>
      <c r="AR16" s="5"/>
      <c r="BS16" s="2" t="s">
        <v>5</v>
      </c>
    </row>
    <row r="17" spans="2:71" ht="18.399999999999999" customHeight="1" x14ac:dyDescent="0.2">
      <c r="B17" s="5"/>
      <c r="E17" s="12" t="s">
        <v>25</v>
      </c>
      <c r="AK17" s="8" t="s">
        <v>22</v>
      </c>
      <c r="AN17" s="12" t="s">
        <v>14</v>
      </c>
      <c r="AR17" s="5"/>
      <c r="BS17" s="2" t="s">
        <v>101</v>
      </c>
    </row>
    <row r="18" spans="2:71" ht="6.95" customHeight="1" x14ac:dyDescent="0.2">
      <c r="B18" s="5"/>
      <c r="AR18" s="5"/>
      <c r="BS18" s="2" t="s">
        <v>324</v>
      </c>
    </row>
    <row r="19" spans="2:71" ht="12" customHeight="1" x14ac:dyDescent="0.2">
      <c r="B19" s="5"/>
      <c r="D19" s="8" t="s">
        <v>26</v>
      </c>
      <c r="AK19" s="8" t="s">
        <v>20</v>
      </c>
      <c r="AN19" s="12" t="s">
        <v>14</v>
      </c>
      <c r="AR19" s="5"/>
      <c r="BS19" s="2" t="s">
        <v>324</v>
      </c>
    </row>
    <row r="20" spans="2:71" ht="18.399999999999999" customHeight="1" x14ac:dyDescent="0.2">
      <c r="B20" s="5"/>
      <c r="E20" s="12" t="s">
        <v>27</v>
      </c>
      <c r="AK20" s="8" t="s">
        <v>22</v>
      </c>
      <c r="AN20" s="12" t="s">
        <v>14</v>
      </c>
      <c r="AR20" s="5"/>
      <c r="BS20" s="2" t="s">
        <v>101</v>
      </c>
    </row>
    <row r="21" spans="2:71" ht="6.95" customHeight="1" x14ac:dyDescent="0.2">
      <c r="B21" s="5"/>
      <c r="AR21" s="5"/>
    </row>
    <row r="22" spans="2:71" ht="12" customHeight="1" x14ac:dyDescent="0.2">
      <c r="B22" s="5"/>
      <c r="D22" s="8" t="s">
        <v>28</v>
      </c>
      <c r="AR22" s="5"/>
    </row>
    <row r="23" spans="2:71" ht="16.5" customHeight="1" x14ac:dyDescent="0.2">
      <c r="B23" s="5"/>
      <c r="E23" s="181" t="s">
        <v>14</v>
      </c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1"/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181"/>
      <c r="AB23" s="181"/>
      <c r="AC23" s="181"/>
      <c r="AD23" s="181"/>
      <c r="AE23" s="181"/>
      <c r="AF23" s="181"/>
      <c r="AG23" s="181"/>
      <c r="AH23" s="181"/>
      <c r="AI23" s="181"/>
      <c r="AJ23" s="181"/>
      <c r="AK23" s="181"/>
      <c r="AL23" s="181"/>
      <c r="AM23" s="181"/>
      <c r="AN23" s="181"/>
      <c r="AR23" s="5"/>
    </row>
    <row r="24" spans="2:71" ht="6.95" customHeight="1" x14ac:dyDescent="0.2">
      <c r="B24" s="5"/>
      <c r="AR24" s="5"/>
    </row>
    <row r="25" spans="2:71" ht="6.95" customHeight="1" x14ac:dyDescent="0.2">
      <c r="B25" s="5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3"/>
      <c r="U25" s="123"/>
      <c r="V25" s="123"/>
      <c r="W25" s="123"/>
      <c r="X25" s="123"/>
      <c r="Y25" s="123"/>
      <c r="Z25" s="123"/>
      <c r="AA25" s="123"/>
      <c r="AB25" s="123"/>
      <c r="AC25" s="123"/>
      <c r="AD25" s="123"/>
      <c r="AE25" s="123"/>
      <c r="AF25" s="123"/>
      <c r="AG25" s="123"/>
      <c r="AH25" s="123"/>
      <c r="AI25" s="123"/>
      <c r="AJ25" s="123"/>
      <c r="AK25" s="123"/>
      <c r="AL25" s="123"/>
      <c r="AM25" s="123"/>
      <c r="AN25" s="123"/>
      <c r="AO25" s="123"/>
      <c r="AR25" s="5"/>
    </row>
    <row r="26" spans="2:71" s="10" customFormat="1" ht="25.9" customHeight="1" x14ac:dyDescent="0.25">
      <c r="B26" s="9"/>
      <c r="D26" s="124" t="s">
        <v>29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219">
        <f>ROUND(AG94,2)</f>
        <v>0</v>
      </c>
      <c r="AL26" s="220"/>
      <c r="AM26" s="220"/>
      <c r="AN26" s="220"/>
      <c r="AO26" s="220"/>
      <c r="AR26" s="9"/>
    </row>
    <row r="27" spans="2:71" s="10" customFormat="1" ht="6.95" customHeight="1" x14ac:dyDescent="0.25">
      <c r="B27" s="9"/>
      <c r="AR27" s="9"/>
    </row>
    <row r="28" spans="2:71" s="10" customFormat="1" ht="12.75" x14ac:dyDescent="0.25">
      <c r="B28" s="9"/>
      <c r="L28" s="217" t="s">
        <v>31</v>
      </c>
      <c r="M28" s="217"/>
      <c r="N28" s="217"/>
      <c r="O28" s="217"/>
      <c r="P28" s="217"/>
      <c r="W28" s="217" t="s">
        <v>30</v>
      </c>
      <c r="X28" s="217"/>
      <c r="Y28" s="217"/>
      <c r="Z28" s="217"/>
      <c r="AA28" s="217"/>
      <c r="AB28" s="217"/>
      <c r="AC28" s="217"/>
      <c r="AD28" s="217"/>
      <c r="AE28" s="217"/>
      <c r="AK28" s="217" t="s">
        <v>32</v>
      </c>
      <c r="AL28" s="217"/>
      <c r="AM28" s="217"/>
      <c r="AN28" s="217"/>
      <c r="AO28" s="217"/>
      <c r="AR28" s="9"/>
    </row>
    <row r="29" spans="2:71" s="126" customFormat="1" ht="14.45" customHeight="1" x14ac:dyDescent="0.25">
      <c r="B29" s="125"/>
      <c r="D29" s="8" t="s">
        <v>33</v>
      </c>
      <c r="F29" s="21" t="s">
        <v>34</v>
      </c>
      <c r="L29" s="209">
        <v>0.23</v>
      </c>
      <c r="M29" s="210"/>
      <c r="N29" s="210"/>
      <c r="O29" s="210"/>
      <c r="P29" s="210"/>
      <c r="Q29" s="127"/>
      <c r="R29" s="127"/>
      <c r="S29" s="127"/>
      <c r="T29" s="127"/>
      <c r="U29" s="127"/>
      <c r="V29" s="127"/>
      <c r="W29" s="211"/>
      <c r="X29" s="210"/>
      <c r="Y29" s="210"/>
      <c r="Z29" s="210"/>
      <c r="AA29" s="210"/>
      <c r="AB29" s="210"/>
      <c r="AC29" s="210"/>
      <c r="AD29" s="210"/>
      <c r="AE29" s="210"/>
      <c r="AF29" s="127"/>
      <c r="AG29" s="127"/>
      <c r="AH29" s="127"/>
      <c r="AI29" s="127"/>
      <c r="AJ29" s="127"/>
      <c r="AK29" s="211"/>
      <c r="AL29" s="210"/>
      <c r="AM29" s="210"/>
      <c r="AN29" s="210"/>
      <c r="AO29" s="210"/>
      <c r="AP29" s="127"/>
      <c r="AQ29" s="127"/>
      <c r="AR29" s="128"/>
      <c r="AS29" s="127"/>
      <c r="AT29" s="127"/>
      <c r="AU29" s="127"/>
      <c r="AV29" s="127"/>
      <c r="AW29" s="127"/>
      <c r="AX29" s="127"/>
      <c r="AY29" s="127"/>
      <c r="AZ29" s="127"/>
    </row>
    <row r="30" spans="2:71" s="126" customFormat="1" ht="14.45" customHeight="1" x14ac:dyDescent="0.25">
      <c r="B30" s="125"/>
      <c r="F30" s="21"/>
      <c r="L30" s="206">
        <v>0.23</v>
      </c>
      <c r="M30" s="207"/>
      <c r="N30" s="207"/>
      <c r="O30" s="207"/>
      <c r="P30" s="207"/>
      <c r="W30" s="208">
        <f>AK26</f>
        <v>0</v>
      </c>
      <c r="X30" s="207"/>
      <c r="Y30" s="207"/>
      <c r="Z30" s="207"/>
      <c r="AA30" s="207"/>
      <c r="AB30" s="207"/>
      <c r="AC30" s="207"/>
      <c r="AD30" s="207"/>
      <c r="AE30" s="207"/>
      <c r="AK30" s="208">
        <f>ROUND(W30/100*23,2)</f>
        <v>0</v>
      </c>
      <c r="AL30" s="216"/>
      <c r="AM30" s="216"/>
      <c r="AN30" s="216"/>
      <c r="AO30" s="216"/>
      <c r="AR30" s="125"/>
    </row>
    <row r="31" spans="2:71" s="126" customFormat="1" ht="14.45" hidden="1" customHeight="1" x14ac:dyDescent="0.25">
      <c r="B31" s="125"/>
      <c r="F31" s="8" t="s">
        <v>36</v>
      </c>
      <c r="L31" s="206">
        <v>0.23</v>
      </c>
      <c r="M31" s="207"/>
      <c r="N31" s="207"/>
      <c r="O31" s="207"/>
      <c r="P31" s="207"/>
      <c r="W31" s="208" t="e">
        <f>ROUND(BB94, 2)</f>
        <v>#REF!</v>
      </c>
      <c r="X31" s="207"/>
      <c r="Y31" s="207"/>
      <c r="Z31" s="207"/>
      <c r="AA31" s="207"/>
      <c r="AB31" s="207"/>
      <c r="AC31" s="207"/>
      <c r="AD31" s="207"/>
      <c r="AE31" s="207"/>
      <c r="AK31" s="208">
        <v>0</v>
      </c>
      <c r="AL31" s="207"/>
      <c r="AM31" s="207"/>
      <c r="AN31" s="207"/>
      <c r="AO31" s="207"/>
      <c r="AR31" s="125"/>
    </row>
    <row r="32" spans="2:71" s="126" customFormat="1" ht="14.45" hidden="1" customHeight="1" x14ac:dyDescent="0.25">
      <c r="B32" s="125"/>
      <c r="F32" s="8" t="s">
        <v>37</v>
      </c>
      <c r="L32" s="206">
        <v>0.23</v>
      </c>
      <c r="M32" s="207"/>
      <c r="N32" s="207"/>
      <c r="O32" s="207"/>
      <c r="P32" s="207"/>
      <c r="W32" s="208" t="e">
        <f>ROUND(BC94, 2)</f>
        <v>#REF!</v>
      </c>
      <c r="X32" s="207"/>
      <c r="Y32" s="207"/>
      <c r="Z32" s="207"/>
      <c r="AA32" s="207"/>
      <c r="AB32" s="207"/>
      <c r="AC32" s="207"/>
      <c r="AD32" s="207"/>
      <c r="AE32" s="207"/>
      <c r="AK32" s="208">
        <v>0</v>
      </c>
      <c r="AL32" s="207"/>
      <c r="AM32" s="207"/>
      <c r="AN32" s="207"/>
      <c r="AO32" s="207"/>
      <c r="AR32" s="125"/>
    </row>
    <row r="33" spans="2:52" s="126" customFormat="1" ht="14.45" hidden="1" customHeight="1" x14ac:dyDescent="0.25">
      <c r="B33" s="125"/>
      <c r="F33" s="21" t="s">
        <v>38</v>
      </c>
      <c r="L33" s="209">
        <v>0</v>
      </c>
      <c r="M33" s="210"/>
      <c r="N33" s="210"/>
      <c r="O33" s="210"/>
      <c r="P33" s="210"/>
      <c r="Q33" s="127"/>
      <c r="R33" s="127"/>
      <c r="S33" s="127"/>
      <c r="T33" s="127"/>
      <c r="U33" s="127"/>
      <c r="V33" s="127"/>
      <c r="W33" s="211" t="e">
        <f>ROUND(BD94, 2)</f>
        <v>#REF!</v>
      </c>
      <c r="X33" s="210"/>
      <c r="Y33" s="210"/>
      <c r="Z33" s="210"/>
      <c r="AA33" s="210"/>
      <c r="AB33" s="210"/>
      <c r="AC33" s="210"/>
      <c r="AD33" s="210"/>
      <c r="AE33" s="210"/>
      <c r="AF33" s="127"/>
      <c r="AG33" s="127"/>
      <c r="AH33" s="127"/>
      <c r="AI33" s="127"/>
      <c r="AJ33" s="127"/>
      <c r="AK33" s="211">
        <v>0</v>
      </c>
      <c r="AL33" s="210"/>
      <c r="AM33" s="210"/>
      <c r="AN33" s="210"/>
      <c r="AO33" s="210"/>
      <c r="AP33" s="127"/>
      <c r="AQ33" s="127"/>
      <c r="AR33" s="128"/>
      <c r="AS33" s="127"/>
      <c r="AT33" s="127"/>
      <c r="AU33" s="127"/>
      <c r="AV33" s="127"/>
      <c r="AW33" s="127"/>
      <c r="AX33" s="127"/>
      <c r="AY33" s="127"/>
      <c r="AZ33" s="127"/>
    </row>
    <row r="34" spans="2:52" s="10" customFormat="1" ht="6.95" customHeight="1" x14ac:dyDescent="0.25">
      <c r="B34" s="9"/>
      <c r="AR34" s="9"/>
    </row>
    <row r="35" spans="2:52" s="10" customFormat="1" ht="25.9" customHeight="1" x14ac:dyDescent="0.25">
      <c r="B35" s="9"/>
      <c r="C35" s="129"/>
      <c r="D35" s="130" t="s">
        <v>39</v>
      </c>
      <c r="E35" s="131"/>
      <c r="F35" s="131"/>
      <c r="G35" s="131"/>
      <c r="H35" s="131"/>
      <c r="I35" s="131"/>
      <c r="J35" s="131"/>
      <c r="K35" s="131"/>
      <c r="L35" s="131"/>
      <c r="M35" s="131"/>
      <c r="N35" s="131"/>
      <c r="O35" s="131"/>
      <c r="P35" s="131"/>
      <c r="Q35" s="131"/>
      <c r="R35" s="131"/>
      <c r="S35" s="131"/>
      <c r="T35" s="132" t="s">
        <v>40</v>
      </c>
      <c r="U35" s="131"/>
      <c r="V35" s="131"/>
      <c r="W35" s="131"/>
      <c r="X35" s="212" t="s">
        <v>41</v>
      </c>
      <c r="Y35" s="213"/>
      <c r="Z35" s="213"/>
      <c r="AA35" s="213"/>
      <c r="AB35" s="213"/>
      <c r="AC35" s="131"/>
      <c r="AD35" s="131"/>
      <c r="AE35" s="131"/>
      <c r="AF35" s="131"/>
      <c r="AG35" s="131"/>
      <c r="AH35" s="131"/>
      <c r="AI35" s="131"/>
      <c r="AJ35" s="131"/>
      <c r="AK35" s="214">
        <f>AK26+AK30</f>
        <v>0</v>
      </c>
      <c r="AL35" s="213"/>
      <c r="AM35" s="213"/>
      <c r="AN35" s="213"/>
      <c r="AO35" s="215"/>
      <c r="AP35" s="129"/>
      <c r="AQ35" s="129"/>
      <c r="AR35" s="9"/>
    </row>
    <row r="36" spans="2:52" s="10" customFormat="1" ht="6.95" customHeight="1" x14ac:dyDescent="0.25">
      <c r="B36" s="9"/>
      <c r="AR36" s="9"/>
    </row>
    <row r="37" spans="2:52" s="10" customFormat="1" ht="14.45" customHeight="1" x14ac:dyDescent="0.25">
      <c r="B37" s="9"/>
      <c r="AR37" s="9"/>
    </row>
    <row r="38" spans="2:52" ht="14.45" customHeight="1" x14ac:dyDescent="0.2">
      <c r="B38" s="5"/>
      <c r="AR38" s="5"/>
    </row>
    <row r="39" spans="2:52" ht="14.45" customHeight="1" x14ac:dyDescent="0.2">
      <c r="B39" s="5"/>
      <c r="AR39" s="5"/>
    </row>
    <row r="40" spans="2:52" ht="14.45" customHeight="1" x14ac:dyDescent="0.2">
      <c r="B40" s="5"/>
      <c r="AR40" s="5"/>
    </row>
    <row r="41" spans="2:52" ht="14.45" customHeight="1" x14ac:dyDescent="0.2">
      <c r="B41" s="5"/>
      <c r="AR41" s="5"/>
    </row>
    <row r="42" spans="2:52" ht="14.45" customHeight="1" x14ac:dyDescent="0.2">
      <c r="B42" s="5"/>
      <c r="AR42" s="5"/>
    </row>
    <row r="43" spans="2:52" ht="14.45" customHeight="1" x14ac:dyDescent="0.2">
      <c r="B43" s="5"/>
      <c r="AR43" s="5"/>
    </row>
    <row r="44" spans="2:52" ht="14.45" customHeight="1" x14ac:dyDescent="0.2">
      <c r="B44" s="5"/>
      <c r="AR44" s="5"/>
    </row>
    <row r="45" spans="2:52" ht="14.45" customHeight="1" x14ac:dyDescent="0.2">
      <c r="B45" s="5"/>
      <c r="AR45" s="5"/>
    </row>
    <row r="46" spans="2:52" ht="14.45" customHeight="1" x14ac:dyDescent="0.2">
      <c r="B46" s="5"/>
      <c r="AR46" s="5"/>
    </row>
    <row r="47" spans="2:52" ht="14.45" customHeight="1" x14ac:dyDescent="0.2">
      <c r="B47" s="5"/>
      <c r="AR47" s="5"/>
    </row>
    <row r="48" spans="2:52" ht="14.45" customHeight="1" x14ac:dyDescent="0.2">
      <c r="B48" s="5"/>
      <c r="AR48" s="5"/>
    </row>
    <row r="49" spans="2:44" s="10" customFormat="1" ht="14.45" customHeight="1" x14ac:dyDescent="0.25">
      <c r="B49" s="9"/>
      <c r="D49" s="34" t="s">
        <v>42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43</v>
      </c>
      <c r="AI49" s="35"/>
      <c r="AJ49" s="35"/>
      <c r="AK49" s="35"/>
      <c r="AL49" s="35"/>
      <c r="AM49" s="35"/>
      <c r="AN49" s="35"/>
      <c r="AO49" s="35"/>
      <c r="AR49" s="9"/>
    </row>
    <row r="50" spans="2:44" x14ac:dyDescent="0.2">
      <c r="B50" s="5"/>
      <c r="AR50" s="5"/>
    </row>
    <row r="51" spans="2:44" x14ac:dyDescent="0.2">
      <c r="B51" s="5"/>
      <c r="AR51" s="5"/>
    </row>
    <row r="52" spans="2:44" x14ac:dyDescent="0.2">
      <c r="B52" s="5"/>
      <c r="AR52" s="5"/>
    </row>
    <row r="53" spans="2:44" x14ac:dyDescent="0.2">
      <c r="B53" s="5"/>
      <c r="AR53" s="5"/>
    </row>
    <row r="54" spans="2:44" x14ac:dyDescent="0.2">
      <c r="B54" s="5"/>
      <c r="AR54" s="5"/>
    </row>
    <row r="55" spans="2:44" x14ac:dyDescent="0.2">
      <c r="B55" s="5"/>
      <c r="AR55" s="5"/>
    </row>
    <row r="56" spans="2:44" x14ac:dyDescent="0.2">
      <c r="B56" s="5"/>
      <c r="AR56" s="5"/>
    </row>
    <row r="57" spans="2:44" x14ac:dyDescent="0.2">
      <c r="B57" s="5"/>
      <c r="AR57" s="5"/>
    </row>
    <row r="58" spans="2:44" x14ac:dyDescent="0.2">
      <c r="B58" s="5"/>
      <c r="AR58" s="5"/>
    </row>
    <row r="59" spans="2:44" x14ac:dyDescent="0.2">
      <c r="B59" s="5"/>
      <c r="AR59" s="5"/>
    </row>
    <row r="60" spans="2:44" s="10" customFormat="1" ht="12.75" x14ac:dyDescent="0.25">
      <c r="B60" s="9"/>
      <c r="D60" s="36" t="s">
        <v>44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6" t="s">
        <v>45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6" t="s">
        <v>44</v>
      </c>
      <c r="AI60" s="37"/>
      <c r="AJ60" s="37"/>
      <c r="AK60" s="37"/>
      <c r="AL60" s="37"/>
      <c r="AM60" s="36" t="s">
        <v>45</v>
      </c>
      <c r="AN60" s="37"/>
      <c r="AO60" s="37"/>
      <c r="AR60" s="9"/>
    </row>
    <row r="61" spans="2:44" x14ac:dyDescent="0.2">
      <c r="B61" s="5"/>
      <c r="AR61" s="5"/>
    </row>
    <row r="62" spans="2:44" x14ac:dyDescent="0.2">
      <c r="B62" s="5"/>
      <c r="AR62" s="5"/>
    </row>
    <row r="63" spans="2:44" x14ac:dyDescent="0.2">
      <c r="B63" s="5"/>
      <c r="AR63" s="5"/>
    </row>
    <row r="64" spans="2:44" s="10" customFormat="1" ht="12.75" x14ac:dyDescent="0.25">
      <c r="B64" s="9"/>
      <c r="D64" s="34" t="s">
        <v>46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47</v>
      </c>
      <c r="AI64" s="35"/>
      <c r="AJ64" s="35"/>
      <c r="AK64" s="35"/>
      <c r="AL64" s="35"/>
      <c r="AM64" s="35"/>
      <c r="AN64" s="35"/>
      <c r="AO64" s="35"/>
      <c r="AR64" s="9"/>
    </row>
    <row r="65" spans="2:44" x14ac:dyDescent="0.2">
      <c r="B65" s="5"/>
      <c r="AR65" s="5"/>
    </row>
    <row r="66" spans="2:44" x14ac:dyDescent="0.2">
      <c r="B66" s="5"/>
      <c r="AR66" s="5"/>
    </row>
    <row r="67" spans="2:44" x14ac:dyDescent="0.2">
      <c r="B67" s="5"/>
      <c r="AR67" s="5"/>
    </row>
    <row r="68" spans="2:44" x14ac:dyDescent="0.2">
      <c r="B68" s="5"/>
      <c r="AR68" s="5"/>
    </row>
    <row r="69" spans="2:44" x14ac:dyDescent="0.2">
      <c r="B69" s="5"/>
      <c r="AR69" s="5"/>
    </row>
    <row r="70" spans="2:44" x14ac:dyDescent="0.2">
      <c r="B70" s="5"/>
      <c r="AR70" s="5"/>
    </row>
    <row r="71" spans="2:44" x14ac:dyDescent="0.2">
      <c r="B71" s="5"/>
      <c r="AR71" s="5"/>
    </row>
    <row r="72" spans="2:44" x14ac:dyDescent="0.2">
      <c r="B72" s="5"/>
      <c r="AR72" s="5"/>
    </row>
    <row r="73" spans="2:44" x14ac:dyDescent="0.2">
      <c r="B73" s="5"/>
      <c r="AR73" s="5"/>
    </row>
    <row r="74" spans="2:44" x14ac:dyDescent="0.2">
      <c r="B74" s="5"/>
      <c r="AR74" s="5"/>
    </row>
    <row r="75" spans="2:44" s="10" customFormat="1" ht="12.75" x14ac:dyDescent="0.25">
      <c r="B75" s="9"/>
      <c r="D75" s="36" t="s">
        <v>44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6" t="s">
        <v>45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6" t="s">
        <v>44</v>
      </c>
      <c r="AI75" s="37"/>
      <c r="AJ75" s="37"/>
      <c r="AK75" s="37"/>
      <c r="AL75" s="37"/>
      <c r="AM75" s="36" t="s">
        <v>45</v>
      </c>
      <c r="AN75" s="37"/>
      <c r="AO75" s="37"/>
      <c r="AR75" s="9"/>
    </row>
    <row r="76" spans="2:44" s="10" customFormat="1" x14ac:dyDescent="0.25">
      <c r="B76" s="9"/>
      <c r="AR76" s="9"/>
    </row>
    <row r="77" spans="2:44" s="10" customFormat="1" ht="6.95" customHeight="1" x14ac:dyDescent="0.25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9"/>
    </row>
    <row r="81" spans="1:91" s="10" customFormat="1" ht="6.95" customHeight="1" x14ac:dyDescent="0.25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9"/>
    </row>
    <row r="82" spans="1:91" s="10" customFormat="1" ht="24.95" customHeight="1" x14ac:dyDescent="0.25">
      <c r="B82" s="9"/>
      <c r="C82" s="6" t="s">
        <v>325</v>
      </c>
      <c r="AR82" s="9"/>
    </row>
    <row r="83" spans="1:91" s="10" customFormat="1" ht="6.95" customHeight="1" x14ac:dyDescent="0.25">
      <c r="B83" s="9"/>
      <c r="AR83" s="9"/>
    </row>
    <row r="84" spans="1:91" s="134" customFormat="1" ht="12" customHeight="1" x14ac:dyDescent="0.25">
      <c r="B84" s="133"/>
      <c r="C84" s="8" t="s">
        <v>321</v>
      </c>
      <c r="L84" s="134" t="str">
        <f>K5</f>
        <v>25-03</v>
      </c>
      <c r="AR84" s="133"/>
    </row>
    <row r="85" spans="1:91" s="137" customFormat="1" ht="36.950000000000003" customHeight="1" x14ac:dyDescent="0.25">
      <c r="B85" s="135"/>
      <c r="C85" s="136" t="s">
        <v>6</v>
      </c>
      <c r="L85" s="180" t="str">
        <f>K6</f>
        <v>Zelené sídliská - lokalita MAGURSKÁ - JELŠOVÝ HÁJIK - herné prvky</v>
      </c>
      <c r="M85" s="205"/>
      <c r="N85" s="205"/>
      <c r="O85" s="205"/>
      <c r="P85" s="205"/>
      <c r="Q85" s="205"/>
      <c r="R85" s="205"/>
      <c r="S85" s="205"/>
      <c r="T85" s="205"/>
      <c r="U85" s="205"/>
      <c r="V85" s="205"/>
      <c r="W85" s="205"/>
      <c r="X85" s="205"/>
      <c r="Y85" s="205"/>
      <c r="Z85" s="205"/>
      <c r="AA85" s="205"/>
      <c r="AB85" s="205"/>
      <c r="AC85" s="205"/>
      <c r="AD85" s="205"/>
      <c r="AE85" s="205"/>
      <c r="AF85" s="205"/>
      <c r="AG85" s="205"/>
      <c r="AH85" s="205"/>
      <c r="AI85" s="205"/>
      <c r="AJ85" s="205"/>
      <c r="AR85" s="135"/>
    </row>
    <row r="86" spans="1:91" s="10" customFormat="1" ht="6.95" customHeight="1" x14ac:dyDescent="0.25">
      <c r="B86" s="9"/>
      <c r="AR86" s="9"/>
    </row>
    <row r="87" spans="1:91" s="10" customFormat="1" ht="12" customHeight="1" x14ac:dyDescent="0.25">
      <c r="B87" s="9"/>
      <c r="C87" s="8" t="s">
        <v>16</v>
      </c>
      <c r="L87" s="138" t="str">
        <f>IF(K8="","",K8)</f>
        <v>Magurská, Jelšový hájik</v>
      </c>
      <c r="AI87" s="8" t="s">
        <v>18</v>
      </c>
      <c r="AM87" s="194">
        <f>IF(AN8= "","",AN8)</f>
        <v>46099</v>
      </c>
      <c r="AN87" s="194"/>
      <c r="AR87" s="9"/>
    </row>
    <row r="88" spans="1:91" s="10" customFormat="1" ht="6.95" customHeight="1" x14ac:dyDescent="0.25">
      <c r="B88" s="9"/>
      <c r="AR88" s="9"/>
    </row>
    <row r="89" spans="1:91" s="10" customFormat="1" ht="15.2" customHeight="1" x14ac:dyDescent="0.25">
      <c r="B89" s="9"/>
      <c r="C89" s="8" t="s">
        <v>19</v>
      </c>
      <c r="L89" s="134" t="str">
        <f>IF(E11= "","",E11)</f>
        <v>Mesto Banská Bystrica</v>
      </c>
      <c r="AI89" s="8" t="s">
        <v>24</v>
      </c>
      <c r="AM89" s="195" t="str">
        <f>IF(E17="","",E17)</f>
        <v>Ing. Júlia Straňáková</v>
      </c>
      <c r="AN89" s="196"/>
      <c r="AO89" s="196"/>
      <c r="AP89" s="196"/>
      <c r="AR89" s="9"/>
      <c r="AS89" s="197" t="s">
        <v>326</v>
      </c>
      <c r="AT89" s="198"/>
      <c r="AU89" s="17"/>
      <c r="AV89" s="17"/>
      <c r="AW89" s="17"/>
      <c r="AX89" s="17"/>
      <c r="AY89" s="17"/>
      <c r="AZ89" s="17"/>
      <c r="BA89" s="17"/>
      <c r="BB89" s="17"/>
      <c r="BC89" s="17"/>
      <c r="BD89" s="139"/>
    </row>
    <row r="90" spans="1:91" s="10" customFormat="1" ht="15.2" customHeight="1" x14ac:dyDescent="0.25">
      <c r="B90" s="9"/>
      <c r="C90" s="8" t="s">
        <v>23</v>
      </c>
      <c r="L90" s="134" t="str">
        <f>IF(E14="","",E14)</f>
        <v xml:space="preserve"> </v>
      </c>
      <c r="AI90" s="8" t="s">
        <v>26</v>
      </c>
      <c r="AM90" s="195" t="str">
        <f>IF(E20="","",E20)</f>
        <v>Milan Straňák</v>
      </c>
      <c r="AN90" s="196"/>
      <c r="AO90" s="196"/>
      <c r="AP90" s="196"/>
      <c r="AR90" s="9"/>
      <c r="AS90" s="199"/>
      <c r="AT90" s="178"/>
      <c r="BD90" s="140"/>
    </row>
    <row r="91" spans="1:91" s="10" customFormat="1" ht="10.9" customHeight="1" x14ac:dyDescent="0.25">
      <c r="B91" s="9"/>
      <c r="AR91" s="9"/>
      <c r="AS91" s="199"/>
      <c r="AT91" s="178"/>
      <c r="BD91" s="140"/>
    </row>
    <row r="92" spans="1:91" s="10" customFormat="1" ht="29.25" customHeight="1" x14ac:dyDescent="0.25">
      <c r="B92" s="9"/>
      <c r="C92" s="200" t="s">
        <v>62</v>
      </c>
      <c r="D92" s="201"/>
      <c r="E92" s="201"/>
      <c r="F92" s="201"/>
      <c r="G92" s="201"/>
      <c r="H92" s="29"/>
      <c r="I92" s="202" t="s">
        <v>63</v>
      </c>
      <c r="J92" s="201"/>
      <c r="K92" s="201"/>
      <c r="L92" s="201"/>
      <c r="M92" s="201"/>
      <c r="N92" s="201"/>
      <c r="O92" s="201"/>
      <c r="P92" s="201"/>
      <c r="Q92" s="201"/>
      <c r="R92" s="201"/>
      <c r="S92" s="201"/>
      <c r="T92" s="201"/>
      <c r="U92" s="201"/>
      <c r="V92" s="201"/>
      <c r="W92" s="201"/>
      <c r="X92" s="201"/>
      <c r="Y92" s="201"/>
      <c r="Z92" s="201"/>
      <c r="AA92" s="201"/>
      <c r="AB92" s="201"/>
      <c r="AC92" s="201"/>
      <c r="AD92" s="201"/>
      <c r="AE92" s="201"/>
      <c r="AF92" s="201"/>
      <c r="AG92" s="203" t="s">
        <v>327</v>
      </c>
      <c r="AH92" s="201"/>
      <c r="AI92" s="201"/>
      <c r="AJ92" s="201"/>
      <c r="AK92" s="201"/>
      <c r="AL92" s="201"/>
      <c r="AM92" s="201"/>
      <c r="AN92" s="202" t="s">
        <v>328</v>
      </c>
      <c r="AO92" s="201"/>
      <c r="AP92" s="204"/>
      <c r="AQ92" s="141" t="s">
        <v>61</v>
      </c>
      <c r="AR92" s="9"/>
      <c r="AS92" s="62" t="s">
        <v>329</v>
      </c>
      <c r="AT92" s="63" t="s">
        <v>330</v>
      </c>
      <c r="AU92" s="63" t="s">
        <v>331</v>
      </c>
      <c r="AV92" s="63" t="s">
        <v>332</v>
      </c>
      <c r="AW92" s="63" t="s">
        <v>333</v>
      </c>
      <c r="AX92" s="63" t="s">
        <v>334</v>
      </c>
      <c r="AY92" s="63" t="s">
        <v>335</v>
      </c>
      <c r="AZ92" s="63" t="s">
        <v>336</v>
      </c>
      <c r="BA92" s="63" t="s">
        <v>337</v>
      </c>
      <c r="BB92" s="63" t="s">
        <v>338</v>
      </c>
      <c r="BC92" s="63" t="s">
        <v>339</v>
      </c>
      <c r="BD92" s="64" t="s">
        <v>340</v>
      </c>
    </row>
    <row r="93" spans="1:91" s="10" customFormat="1" ht="10.9" customHeight="1" x14ac:dyDescent="0.25">
      <c r="B93" s="9"/>
      <c r="AR93" s="9"/>
      <c r="AS93" s="67"/>
      <c r="AT93" s="17"/>
      <c r="AU93" s="17"/>
      <c r="AV93" s="17"/>
      <c r="AW93" s="17"/>
      <c r="AX93" s="17"/>
      <c r="AY93" s="17"/>
      <c r="AZ93" s="17"/>
      <c r="BA93" s="17"/>
      <c r="BB93" s="17"/>
      <c r="BC93" s="17"/>
      <c r="BD93" s="139"/>
    </row>
    <row r="94" spans="1:91" s="149" customFormat="1" ht="32.450000000000003" customHeight="1" x14ac:dyDescent="0.25">
      <c r="B94" s="142"/>
      <c r="C94" s="66" t="s">
        <v>341</v>
      </c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3"/>
      <c r="Q94" s="143"/>
      <c r="R94" s="143"/>
      <c r="S94" s="143"/>
      <c r="T94" s="143"/>
      <c r="U94" s="143"/>
      <c r="V94" s="143"/>
      <c r="W94" s="143"/>
      <c r="X94" s="143"/>
      <c r="Y94" s="143"/>
      <c r="Z94" s="143"/>
      <c r="AA94" s="143"/>
      <c r="AB94" s="143"/>
      <c r="AC94" s="143"/>
      <c r="AD94" s="143"/>
      <c r="AE94" s="143"/>
      <c r="AF94" s="143"/>
      <c r="AG94" s="192">
        <f>ROUND(AG95+AG97,2)</f>
        <v>0</v>
      </c>
      <c r="AH94" s="192"/>
      <c r="AI94" s="192"/>
      <c r="AJ94" s="192"/>
      <c r="AK94" s="192"/>
      <c r="AL94" s="192"/>
      <c r="AM94" s="192"/>
      <c r="AN94" s="193">
        <f>ROUND(AN95+AN97,2)</f>
        <v>0</v>
      </c>
      <c r="AO94" s="193"/>
      <c r="AP94" s="193"/>
      <c r="AQ94" s="144" t="s">
        <v>14</v>
      </c>
      <c r="AR94" s="142"/>
      <c r="AS94" s="145" t="e">
        <f>ROUND(#REF!+#REF!+#REF!+AS95+AS97+#REF!+#REF!,2)</f>
        <v>#REF!</v>
      </c>
      <c r="AT94" s="146" t="e">
        <f t="shared" ref="AT94:AT99" si="0">ROUND(SUM(AV94:AW94),2)</f>
        <v>#REF!</v>
      </c>
      <c r="AU94" s="147" t="e">
        <f>ROUND(#REF!+#REF!+#REF!+AU95+AU97+#REF!+#REF!,5)</f>
        <v>#REF!</v>
      </c>
      <c r="AV94" s="146" t="e">
        <f>ROUND(AZ94*L29,2)</f>
        <v>#REF!</v>
      </c>
      <c r="AW94" s="146" t="e">
        <f>ROUND(BA94*L30,2)</f>
        <v>#REF!</v>
      </c>
      <c r="AX94" s="146" t="e">
        <f>ROUND(BB94*L29,2)</f>
        <v>#REF!</v>
      </c>
      <c r="AY94" s="146" t="e">
        <f>ROUND(BC94*L30,2)</f>
        <v>#REF!</v>
      </c>
      <c r="AZ94" s="146" t="e">
        <f>ROUND(#REF!+#REF!+#REF!+AZ95+AZ97+#REF!+#REF!,2)</f>
        <v>#REF!</v>
      </c>
      <c r="BA94" s="146" t="e">
        <f>ROUND(#REF!+#REF!+#REF!+BA95+BA97+#REF!+#REF!,2)</f>
        <v>#REF!</v>
      </c>
      <c r="BB94" s="146" t="e">
        <f>ROUND(#REF!+#REF!+#REF!+BB95+BB97+#REF!+#REF!,2)</f>
        <v>#REF!</v>
      </c>
      <c r="BC94" s="146" t="e">
        <f>ROUND(#REF!+#REF!+#REF!+BC95+BC97+#REF!+#REF!,2)</f>
        <v>#REF!</v>
      </c>
      <c r="BD94" s="148" t="e">
        <f>ROUND(#REF!+#REF!+#REF!+BD95+BD97+#REF!+#REF!,2)</f>
        <v>#REF!</v>
      </c>
      <c r="BS94" s="150" t="s">
        <v>74</v>
      </c>
      <c r="BT94" s="150" t="s">
        <v>2</v>
      </c>
      <c r="BU94" s="151" t="s">
        <v>342</v>
      </c>
      <c r="BV94" s="150" t="s">
        <v>343</v>
      </c>
      <c r="BW94" s="150" t="s">
        <v>318</v>
      </c>
      <c r="BX94" s="150" t="s">
        <v>344</v>
      </c>
      <c r="CL94" s="150" t="s">
        <v>14</v>
      </c>
    </row>
    <row r="95" spans="1:91" s="160" customFormat="1" ht="16.5" customHeight="1" x14ac:dyDescent="0.25">
      <c r="B95" s="152"/>
      <c r="C95" s="153"/>
      <c r="D95" s="188" t="s">
        <v>347</v>
      </c>
      <c r="E95" s="188"/>
      <c r="F95" s="188"/>
      <c r="G95" s="188"/>
      <c r="H95" s="188"/>
      <c r="I95" s="154"/>
      <c r="J95" s="188" t="s">
        <v>348</v>
      </c>
      <c r="K95" s="188"/>
      <c r="L95" s="188"/>
      <c r="M95" s="188"/>
      <c r="N95" s="188"/>
      <c r="O95" s="188"/>
      <c r="P95" s="188"/>
      <c r="Q95" s="188"/>
      <c r="R95" s="188"/>
      <c r="S95" s="188"/>
      <c r="T95" s="188"/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  <c r="AF95" s="188"/>
      <c r="AG95" s="189">
        <f>AG96</f>
        <v>0</v>
      </c>
      <c r="AH95" s="190"/>
      <c r="AI95" s="190"/>
      <c r="AJ95" s="190"/>
      <c r="AK95" s="190"/>
      <c r="AL95" s="190"/>
      <c r="AM95" s="190"/>
      <c r="AN95" s="191">
        <f>AN96</f>
        <v>0</v>
      </c>
      <c r="AO95" s="190"/>
      <c r="AP95" s="190"/>
      <c r="AQ95" s="155" t="s">
        <v>345</v>
      </c>
      <c r="AR95" s="152"/>
      <c r="AS95" s="156" t="e">
        <f>ROUND(#REF!+#REF!+#REF!,2)</f>
        <v>#REF!</v>
      </c>
      <c r="AT95" s="157" t="e">
        <f t="shared" si="0"/>
        <v>#REF!</v>
      </c>
      <c r="AU95" s="158" t="e">
        <f>ROUND(#REF!+#REF!+#REF!,5)</f>
        <v>#REF!</v>
      </c>
      <c r="AV95" s="157" t="e">
        <f>ROUND(AZ95*L29,2)</f>
        <v>#REF!</v>
      </c>
      <c r="AW95" s="157" t="e">
        <f>ROUND(BA95*L30,2)</f>
        <v>#REF!</v>
      </c>
      <c r="AX95" s="157" t="e">
        <f>ROUND(BB95*L29,2)</f>
        <v>#REF!</v>
      </c>
      <c r="AY95" s="157" t="e">
        <f>ROUND(BC95*L30,2)</f>
        <v>#REF!</v>
      </c>
      <c r="AZ95" s="157" t="e">
        <f>ROUND(#REF!+#REF!+#REF!,2)</f>
        <v>#REF!</v>
      </c>
      <c r="BA95" s="157" t="e">
        <f>ROUND(#REF!+#REF!+#REF!,2)</f>
        <v>#REF!</v>
      </c>
      <c r="BB95" s="157" t="e">
        <f>ROUND(#REF!+#REF!+#REF!,2)</f>
        <v>#REF!</v>
      </c>
      <c r="BC95" s="157" t="e">
        <f>ROUND(#REF!+#REF!+#REF!,2)</f>
        <v>#REF!</v>
      </c>
      <c r="BD95" s="159" t="e">
        <f>ROUND(#REF!+#REF!+#REF!,2)</f>
        <v>#REF!</v>
      </c>
      <c r="BS95" s="161" t="s">
        <v>74</v>
      </c>
      <c r="BT95" s="161" t="s">
        <v>76</v>
      </c>
      <c r="BU95" s="161" t="s">
        <v>342</v>
      </c>
      <c r="BV95" s="161" t="s">
        <v>343</v>
      </c>
      <c r="BW95" s="161" t="s">
        <v>349</v>
      </c>
      <c r="BX95" s="161" t="s">
        <v>318</v>
      </c>
      <c r="CL95" s="161" t="s">
        <v>14</v>
      </c>
      <c r="CM95" s="161" t="s">
        <v>2</v>
      </c>
    </row>
    <row r="96" spans="1:91" s="134" customFormat="1" ht="23.25" customHeight="1" x14ac:dyDescent="0.25">
      <c r="A96" s="166"/>
      <c r="B96" s="133"/>
      <c r="C96" s="53"/>
      <c r="D96" s="53"/>
      <c r="E96" s="53"/>
      <c r="F96" s="185" t="s">
        <v>351</v>
      </c>
      <c r="G96" s="185"/>
      <c r="H96" s="185"/>
      <c r="I96" s="185"/>
      <c r="J96" s="185"/>
      <c r="K96" s="53"/>
      <c r="L96" s="185" t="s">
        <v>352</v>
      </c>
      <c r="M96" s="185"/>
      <c r="N96" s="185"/>
      <c r="O96" s="185"/>
      <c r="P96" s="185"/>
      <c r="Q96" s="185"/>
      <c r="R96" s="185"/>
      <c r="S96" s="185"/>
      <c r="T96" s="185"/>
      <c r="U96" s="185"/>
      <c r="V96" s="185"/>
      <c r="W96" s="185"/>
      <c r="X96" s="185"/>
      <c r="Y96" s="185"/>
      <c r="Z96" s="185"/>
      <c r="AA96" s="185"/>
      <c r="AB96" s="185"/>
      <c r="AC96" s="185"/>
      <c r="AD96" s="185"/>
      <c r="AE96" s="185"/>
      <c r="AF96" s="185"/>
      <c r="AG96" s="186">
        <f>'SO 4.1.1 - Herné prvky - ...'!J34</f>
        <v>0</v>
      </c>
      <c r="AH96" s="187"/>
      <c r="AI96" s="187"/>
      <c r="AJ96" s="187"/>
      <c r="AK96" s="187"/>
      <c r="AL96" s="187"/>
      <c r="AM96" s="187"/>
      <c r="AN96" s="186">
        <f>AG96*1.23</f>
        <v>0</v>
      </c>
      <c r="AO96" s="187"/>
      <c r="AP96" s="187"/>
      <c r="AQ96" s="162" t="s">
        <v>346</v>
      </c>
      <c r="AR96" s="133"/>
      <c r="AS96" s="163">
        <v>0</v>
      </c>
      <c r="AT96" s="25">
        <f t="shared" si="0"/>
        <v>28203.39</v>
      </c>
      <c r="AU96" s="164">
        <f>'[1]SO 4.1.1 - Herné prvky - ...'!P130</f>
        <v>244.05616000000001</v>
      </c>
      <c r="AV96" s="25">
        <f>'[1]SO 4.1.1 - Herné prvky - ...'!J37</f>
        <v>0</v>
      </c>
      <c r="AW96" s="25">
        <f>'[1]SO 4.1.1 - Herné prvky - ...'!J38</f>
        <v>28203.39</v>
      </c>
      <c r="AX96" s="25">
        <f>'[1]SO 4.1.1 - Herné prvky - ...'!J39</f>
        <v>0</v>
      </c>
      <c r="AY96" s="25">
        <f>'[1]SO 4.1.1 - Herné prvky - ...'!J40</f>
        <v>0</v>
      </c>
      <c r="AZ96" s="25">
        <f>'[1]SO 4.1.1 - Herné prvky - ...'!F37</f>
        <v>0</v>
      </c>
      <c r="BA96" s="25">
        <f>'[1]SO 4.1.1 - Herné prvky - ...'!F38</f>
        <v>122623.43</v>
      </c>
      <c r="BB96" s="25">
        <f>'[1]SO 4.1.1 - Herné prvky - ...'!F39</f>
        <v>0</v>
      </c>
      <c r="BC96" s="25">
        <f>'[1]SO 4.1.1 - Herné prvky - ...'!F40</f>
        <v>0</v>
      </c>
      <c r="BD96" s="165">
        <f>'[1]SO 4.1.1 - Herné prvky - ...'!F41</f>
        <v>0</v>
      </c>
      <c r="BT96" s="12" t="s">
        <v>88</v>
      </c>
      <c r="BV96" s="12" t="s">
        <v>343</v>
      </c>
      <c r="BW96" s="12" t="s">
        <v>1</v>
      </c>
      <c r="BX96" s="12" t="s">
        <v>350</v>
      </c>
      <c r="CL96" s="12" t="s">
        <v>14</v>
      </c>
    </row>
    <row r="97" spans="1:91" s="160" customFormat="1" ht="16.5" customHeight="1" x14ac:dyDescent="0.25">
      <c r="B97" s="152"/>
      <c r="C97" s="153"/>
      <c r="D97" s="188" t="s">
        <v>353</v>
      </c>
      <c r="E97" s="188"/>
      <c r="F97" s="188"/>
      <c r="G97" s="188"/>
      <c r="H97" s="188"/>
      <c r="I97" s="154"/>
      <c r="J97" s="188" t="s">
        <v>354</v>
      </c>
      <c r="K97" s="188"/>
      <c r="L97" s="188"/>
      <c r="M97" s="188"/>
      <c r="N97" s="188"/>
      <c r="O97" s="188"/>
      <c r="P97" s="188"/>
      <c r="Q97" s="188"/>
      <c r="R97" s="188"/>
      <c r="S97" s="188"/>
      <c r="T97" s="188"/>
      <c r="U97" s="188"/>
      <c r="V97" s="188"/>
      <c r="W97" s="188"/>
      <c r="X97" s="188"/>
      <c r="Y97" s="188"/>
      <c r="Z97" s="188"/>
      <c r="AA97" s="188"/>
      <c r="AB97" s="188"/>
      <c r="AC97" s="188"/>
      <c r="AD97" s="188"/>
      <c r="AE97" s="188"/>
      <c r="AF97" s="188"/>
      <c r="AG97" s="189">
        <f>AG98+AG99</f>
        <v>0</v>
      </c>
      <c r="AH97" s="190"/>
      <c r="AI97" s="190"/>
      <c r="AJ97" s="190"/>
      <c r="AK97" s="190"/>
      <c r="AL97" s="190"/>
      <c r="AM97" s="190"/>
      <c r="AN97" s="191">
        <f>AG97*1.23</f>
        <v>0</v>
      </c>
      <c r="AO97" s="190"/>
      <c r="AP97" s="190"/>
      <c r="AQ97" s="155" t="s">
        <v>345</v>
      </c>
      <c r="AR97" s="152"/>
      <c r="AS97" s="156" t="e">
        <f>ROUND(#REF!+#REF!,2)</f>
        <v>#REF!</v>
      </c>
      <c r="AT97" s="157" t="e">
        <f t="shared" si="0"/>
        <v>#REF!</v>
      </c>
      <c r="AU97" s="158" t="e">
        <f>ROUND(#REF!+#REF!,5)</f>
        <v>#REF!</v>
      </c>
      <c r="AV97" s="157" t="e">
        <f>ROUND(AZ97*L29,2)</f>
        <v>#REF!</v>
      </c>
      <c r="AW97" s="157" t="e">
        <f>ROUND(BA97*L30,2)</f>
        <v>#REF!</v>
      </c>
      <c r="AX97" s="157" t="e">
        <f>ROUND(BB97*L29,2)</f>
        <v>#REF!</v>
      </c>
      <c r="AY97" s="157" t="e">
        <f>ROUND(BC97*L30,2)</f>
        <v>#REF!</v>
      </c>
      <c r="AZ97" s="157" t="e">
        <f>ROUND(#REF!+#REF!,2)</f>
        <v>#REF!</v>
      </c>
      <c r="BA97" s="157" t="e">
        <f>ROUND(#REF!+#REF!,2)</f>
        <v>#REF!</v>
      </c>
      <c r="BB97" s="157" t="e">
        <f>ROUND(#REF!+#REF!,2)</f>
        <v>#REF!</v>
      </c>
      <c r="BC97" s="157" t="e">
        <f>ROUND(#REF!+#REF!,2)</f>
        <v>#REF!</v>
      </c>
      <c r="BD97" s="159" t="e">
        <f>ROUND(#REF!+#REF!,2)</f>
        <v>#REF!</v>
      </c>
      <c r="BS97" s="161" t="s">
        <v>74</v>
      </c>
      <c r="BT97" s="161" t="s">
        <v>76</v>
      </c>
      <c r="BU97" s="161" t="s">
        <v>342</v>
      </c>
      <c r="BV97" s="161" t="s">
        <v>343</v>
      </c>
      <c r="BW97" s="161" t="s">
        <v>355</v>
      </c>
      <c r="BX97" s="161" t="s">
        <v>318</v>
      </c>
      <c r="CL97" s="161" t="s">
        <v>14</v>
      </c>
      <c r="CM97" s="161" t="s">
        <v>2</v>
      </c>
    </row>
    <row r="98" spans="1:91" s="134" customFormat="1" ht="16.5" customHeight="1" x14ac:dyDescent="0.25">
      <c r="A98" s="166"/>
      <c r="B98" s="133"/>
      <c r="C98" s="53"/>
      <c r="D98" s="53"/>
      <c r="E98" s="53"/>
      <c r="F98" s="185" t="s">
        <v>76</v>
      </c>
      <c r="G98" s="185"/>
      <c r="H98" s="185"/>
      <c r="I98" s="185"/>
      <c r="J98" s="185"/>
      <c r="K98" s="53"/>
      <c r="L98" s="185" t="s">
        <v>357</v>
      </c>
      <c r="M98" s="185"/>
      <c r="N98" s="185"/>
      <c r="O98" s="185"/>
      <c r="P98" s="185"/>
      <c r="Q98" s="185"/>
      <c r="R98" s="185"/>
      <c r="S98" s="185"/>
      <c r="T98" s="185"/>
      <c r="U98" s="185"/>
      <c r="V98" s="185"/>
      <c r="W98" s="185"/>
      <c r="X98" s="185"/>
      <c r="Y98" s="185"/>
      <c r="Z98" s="185"/>
      <c r="AA98" s="185"/>
      <c r="AB98" s="185"/>
      <c r="AC98" s="185"/>
      <c r="AD98" s="185"/>
      <c r="AE98" s="185"/>
      <c r="AF98" s="185"/>
      <c r="AG98" s="186">
        <f>'1 - Drevený chodník'!J34</f>
        <v>0</v>
      </c>
      <c r="AH98" s="187"/>
      <c r="AI98" s="187"/>
      <c r="AJ98" s="187"/>
      <c r="AK98" s="187"/>
      <c r="AL98" s="187"/>
      <c r="AM98" s="187"/>
      <c r="AN98" s="186">
        <f>'1 - Drevený chodník'!J43</f>
        <v>0</v>
      </c>
      <c r="AO98" s="187"/>
      <c r="AP98" s="187"/>
      <c r="AQ98" s="162" t="s">
        <v>346</v>
      </c>
      <c r="AR98" s="133"/>
      <c r="AS98" s="163">
        <v>0</v>
      </c>
      <c r="AT98" s="25">
        <f t="shared" si="0"/>
        <v>2090.91</v>
      </c>
      <c r="AU98" s="164">
        <f>'[1]1 - Drevený chodník'!P131</f>
        <v>54.4759344</v>
      </c>
      <c r="AV98" s="25">
        <f>'[1]1 - Drevený chodník'!J37</f>
        <v>0</v>
      </c>
      <c r="AW98" s="25">
        <f>'[1]1 - Drevený chodník'!J38</f>
        <v>2090.91</v>
      </c>
      <c r="AX98" s="25">
        <f>'[1]1 - Drevený chodník'!J39</f>
        <v>0</v>
      </c>
      <c r="AY98" s="25">
        <f>'[1]1 - Drevený chodník'!J40</f>
        <v>0</v>
      </c>
      <c r="AZ98" s="25">
        <f>'[1]1 - Drevený chodník'!F37</f>
        <v>0</v>
      </c>
      <c r="BA98" s="25">
        <f>'[1]1 - Drevený chodník'!F38</f>
        <v>9090.9</v>
      </c>
      <c r="BB98" s="25">
        <f>'[1]1 - Drevený chodník'!F39</f>
        <v>0</v>
      </c>
      <c r="BC98" s="25">
        <f>'[1]1 - Drevený chodník'!F40</f>
        <v>0</v>
      </c>
      <c r="BD98" s="165">
        <f>'[1]1 - Drevený chodník'!F41</f>
        <v>0</v>
      </c>
      <c r="BT98" s="12" t="s">
        <v>88</v>
      </c>
      <c r="BV98" s="12" t="s">
        <v>343</v>
      </c>
      <c r="BW98" s="12" t="s">
        <v>207</v>
      </c>
      <c r="BX98" s="12" t="s">
        <v>356</v>
      </c>
      <c r="CL98" s="12" t="s">
        <v>14</v>
      </c>
    </row>
    <row r="99" spans="1:91" s="134" customFormat="1" ht="16.5" customHeight="1" x14ac:dyDescent="0.25">
      <c r="A99" s="166"/>
      <c r="B99" s="133"/>
      <c r="C99" s="53"/>
      <c r="D99" s="53"/>
      <c r="E99" s="53"/>
      <c r="F99" s="185" t="s">
        <v>82</v>
      </c>
      <c r="G99" s="185"/>
      <c r="H99" s="185"/>
      <c r="I99" s="185"/>
      <c r="J99" s="185"/>
      <c r="K99" s="53"/>
      <c r="L99" s="185" t="s">
        <v>358</v>
      </c>
      <c r="M99" s="185"/>
      <c r="N99" s="185"/>
      <c r="O99" s="185"/>
      <c r="P99" s="185"/>
      <c r="Q99" s="185"/>
      <c r="R99" s="185"/>
      <c r="S99" s="185"/>
      <c r="T99" s="185"/>
      <c r="U99" s="185"/>
      <c r="V99" s="185"/>
      <c r="W99" s="185"/>
      <c r="X99" s="185"/>
      <c r="Y99" s="185"/>
      <c r="Z99" s="185"/>
      <c r="AA99" s="185"/>
      <c r="AB99" s="185"/>
      <c r="AC99" s="185"/>
      <c r="AD99" s="185"/>
      <c r="AE99" s="185"/>
      <c r="AF99" s="185"/>
      <c r="AG99" s="186">
        <f>'2 - Podesta hniezda'!J34</f>
        <v>0</v>
      </c>
      <c r="AH99" s="187"/>
      <c r="AI99" s="187"/>
      <c r="AJ99" s="187"/>
      <c r="AK99" s="187"/>
      <c r="AL99" s="187"/>
      <c r="AM99" s="187"/>
      <c r="AN99" s="186">
        <f>'2 - Podesta hniezda'!J43</f>
        <v>0</v>
      </c>
      <c r="AO99" s="187"/>
      <c r="AP99" s="187"/>
      <c r="AQ99" s="162" t="s">
        <v>346</v>
      </c>
      <c r="AR99" s="133"/>
      <c r="AS99" s="163">
        <v>0</v>
      </c>
      <c r="AT99" s="25">
        <f t="shared" si="0"/>
        <v>465.77</v>
      </c>
      <c r="AU99" s="164">
        <f>'[1]2 - Podesta hniezda'!P131</f>
        <v>15.396791040000002</v>
      </c>
      <c r="AV99" s="25">
        <f>'[1]2 - Podesta hniezda'!J37</f>
        <v>0</v>
      </c>
      <c r="AW99" s="25">
        <f>'[1]2 - Podesta hniezda'!J38</f>
        <v>465.77</v>
      </c>
      <c r="AX99" s="25">
        <f>'[1]2 - Podesta hniezda'!J39</f>
        <v>0</v>
      </c>
      <c r="AY99" s="25">
        <f>'[1]2 - Podesta hniezda'!J40</f>
        <v>0</v>
      </c>
      <c r="AZ99" s="25">
        <f>'[1]2 - Podesta hniezda'!F37</f>
        <v>0</v>
      </c>
      <c r="BA99" s="25">
        <f>'[1]2 - Podesta hniezda'!F38</f>
        <v>2025.08</v>
      </c>
      <c r="BB99" s="25">
        <f>'[1]2 - Podesta hniezda'!F39</f>
        <v>0</v>
      </c>
      <c r="BC99" s="25">
        <f>'[1]2 - Podesta hniezda'!F40</f>
        <v>0</v>
      </c>
      <c r="BD99" s="165">
        <f>'[1]2 - Podesta hniezda'!F41</f>
        <v>0</v>
      </c>
      <c r="BT99" s="12" t="s">
        <v>88</v>
      </c>
      <c r="BV99" s="12" t="s">
        <v>343</v>
      </c>
      <c r="BW99" s="12" t="s">
        <v>301</v>
      </c>
      <c r="BX99" s="12" t="s">
        <v>356</v>
      </c>
      <c r="CL99" s="12" t="s">
        <v>14</v>
      </c>
    </row>
    <row r="100" spans="1:91" s="10" customFormat="1" ht="6.95" customHeight="1" x14ac:dyDescent="0.25"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9"/>
    </row>
  </sheetData>
  <mergeCells count="56">
    <mergeCell ref="L28:P28"/>
    <mergeCell ref="W28:AE28"/>
    <mergeCell ref="AK28:AO28"/>
    <mergeCell ref="AR2:BE2"/>
    <mergeCell ref="K5:AJ5"/>
    <mergeCell ref="K6:AJ6"/>
    <mergeCell ref="E23:AN23"/>
    <mergeCell ref="AK26:AO26"/>
    <mergeCell ref="L29:P29"/>
    <mergeCell ref="W29:AE29"/>
    <mergeCell ref="AK29:AO29"/>
    <mergeCell ref="L30:P30"/>
    <mergeCell ref="W30:AE30"/>
    <mergeCell ref="AK30:AO30"/>
    <mergeCell ref="L85:AJ85"/>
    <mergeCell ref="L31:P31"/>
    <mergeCell ref="W31:AE31"/>
    <mergeCell ref="AK31:AO31"/>
    <mergeCell ref="L32:P32"/>
    <mergeCell ref="W32:AE32"/>
    <mergeCell ref="AK32:AO32"/>
    <mergeCell ref="L33:P33"/>
    <mergeCell ref="W33:AE33"/>
    <mergeCell ref="AK33:AO33"/>
    <mergeCell ref="X35:AB35"/>
    <mergeCell ref="AK35:AO3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D95:H95"/>
    <mergeCell ref="J95:AF95"/>
    <mergeCell ref="AG95:AM95"/>
    <mergeCell ref="AN95:AP95"/>
    <mergeCell ref="AG94:AM94"/>
    <mergeCell ref="AN94:AP94"/>
    <mergeCell ref="D97:H97"/>
    <mergeCell ref="J97:AF97"/>
    <mergeCell ref="AG97:AM97"/>
    <mergeCell ref="AN97:AP97"/>
    <mergeCell ref="F96:J96"/>
    <mergeCell ref="L96:AF96"/>
    <mergeCell ref="AG96:AM96"/>
    <mergeCell ref="AN96:AP96"/>
    <mergeCell ref="F98:J98"/>
    <mergeCell ref="L98:AF98"/>
    <mergeCell ref="AG98:AM98"/>
    <mergeCell ref="AN98:AP98"/>
    <mergeCell ref="F99:J99"/>
    <mergeCell ref="L99:AF99"/>
    <mergeCell ref="AG99:AM99"/>
    <mergeCell ref="AN99:AP99"/>
  </mergeCells>
  <pageMargins left="0.39374999999999999" right="0.39374999999999999" top="0.39374999999999999" bottom="0.39374999999999999" header="0" footer="0"/>
  <pageSetup paperSize="9" scale="69" fitToHeight="100" orientation="portrait" blackAndWhite="1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A7E93-767F-45BA-8BC4-D886887B4A77}">
  <sheetPr>
    <pageSetUpPr fitToPage="1"/>
  </sheetPr>
  <dimension ref="B2:BM179"/>
  <sheetViews>
    <sheetView showGridLines="0" topLeftCell="A152" workbookViewId="0">
      <selection activeCell="H134" sqref="H134:H178"/>
    </sheetView>
  </sheetViews>
  <sheetFormatPr defaultRowHeight="11.25" x14ac:dyDescent="0.2"/>
  <cols>
    <col min="1" max="1" width="7.140625" style="1" customWidth="1"/>
    <col min="2" max="2" width="1" style="1" customWidth="1"/>
    <col min="3" max="3" width="3.5703125" style="1" customWidth="1"/>
    <col min="4" max="4" width="3.7109375" style="1" customWidth="1"/>
    <col min="5" max="5" width="14.7109375" style="1" customWidth="1"/>
    <col min="6" max="6" width="43.5703125" style="1" customWidth="1"/>
    <col min="7" max="7" width="6.42578125" style="1" customWidth="1"/>
    <col min="8" max="8" width="12" style="1" customWidth="1"/>
    <col min="9" max="9" width="13.5703125" style="1" customWidth="1"/>
    <col min="10" max="10" width="19.140625" style="1" customWidth="1"/>
    <col min="11" max="11" width="19.140625" style="1" hidden="1" customWidth="1"/>
    <col min="12" max="12" width="8" style="1" customWidth="1"/>
    <col min="13" max="13" width="9.28515625" style="1" hidden="1" customWidth="1"/>
    <col min="14" max="14" width="9.140625" style="1"/>
    <col min="15" max="20" width="12.140625" style="1" hidden="1" customWidth="1"/>
    <col min="21" max="21" width="14" style="1" hidden="1" customWidth="1"/>
    <col min="22" max="22" width="10.5703125" style="1" customWidth="1"/>
    <col min="23" max="23" width="14" style="1" customWidth="1"/>
    <col min="24" max="24" width="10.5703125" style="1" customWidth="1"/>
    <col min="25" max="25" width="12.85546875" style="1" customWidth="1"/>
    <col min="26" max="26" width="9.42578125" style="1" customWidth="1"/>
    <col min="27" max="27" width="12.85546875" style="1" customWidth="1"/>
    <col min="28" max="28" width="14" style="1" customWidth="1"/>
    <col min="29" max="29" width="9.42578125" style="1" customWidth="1"/>
    <col min="30" max="30" width="12.85546875" style="1" customWidth="1"/>
    <col min="31" max="31" width="14" style="1" customWidth="1"/>
    <col min="32" max="16384" width="9.140625" style="1"/>
  </cols>
  <sheetData>
    <row r="2" spans="2:46" ht="36.950000000000003" customHeight="1" x14ac:dyDescent="0.2">
      <c r="L2" s="184" t="s">
        <v>0</v>
      </c>
      <c r="M2" s="177"/>
      <c r="N2" s="177"/>
      <c r="O2" s="177"/>
      <c r="P2" s="177"/>
      <c r="Q2" s="177"/>
      <c r="R2" s="177"/>
      <c r="S2" s="177"/>
      <c r="T2" s="177"/>
      <c r="U2" s="177"/>
      <c r="V2" s="177"/>
      <c r="AT2" s="2" t="s">
        <v>1</v>
      </c>
    </row>
    <row r="3" spans="2:46" ht="6.95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2</v>
      </c>
    </row>
    <row r="4" spans="2:46" ht="24.95" customHeight="1" x14ac:dyDescent="0.2">
      <c r="B4" s="5"/>
      <c r="D4" s="6" t="s">
        <v>3</v>
      </c>
      <c r="L4" s="5"/>
      <c r="M4" s="7" t="s">
        <v>4</v>
      </c>
      <c r="AT4" s="2" t="s">
        <v>5</v>
      </c>
    </row>
    <row r="5" spans="2:46" ht="6.95" customHeight="1" x14ac:dyDescent="0.2">
      <c r="B5" s="5"/>
      <c r="L5" s="5"/>
    </row>
    <row r="6" spans="2:46" ht="12" customHeight="1" x14ac:dyDescent="0.2">
      <c r="B6" s="5"/>
      <c r="D6" s="8" t="s">
        <v>6</v>
      </c>
      <c r="L6" s="5"/>
    </row>
    <row r="7" spans="2:46" ht="26.25" customHeight="1" x14ac:dyDescent="0.2">
      <c r="B7" s="5"/>
      <c r="E7" s="176" t="str">
        <f>'[1]Rekapitulácia stavby'!K6</f>
        <v>Zelené sídliská - lokalita MAGURSKÁ - JELŠOVÝ HÁJIK - revízia 3</v>
      </c>
      <c r="F7" s="182"/>
      <c r="G7" s="182"/>
      <c r="H7" s="182"/>
      <c r="L7" s="5"/>
    </row>
    <row r="8" spans="2:46" ht="12.75" x14ac:dyDescent="0.2">
      <c r="B8" s="5"/>
      <c r="D8" s="8" t="s">
        <v>7</v>
      </c>
      <c r="L8" s="5"/>
    </row>
    <row r="9" spans="2:46" ht="16.5" customHeight="1" x14ac:dyDescent="0.2">
      <c r="B9" s="5"/>
      <c r="E9" s="176" t="s">
        <v>8</v>
      </c>
      <c r="F9" s="177"/>
      <c r="G9" s="177"/>
      <c r="H9" s="177"/>
      <c r="L9" s="5"/>
    </row>
    <row r="10" spans="2:46" ht="12" customHeight="1" x14ac:dyDescent="0.2">
      <c r="B10" s="5"/>
      <c r="D10" s="8" t="s">
        <v>9</v>
      </c>
      <c r="L10" s="5"/>
    </row>
    <row r="11" spans="2:46" s="10" customFormat="1" ht="16.5" customHeight="1" x14ac:dyDescent="0.25">
      <c r="B11" s="9"/>
      <c r="E11" s="178" t="s">
        <v>10</v>
      </c>
      <c r="F11" s="179"/>
      <c r="G11" s="179"/>
      <c r="H11" s="179"/>
      <c r="L11" s="9"/>
    </row>
    <row r="12" spans="2:46" s="10" customFormat="1" ht="12" customHeight="1" x14ac:dyDescent="0.25">
      <c r="B12" s="9"/>
      <c r="D12" s="8" t="s">
        <v>11</v>
      </c>
      <c r="L12" s="9"/>
    </row>
    <row r="13" spans="2:46" s="10" customFormat="1" ht="16.5" customHeight="1" x14ac:dyDescent="0.25">
      <c r="B13" s="9"/>
      <c r="E13" s="180" t="s">
        <v>12</v>
      </c>
      <c r="F13" s="179"/>
      <c r="G13" s="179"/>
      <c r="H13" s="179"/>
      <c r="L13" s="9"/>
    </row>
    <row r="14" spans="2:46" s="10" customFormat="1" x14ac:dyDescent="0.25">
      <c r="B14" s="9"/>
      <c r="L14" s="9"/>
    </row>
    <row r="15" spans="2:46" s="10" customFormat="1" ht="12" customHeight="1" x14ac:dyDescent="0.25">
      <c r="B15" s="9"/>
      <c r="D15" s="8" t="s">
        <v>13</v>
      </c>
      <c r="F15" s="12" t="s">
        <v>14</v>
      </c>
      <c r="I15" s="8" t="s">
        <v>15</v>
      </c>
      <c r="J15" s="12" t="s">
        <v>14</v>
      </c>
      <c r="L15" s="9"/>
    </row>
    <row r="16" spans="2:46" s="10" customFormat="1" ht="12" customHeight="1" x14ac:dyDescent="0.25">
      <c r="B16" s="9"/>
      <c r="D16" s="8" t="s">
        <v>16</v>
      </c>
      <c r="F16" s="12" t="s">
        <v>17</v>
      </c>
      <c r="I16" s="8" t="s">
        <v>18</v>
      </c>
      <c r="J16" s="13">
        <v>46099</v>
      </c>
      <c r="L16" s="9"/>
    </row>
    <row r="17" spans="2:12" s="10" customFormat="1" ht="10.9" customHeight="1" x14ac:dyDescent="0.25">
      <c r="B17" s="9"/>
      <c r="L17" s="9"/>
    </row>
    <row r="18" spans="2:12" s="10" customFormat="1" ht="12" customHeight="1" x14ac:dyDescent="0.25">
      <c r="B18" s="9"/>
      <c r="D18" s="8" t="s">
        <v>19</v>
      </c>
      <c r="I18" s="8" t="s">
        <v>20</v>
      </c>
      <c r="J18" s="12" t="s">
        <v>14</v>
      </c>
      <c r="L18" s="9"/>
    </row>
    <row r="19" spans="2:12" s="10" customFormat="1" ht="18" customHeight="1" x14ac:dyDescent="0.25">
      <c r="B19" s="9"/>
      <c r="E19" s="12" t="s">
        <v>21</v>
      </c>
      <c r="I19" s="8" t="s">
        <v>22</v>
      </c>
      <c r="J19" s="12" t="s">
        <v>14</v>
      </c>
      <c r="L19" s="9"/>
    </row>
    <row r="20" spans="2:12" s="10" customFormat="1" ht="6.95" customHeight="1" x14ac:dyDescent="0.25">
      <c r="B20" s="9"/>
      <c r="L20" s="9"/>
    </row>
    <row r="21" spans="2:12" s="10" customFormat="1" ht="12" customHeight="1" x14ac:dyDescent="0.25">
      <c r="B21" s="9"/>
      <c r="D21" s="8" t="s">
        <v>23</v>
      </c>
      <c r="I21" s="8" t="s">
        <v>20</v>
      </c>
      <c r="J21" s="12" t="str">
        <f>'[1]Rekapitulácia stavby'!AN13</f>
        <v/>
      </c>
      <c r="L21" s="9"/>
    </row>
    <row r="22" spans="2:12" s="10" customFormat="1" ht="18" customHeight="1" x14ac:dyDescent="0.25">
      <c r="B22" s="9"/>
      <c r="E22" s="183" t="str">
        <f>'[1]Rekapitulácia stavby'!E14</f>
        <v xml:space="preserve"> </v>
      </c>
      <c r="F22" s="183"/>
      <c r="G22" s="183"/>
      <c r="H22" s="183"/>
      <c r="I22" s="8" t="s">
        <v>22</v>
      </c>
      <c r="J22" s="12" t="str">
        <f>'[1]Rekapitulácia stavby'!AN14</f>
        <v/>
      </c>
      <c r="L22" s="9"/>
    </row>
    <row r="23" spans="2:12" s="10" customFormat="1" ht="6.95" customHeight="1" x14ac:dyDescent="0.25">
      <c r="B23" s="9"/>
      <c r="L23" s="9"/>
    </row>
    <row r="24" spans="2:12" s="10" customFormat="1" ht="12" customHeight="1" x14ac:dyDescent="0.25">
      <c r="B24" s="9"/>
      <c r="D24" s="8" t="s">
        <v>24</v>
      </c>
      <c r="I24" s="8" t="s">
        <v>20</v>
      </c>
      <c r="J24" s="12" t="s">
        <v>14</v>
      </c>
      <c r="L24" s="9"/>
    </row>
    <row r="25" spans="2:12" s="10" customFormat="1" ht="18" customHeight="1" x14ac:dyDescent="0.25">
      <c r="B25" s="9"/>
      <c r="E25" s="12" t="s">
        <v>25</v>
      </c>
      <c r="I25" s="8" t="s">
        <v>22</v>
      </c>
      <c r="J25" s="12" t="s">
        <v>14</v>
      </c>
      <c r="L25" s="9"/>
    </row>
    <row r="26" spans="2:12" s="10" customFormat="1" ht="6.95" customHeight="1" x14ac:dyDescent="0.25">
      <c r="B26" s="9"/>
      <c r="L26" s="9"/>
    </row>
    <row r="27" spans="2:12" s="10" customFormat="1" ht="12" customHeight="1" x14ac:dyDescent="0.25">
      <c r="B27" s="9"/>
      <c r="D27" s="8" t="s">
        <v>26</v>
      </c>
      <c r="I27" s="8" t="s">
        <v>20</v>
      </c>
      <c r="J27" s="12" t="s">
        <v>14</v>
      </c>
      <c r="L27" s="9"/>
    </row>
    <row r="28" spans="2:12" s="10" customFormat="1" ht="18" customHeight="1" x14ac:dyDescent="0.25">
      <c r="B28" s="9"/>
      <c r="E28" s="12" t="s">
        <v>27</v>
      </c>
      <c r="I28" s="8" t="s">
        <v>22</v>
      </c>
      <c r="J28" s="12" t="s">
        <v>14</v>
      </c>
      <c r="L28" s="9"/>
    </row>
    <row r="29" spans="2:12" s="10" customFormat="1" ht="6.95" customHeight="1" x14ac:dyDescent="0.25">
      <c r="B29" s="9"/>
      <c r="L29" s="9"/>
    </row>
    <row r="30" spans="2:12" s="10" customFormat="1" ht="12" customHeight="1" x14ac:dyDescent="0.25">
      <c r="B30" s="9"/>
      <c r="D30" s="8" t="s">
        <v>28</v>
      </c>
      <c r="L30" s="9"/>
    </row>
    <row r="31" spans="2:12" s="15" customFormat="1" ht="16.5" customHeight="1" x14ac:dyDescent="0.25">
      <c r="B31" s="14"/>
      <c r="E31" s="181" t="s">
        <v>14</v>
      </c>
      <c r="F31" s="181"/>
      <c r="G31" s="181"/>
      <c r="H31" s="181"/>
      <c r="L31" s="14"/>
    </row>
    <row r="32" spans="2:12" s="10" customFormat="1" ht="6.95" customHeight="1" x14ac:dyDescent="0.25">
      <c r="B32" s="9"/>
      <c r="L32" s="9"/>
    </row>
    <row r="33" spans="2:12" s="10" customFormat="1" ht="6.95" customHeight="1" x14ac:dyDescent="0.25">
      <c r="B33" s="9"/>
      <c r="D33" s="17"/>
      <c r="E33" s="17"/>
      <c r="F33" s="17"/>
      <c r="G33" s="17"/>
      <c r="H33" s="17"/>
      <c r="I33" s="17"/>
      <c r="J33" s="17"/>
      <c r="K33" s="17"/>
      <c r="L33" s="9"/>
    </row>
    <row r="34" spans="2:12" s="10" customFormat="1" ht="25.35" customHeight="1" x14ac:dyDescent="0.25">
      <c r="B34" s="9"/>
      <c r="D34" s="18" t="s">
        <v>29</v>
      </c>
      <c r="J34" s="19">
        <f>ROUND(J130, 2)</f>
        <v>0</v>
      </c>
      <c r="L34" s="9"/>
    </row>
    <row r="35" spans="2:12" s="10" customFormat="1" ht="6.95" customHeight="1" x14ac:dyDescent="0.25">
      <c r="B35" s="9"/>
      <c r="D35" s="17"/>
      <c r="E35" s="17"/>
      <c r="F35" s="17"/>
      <c r="G35" s="17"/>
      <c r="H35" s="17"/>
      <c r="I35" s="17"/>
      <c r="J35" s="17"/>
      <c r="K35" s="17"/>
      <c r="L35" s="9"/>
    </row>
    <row r="36" spans="2:12" s="10" customFormat="1" ht="14.45" customHeight="1" x14ac:dyDescent="0.25">
      <c r="B36" s="9"/>
      <c r="F36" s="20" t="s">
        <v>30</v>
      </c>
      <c r="I36" s="20" t="s">
        <v>31</v>
      </c>
      <c r="J36" s="20" t="s">
        <v>32</v>
      </c>
      <c r="L36" s="9"/>
    </row>
    <row r="37" spans="2:12" s="10" customFormat="1" ht="14.45" customHeight="1" x14ac:dyDescent="0.25">
      <c r="B37" s="9"/>
      <c r="D37" s="11" t="s">
        <v>33</v>
      </c>
      <c r="E37" s="21" t="s">
        <v>34</v>
      </c>
      <c r="F37" s="22">
        <f>ROUND((SUM(BE130:BE178)),  2)</f>
        <v>0</v>
      </c>
      <c r="G37" s="23"/>
      <c r="H37" s="23"/>
      <c r="I37" s="24">
        <v>0.23</v>
      </c>
      <c r="J37" s="22">
        <f>ROUND(((SUM(BE130:BE178))*I37),  2)</f>
        <v>0</v>
      </c>
      <c r="L37" s="9"/>
    </row>
    <row r="38" spans="2:12" s="10" customFormat="1" ht="14.45" customHeight="1" x14ac:dyDescent="0.25">
      <c r="B38" s="9"/>
      <c r="E38" s="21"/>
      <c r="F38" s="25">
        <f>ROUND((SUM(BF130:BF178)),  2)</f>
        <v>0</v>
      </c>
      <c r="I38" s="26">
        <v>0.23</v>
      </c>
      <c r="J38" s="25">
        <f>ROUND(((SUM(BF130:BF178))*I38),  2)</f>
        <v>0</v>
      </c>
      <c r="L38" s="9"/>
    </row>
    <row r="39" spans="2:12" s="10" customFormat="1" ht="14.45" hidden="1" customHeight="1" x14ac:dyDescent="0.25">
      <c r="B39" s="9"/>
      <c r="E39" s="8" t="s">
        <v>36</v>
      </c>
      <c r="F39" s="25">
        <f>ROUND((SUM(BG130:BG178)),  2)</f>
        <v>0</v>
      </c>
      <c r="I39" s="26">
        <v>0.23</v>
      </c>
      <c r="J39" s="25">
        <f>0</f>
        <v>0</v>
      </c>
      <c r="L39" s="9"/>
    </row>
    <row r="40" spans="2:12" s="10" customFormat="1" ht="14.45" hidden="1" customHeight="1" x14ac:dyDescent="0.25">
      <c r="B40" s="9"/>
      <c r="E40" s="8" t="s">
        <v>37</v>
      </c>
      <c r="F40" s="25">
        <f>ROUND((SUM(BH130:BH178)),  2)</f>
        <v>0</v>
      </c>
      <c r="I40" s="26">
        <v>0.23</v>
      </c>
      <c r="J40" s="25">
        <f>0</f>
        <v>0</v>
      </c>
      <c r="L40" s="9"/>
    </row>
    <row r="41" spans="2:12" s="10" customFormat="1" ht="14.45" hidden="1" customHeight="1" x14ac:dyDescent="0.25">
      <c r="B41" s="9"/>
      <c r="E41" s="21" t="s">
        <v>38</v>
      </c>
      <c r="F41" s="22">
        <f>ROUND((SUM(BI130:BI178)),  2)</f>
        <v>0</v>
      </c>
      <c r="G41" s="23"/>
      <c r="H41" s="23"/>
      <c r="I41" s="24">
        <v>0</v>
      </c>
      <c r="J41" s="22">
        <f>0</f>
        <v>0</v>
      </c>
      <c r="L41" s="9"/>
    </row>
    <row r="42" spans="2:12" s="10" customFormat="1" ht="6.95" customHeight="1" x14ac:dyDescent="0.25">
      <c r="B42" s="9"/>
      <c r="L42" s="9"/>
    </row>
    <row r="43" spans="2:12" s="10" customFormat="1" ht="25.35" customHeight="1" x14ac:dyDescent="0.25">
      <c r="B43" s="9"/>
      <c r="C43" s="27"/>
      <c r="D43" s="28" t="s">
        <v>39</v>
      </c>
      <c r="E43" s="29"/>
      <c r="F43" s="29"/>
      <c r="G43" s="30" t="s">
        <v>40</v>
      </c>
      <c r="H43" s="31" t="s">
        <v>41</v>
      </c>
      <c r="I43" s="29"/>
      <c r="J43" s="32">
        <f>SUM(J34:J41)</f>
        <v>0</v>
      </c>
      <c r="K43" s="33"/>
      <c r="L43" s="9"/>
    </row>
    <row r="44" spans="2:12" s="10" customFormat="1" ht="14.45" customHeight="1" x14ac:dyDescent="0.25">
      <c r="B44" s="9"/>
      <c r="L44" s="9"/>
    </row>
    <row r="45" spans="2:12" ht="14.45" customHeight="1" x14ac:dyDescent="0.2">
      <c r="B45" s="5"/>
      <c r="L45" s="5"/>
    </row>
    <row r="46" spans="2:12" ht="14.45" customHeight="1" x14ac:dyDescent="0.2">
      <c r="B46" s="5"/>
      <c r="L46" s="5"/>
    </row>
    <row r="47" spans="2:12" ht="14.45" customHeight="1" x14ac:dyDescent="0.2">
      <c r="B47" s="5"/>
      <c r="L47" s="5"/>
    </row>
    <row r="48" spans="2:12" ht="14.45" customHeight="1" x14ac:dyDescent="0.2">
      <c r="B48" s="5"/>
      <c r="L48" s="5"/>
    </row>
    <row r="49" spans="2:12" ht="14.45" customHeight="1" x14ac:dyDescent="0.2">
      <c r="B49" s="5"/>
      <c r="L49" s="5"/>
    </row>
    <row r="50" spans="2:12" s="10" customFormat="1" ht="14.45" customHeight="1" x14ac:dyDescent="0.25">
      <c r="B50" s="9"/>
      <c r="D50" s="34" t="s">
        <v>42</v>
      </c>
      <c r="E50" s="35"/>
      <c r="F50" s="35"/>
      <c r="G50" s="34" t="s">
        <v>43</v>
      </c>
      <c r="H50" s="35"/>
      <c r="I50" s="35"/>
      <c r="J50" s="35"/>
      <c r="K50" s="35"/>
      <c r="L50" s="9"/>
    </row>
    <row r="51" spans="2:12" x14ac:dyDescent="0.2">
      <c r="B51" s="5"/>
      <c r="L51" s="5"/>
    </row>
    <row r="52" spans="2:12" x14ac:dyDescent="0.2">
      <c r="B52" s="5"/>
      <c r="L52" s="5"/>
    </row>
    <row r="53" spans="2:12" x14ac:dyDescent="0.2">
      <c r="B53" s="5"/>
      <c r="L53" s="5"/>
    </row>
    <row r="54" spans="2:12" x14ac:dyDescent="0.2">
      <c r="B54" s="5"/>
      <c r="L54" s="5"/>
    </row>
    <row r="55" spans="2:12" x14ac:dyDescent="0.2">
      <c r="B55" s="5"/>
      <c r="L55" s="5"/>
    </row>
    <row r="56" spans="2:12" x14ac:dyDescent="0.2">
      <c r="B56" s="5"/>
      <c r="L56" s="5"/>
    </row>
    <row r="57" spans="2:12" x14ac:dyDescent="0.2">
      <c r="B57" s="5"/>
      <c r="L57" s="5"/>
    </row>
    <row r="58" spans="2:12" x14ac:dyDescent="0.2">
      <c r="B58" s="5"/>
      <c r="L58" s="5"/>
    </row>
    <row r="59" spans="2:12" x14ac:dyDescent="0.2">
      <c r="B59" s="5"/>
      <c r="L59" s="5"/>
    </row>
    <row r="60" spans="2:12" x14ac:dyDescent="0.2">
      <c r="B60" s="5"/>
      <c r="L60" s="5"/>
    </row>
    <row r="61" spans="2:12" s="10" customFormat="1" ht="12.75" x14ac:dyDescent="0.25">
      <c r="B61" s="9"/>
      <c r="D61" s="36" t="s">
        <v>44</v>
      </c>
      <c r="E61" s="37"/>
      <c r="F61" s="38" t="s">
        <v>45</v>
      </c>
      <c r="G61" s="36" t="s">
        <v>44</v>
      </c>
      <c r="H61" s="37"/>
      <c r="I61" s="37"/>
      <c r="J61" s="39" t="s">
        <v>45</v>
      </c>
      <c r="K61" s="37"/>
      <c r="L61" s="9"/>
    </row>
    <row r="62" spans="2:12" x14ac:dyDescent="0.2">
      <c r="B62" s="5"/>
      <c r="L62" s="5"/>
    </row>
    <row r="63" spans="2:12" x14ac:dyDescent="0.2">
      <c r="B63" s="5"/>
      <c r="L63" s="5"/>
    </row>
    <row r="64" spans="2:12" x14ac:dyDescent="0.2">
      <c r="B64" s="5"/>
      <c r="L64" s="5"/>
    </row>
    <row r="65" spans="2:12" s="10" customFormat="1" ht="12.75" x14ac:dyDescent="0.25">
      <c r="B65" s="9"/>
      <c r="D65" s="34" t="s">
        <v>46</v>
      </c>
      <c r="E65" s="35"/>
      <c r="F65" s="35"/>
      <c r="G65" s="34" t="s">
        <v>47</v>
      </c>
      <c r="H65" s="35"/>
      <c r="I65" s="35"/>
      <c r="J65" s="35"/>
      <c r="K65" s="35"/>
      <c r="L65" s="9"/>
    </row>
    <row r="66" spans="2:12" x14ac:dyDescent="0.2">
      <c r="B66" s="5"/>
      <c r="L66" s="5"/>
    </row>
    <row r="67" spans="2:12" x14ac:dyDescent="0.2">
      <c r="B67" s="5"/>
      <c r="L67" s="5"/>
    </row>
    <row r="68" spans="2:12" x14ac:dyDescent="0.2">
      <c r="B68" s="5"/>
      <c r="L68" s="5"/>
    </row>
    <row r="69" spans="2:12" x14ac:dyDescent="0.2">
      <c r="B69" s="5"/>
      <c r="L69" s="5"/>
    </row>
    <row r="70" spans="2:12" x14ac:dyDescent="0.2">
      <c r="B70" s="5"/>
      <c r="L70" s="5"/>
    </row>
    <row r="71" spans="2:12" x14ac:dyDescent="0.2">
      <c r="B71" s="5"/>
      <c r="L71" s="5"/>
    </row>
    <row r="72" spans="2:12" x14ac:dyDescent="0.2">
      <c r="B72" s="5"/>
      <c r="L72" s="5"/>
    </row>
    <row r="73" spans="2:12" x14ac:dyDescent="0.2">
      <c r="B73" s="5"/>
      <c r="L73" s="5"/>
    </row>
    <row r="74" spans="2:12" x14ac:dyDescent="0.2">
      <c r="B74" s="5"/>
      <c r="L74" s="5"/>
    </row>
    <row r="75" spans="2:12" x14ac:dyDescent="0.2">
      <c r="B75" s="5"/>
      <c r="L75" s="5"/>
    </row>
    <row r="76" spans="2:12" s="10" customFormat="1" ht="12.75" x14ac:dyDescent="0.25">
      <c r="B76" s="9"/>
      <c r="D76" s="36" t="s">
        <v>44</v>
      </c>
      <c r="E76" s="37"/>
      <c r="F76" s="38" t="s">
        <v>45</v>
      </c>
      <c r="G76" s="36" t="s">
        <v>44</v>
      </c>
      <c r="H76" s="37"/>
      <c r="I76" s="37"/>
      <c r="J76" s="39" t="s">
        <v>45</v>
      </c>
      <c r="K76" s="37"/>
      <c r="L76" s="9"/>
    </row>
    <row r="77" spans="2:12" s="10" customFormat="1" ht="14.45" customHeight="1" x14ac:dyDescent="0.25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9"/>
    </row>
    <row r="81" spans="2:12" s="10" customFormat="1" ht="6.95" hidden="1" customHeight="1" x14ac:dyDescent="0.25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9"/>
    </row>
    <row r="82" spans="2:12" s="10" customFormat="1" ht="24.95" hidden="1" customHeight="1" x14ac:dyDescent="0.25">
      <c r="B82" s="9"/>
      <c r="C82" s="6" t="s">
        <v>48</v>
      </c>
      <c r="L82" s="9"/>
    </row>
    <row r="83" spans="2:12" s="10" customFormat="1" ht="6.95" hidden="1" customHeight="1" x14ac:dyDescent="0.25">
      <c r="B83" s="9"/>
      <c r="L83" s="9"/>
    </row>
    <row r="84" spans="2:12" s="10" customFormat="1" ht="12" hidden="1" customHeight="1" x14ac:dyDescent="0.25">
      <c r="B84" s="9"/>
      <c r="C84" s="8" t="s">
        <v>6</v>
      </c>
      <c r="L84" s="9"/>
    </row>
    <row r="85" spans="2:12" s="10" customFormat="1" ht="26.25" hidden="1" customHeight="1" x14ac:dyDescent="0.25">
      <c r="B85" s="9"/>
      <c r="E85" s="176" t="str">
        <f>E7</f>
        <v>Zelené sídliská - lokalita MAGURSKÁ - JELŠOVÝ HÁJIK - revízia 3</v>
      </c>
      <c r="F85" s="182"/>
      <c r="G85" s="182"/>
      <c r="H85" s="182"/>
      <c r="L85" s="9"/>
    </row>
    <row r="86" spans="2:12" ht="12" hidden="1" customHeight="1" x14ac:dyDescent="0.2">
      <c r="B86" s="5"/>
      <c r="C86" s="8" t="s">
        <v>7</v>
      </c>
      <c r="L86" s="5"/>
    </row>
    <row r="87" spans="2:12" ht="16.5" hidden="1" customHeight="1" x14ac:dyDescent="0.2">
      <c r="B87" s="5"/>
      <c r="E87" s="176" t="s">
        <v>8</v>
      </c>
      <c r="F87" s="177"/>
      <c r="G87" s="177"/>
      <c r="H87" s="177"/>
      <c r="L87" s="5"/>
    </row>
    <row r="88" spans="2:12" ht="12" hidden="1" customHeight="1" x14ac:dyDescent="0.2">
      <c r="B88" s="5"/>
      <c r="C88" s="8" t="s">
        <v>9</v>
      </c>
      <c r="L88" s="5"/>
    </row>
    <row r="89" spans="2:12" s="10" customFormat="1" ht="16.5" hidden="1" customHeight="1" x14ac:dyDescent="0.25">
      <c r="B89" s="9"/>
      <c r="E89" s="178" t="s">
        <v>10</v>
      </c>
      <c r="F89" s="179"/>
      <c r="G89" s="179"/>
      <c r="H89" s="179"/>
      <c r="L89" s="9"/>
    </row>
    <row r="90" spans="2:12" s="10" customFormat="1" ht="12" hidden="1" customHeight="1" x14ac:dyDescent="0.25">
      <c r="B90" s="9"/>
      <c r="C90" s="8" t="s">
        <v>11</v>
      </c>
      <c r="L90" s="9"/>
    </row>
    <row r="91" spans="2:12" s="10" customFormat="1" ht="16.5" hidden="1" customHeight="1" x14ac:dyDescent="0.25">
      <c r="B91" s="9"/>
      <c r="E91" s="180" t="str">
        <f>E13</f>
        <v>SO 4.1.1 - Herné prvky - časť 1</v>
      </c>
      <c r="F91" s="179"/>
      <c r="G91" s="179"/>
      <c r="H91" s="179"/>
      <c r="L91" s="9"/>
    </row>
    <row r="92" spans="2:12" s="10" customFormat="1" ht="6.95" hidden="1" customHeight="1" x14ac:dyDescent="0.25">
      <c r="B92" s="9"/>
      <c r="L92" s="9"/>
    </row>
    <row r="93" spans="2:12" s="10" customFormat="1" ht="12" hidden="1" customHeight="1" x14ac:dyDescent="0.25">
      <c r="B93" s="9"/>
      <c r="C93" s="8" t="s">
        <v>16</v>
      </c>
      <c r="F93" s="12" t="str">
        <f>F16</f>
        <v>Magurská, Jelšový hájik</v>
      </c>
      <c r="I93" s="8" t="s">
        <v>18</v>
      </c>
      <c r="J93" s="13">
        <f>IF(J16="","",J16)</f>
        <v>46099</v>
      </c>
      <c r="L93" s="9"/>
    </row>
    <row r="94" spans="2:12" s="10" customFormat="1" ht="6.95" hidden="1" customHeight="1" x14ac:dyDescent="0.25">
      <c r="B94" s="9"/>
      <c r="L94" s="9"/>
    </row>
    <row r="95" spans="2:12" s="10" customFormat="1" ht="15.2" hidden="1" customHeight="1" x14ac:dyDescent="0.25">
      <c r="B95" s="9"/>
      <c r="C95" s="8" t="s">
        <v>19</v>
      </c>
      <c r="F95" s="12" t="str">
        <f>E19</f>
        <v>Mesto Banská Bystrica</v>
      </c>
      <c r="I95" s="8" t="s">
        <v>24</v>
      </c>
      <c r="J95" s="16" t="str">
        <f>E25</f>
        <v>Ing. Júlia Straňáková</v>
      </c>
      <c r="L95" s="9"/>
    </row>
    <row r="96" spans="2:12" s="10" customFormat="1" ht="15.2" hidden="1" customHeight="1" x14ac:dyDescent="0.25">
      <c r="B96" s="9"/>
      <c r="C96" s="8" t="s">
        <v>23</v>
      </c>
      <c r="F96" s="12" t="str">
        <f>IF(E22="","",E22)</f>
        <v xml:space="preserve"> </v>
      </c>
      <c r="I96" s="8" t="s">
        <v>26</v>
      </c>
      <c r="J96" s="16" t="str">
        <f>E28</f>
        <v>Milan Straňák</v>
      </c>
      <c r="L96" s="9"/>
    </row>
    <row r="97" spans="2:47" s="10" customFormat="1" ht="10.35" hidden="1" customHeight="1" x14ac:dyDescent="0.25">
      <c r="B97" s="9"/>
      <c r="L97" s="9"/>
    </row>
    <row r="98" spans="2:47" s="10" customFormat="1" ht="29.25" hidden="1" customHeight="1" x14ac:dyDescent="0.25">
      <c r="B98" s="9"/>
      <c r="C98" s="44" t="s">
        <v>49</v>
      </c>
      <c r="D98" s="27"/>
      <c r="E98" s="27"/>
      <c r="F98" s="27"/>
      <c r="G98" s="27"/>
      <c r="H98" s="27"/>
      <c r="I98" s="27"/>
      <c r="J98" s="45" t="s">
        <v>50</v>
      </c>
      <c r="K98" s="27"/>
      <c r="L98" s="9"/>
    </row>
    <row r="99" spans="2:47" s="10" customFormat="1" ht="10.35" hidden="1" customHeight="1" x14ac:dyDescent="0.25">
      <c r="B99" s="9"/>
      <c r="L99" s="9"/>
    </row>
    <row r="100" spans="2:47" s="10" customFormat="1" ht="22.9" hidden="1" customHeight="1" x14ac:dyDescent="0.25">
      <c r="B100" s="9"/>
      <c r="C100" s="46" t="s">
        <v>51</v>
      </c>
      <c r="J100" s="19">
        <f>J130</f>
        <v>0</v>
      </c>
      <c r="L100" s="9"/>
      <c r="AU100" s="2" t="s">
        <v>52</v>
      </c>
    </row>
    <row r="101" spans="2:47" s="48" customFormat="1" ht="24.95" hidden="1" customHeight="1" x14ac:dyDescent="0.25">
      <c r="B101" s="47"/>
      <c r="D101" s="49" t="s">
        <v>53</v>
      </c>
      <c r="E101" s="50"/>
      <c r="F101" s="50"/>
      <c r="G101" s="50"/>
      <c r="H101" s="50"/>
      <c r="I101" s="50"/>
      <c r="J101" s="51">
        <f>J131</f>
        <v>0</v>
      </c>
      <c r="L101" s="47"/>
    </row>
    <row r="102" spans="2:47" s="53" customFormat="1" ht="19.899999999999999" hidden="1" customHeight="1" x14ac:dyDescent="0.25">
      <c r="B102" s="52"/>
      <c r="D102" s="54" t="s">
        <v>54</v>
      </c>
      <c r="E102" s="55"/>
      <c r="F102" s="55"/>
      <c r="G102" s="55"/>
      <c r="H102" s="55"/>
      <c r="I102" s="55"/>
      <c r="J102" s="56">
        <f>J132</f>
        <v>0</v>
      </c>
      <c r="L102" s="52"/>
    </row>
    <row r="103" spans="2:47" s="53" customFormat="1" ht="14.85" hidden="1" customHeight="1" x14ac:dyDescent="0.25">
      <c r="B103" s="52"/>
      <c r="D103" s="54" t="s">
        <v>55</v>
      </c>
      <c r="E103" s="55"/>
      <c r="F103" s="55"/>
      <c r="G103" s="55"/>
      <c r="H103" s="55"/>
      <c r="I103" s="55"/>
      <c r="J103" s="56">
        <f>J133</f>
        <v>0</v>
      </c>
      <c r="L103" s="52"/>
    </row>
    <row r="104" spans="2:47" s="53" customFormat="1" ht="14.85" hidden="1" customHeight="1" x14ac:dyDescent="0.25">
      <c r="B104" s="52"/>
      <c r="D104" s="54" t="s">
        <v>56</v>
      </c>
      <c r="E104" s="55"/>
      <c r="F104" s="55"/>
      <c r="G104" s="55"/>
      <c r="H104" s="55"/>
      <c r="I104" s="55"/>
      <c r="J104" s="56">
        <f>J137</f>
        <v>0</v>
      </c>
      <c r="L104" s="52"/>
    </row>
    <row r="105" spans="2:47" s="53" customFormat="1" ht="14.85" hidden="1" customHeight="1" x14ac:dyDescent="0.25">
      <c r="B105" s="52"/>
      <c r="D105" s="54" t="s">
        <v>57</v>
      </c>
      <c r="E105" s="55"/>
      <c r="F105" s="55"/>
      <c r="G105" s="55"/>
      <c r="H105" s="55"/>
      <c r="I105" s="55"/>
      <c r="J105" s="56">
        <f>J159</f>
        <v>0</v>
      </c>
      <c r="L105" s="52"/>
    </row>
    <row r="106" spans="2:47" s="53" customFormat="1" ht="19.899999999999999" hidden="1" customHeight="1" x14ac:dyDescent="0.25">
      <c r="B106" s="52"/>
      <c r="D106" s="54" t="s">
        <v>58</v>
      </c>
      <c r="E106" s="55"/>
      <c r="F106" s="55"/>
      <c r="G106" s="55"/>
      <c r="H106" s="55"/>
      <c r="I106" s="55"/>
      <c r="J106" s="56">
        <f>J173</f>
        <v>0</v>
      </c>
      <c r="L106" s="52"/>
    </row>
    <row r="107" spans="2:47" s="10" customFormat="1" ht="21.75" hidden="1" customHeight="1" x14ac:dyDescent="0.25">
      <c r="B107" s="9"/>
      <c r="L107" s="9"/>
    </row>
    <row r="108" spans="2:47" s="10" customFormat="1" ht="6.95" hidden="1" customHeight="1" x14ac:dyDescent="0.25"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9"/>
    </row>
    <row r="109" spans="2:47" hidden="1" x14ac:dyDescent="0.2"/>
    <row r="110" spans="2:47" hidden="1" x14ac:dyDescent="0.2"/>
    <row r="111" spans="2:47" hidden="1" x14ac:dyDescent="0.2"/>
    <row r="112" spans="2:47" s="10" customFormat="1" ht="6.95" customHeight="1" x14ac:dyDescent="0.25"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9"/>
    </row>
    <row r="113" spans="2:12" s="10" customFormat="1" ht="24.95" customHeight="1" x14ac:dyDescent="0.25">
      <c r="B113" s="9"/>
      <c r="C113" s="6" t="s">
        <v>59</v>
      </c>
      <c r="L113" s="9"/>
    </row>
    <row r="114" spans="2:12" s="10" customFormat="1" ht="6.95" customHeight="1" x14ac:dyDescent="0.25">
      <c r="B114" s="9"/>
      <c r="L114" s="9"/>
    </row>
    <row r="115" spans="2:12" s="10" customFormat="1" ht="12" customHeight="1" x14ac:dyDescent="0.25">
      <c r="B115" s="9"/>
      <c r="C115" s="8" t="s">
        <v>6</v>
      </c>
      <c r="L115" s="9"/>
    </row>
    <row r="116" spans="2:12" s="10" customFormat="1" ht="26.25" customHeight="1" x14ac:dyDescent="0.25">
      <c r="B116" s="9"/>
      <c r="E116" s="176" t="str">
        <f>E7</f>
        <v>Zelené sídliská - lokalita MAGURSKÁ - JELŠOVÝ HÁJIK - revízia 3</v>
      </c>
      <c r="F116" s="182"/>
      <c r="G116" s="182"/>
      <c r="H116" s="182"/>
      <c r="L116" s="9"/>
    </row>
    <row r="117" spans="2:12" ht="12" customHeight="1" x14ac:dyDescent="0.2">
      <c r="B117" s="5"/>
      <c r="C117" s="8" t="s">
        <v>7</v>
      </c>
      <c r="L117" s="5"/>
    </row>
    <row r="118" spans="2:12" ht="16.5" customHeight="1" x14ac:dyDescent="0.2">
      <c r="B118" s="5"/>
      <c r="E118" s="176" t="s">
        <v>8</v>
      </c>
      <c r="F118" s="177"/>
      <c r="G118" s="177"/>
      <c r="H118" s="177"/>
      <c r="L118" s="5"/>
    </row>
    <row r="119" spans="2:12" ht="12" customHeight="1" x14ac:dyDescent="0.2">
      <c r="B119" s="5"/>
      <c r="C119" s="8" t="s">
        <v>9</v>
      </c>
      <c r="L119" s="5"/>
    </row>
    <row r="120" spans="2:12" s="10" customFormat="1" ht="16.5" customHeight="1" x14ac:dyDescent="0.25">
      <c r="B120" s="9"/>
      <c r="E120" s="178" t="s">
        <v>10</v>
      </c>
      <c r="F120" s="179"/>
      <c r="G120" s="179"/>
      <c r="H120" s="179"/>
      <c r="L120" s="9"/>
    </row>
    <row r="121" spans="2:12" s="10" customFormat="1" ht="12" customHeight="1" x14ac:dyDescent="0.25">
      <c r="B121" s="9"/>
      <c r="C121" s="8" t="s">
        <v>11</v>
      </c>
      <c r="L121" s="9"/>
    </row>
    <row r="122" spans="2:12" s="10" customFormat="1" ht="16.5" customHeight="1" x14ac:dyDescent="0.25">
      <c r="B122" s="9"/>
      <c r="E122" s="180" t="str">
        <f>E13</f>
        <v>SO 4.1.1 - Herné prvky - časť 1</v>
      </c>
      <c r="F122" s="179"/>
      <c r="G122" s="179"/>
      <c r="H122" s="179"/>
      <c r="L122" s="9"/>
    </row>
    <row r="123" spans="2:12" s="10" customFormat="1" ht="6.95" customHeight="1" x14ac:dyDescent="0.25">
      <c r="B123" s="9"/>
      <c r="L123" s="9"/>
    </row>
    <row r="124" spans="2:12" s="10" customFormat="1" ht="12" customHeight="1" x14ac:dyDescent="0.25">
      <c r="B124" s="9"/>
      <c r="C124" s="8" t="s">
        <v>16</v>
      </c>
      <c r="F124" s="12" t="str">
        <f>F16</f>
        <v>Magurská, Jelšový hájik</v>
      </c>
      <c r="I124" s="8" t="s">
        <v>18</v>
      </c>
      <c r="J124" s="13">
        <f>IF(J16="","",J16)</f>
        <v>46099</v>
      </c>
      <c r="L124" s="9"/>
    </row>
    <row r="125" spans="2:12" s="10" customFormat="1" ht="6.95" customHeight="1" x14ac:dyDescent="0.25">
      <c r="B125" s="9"/>
      <c r="L125" s="9"/>
    </row>
    <row r="126" spans="2:12" s="10" customFormat="1" ht="15.2" customHeight="1" x14ac:dyDescent="0.25">
      <c r="B126" s="9"/>
      <c r="C126" s="8" t="s">
        <v>19</v>
      </c>
      <c r="F126" s="12" t="str">
        <f>E19</f>
        <v>Mesto Banská Bystrica</v>
      </c>
      <c r="I126" s="8" t="s">
        <v>24</v>
      </c>
      <c r="J126" s="16" t="str">
        <f>E25</f>
        <v>Ing. Júlia Straňáková</v>
      </c>
      <c r="L126" s="9"/>
    </row>
    <row r="127" spans="2:12" s="10" customFormat="1" ht="15.2" customHeight="1" x14ac:dyDescent="0.25">
      <c r="B127" s="9"/>
      <c r="C127" s="8" t="s">
        <v>23</v>
      </c>
      <c r="F127" s="12" t="str">
        <f>IF(E22="","",E22)</f>
        <v xml:space="preserve"> </v>
      </c>
      <c r="I127" s="8" t="s">
        <v>26</v>
      </c>
      <c r="J127" s="16" t="str">
        <f>E28</f>
        <v>Milan Straňák</v>
      </c>
      <c r="L127" s="9"/>
    </row>
    <row r="128" spans="2:12" s="10" customFormat="1" ht="10.35" customHeight="1" x14ac:dyDescent="0.25">
      <c r="B128" s="9"/>
      <c r="L128" s="9"/>
    </row>
    <row r="129" spans="2:65" s="65" customFormat="1" ht="29.25" customHeight="1" x14ac:dyDescent="0.25">
      <c r="B129" s="57"/>
      <c r="C129" s="58" t="s">
        <v>60</v>
      </c>
      <c r="D129" s="59" t="s">
        <v>61</v>
      </c>
      <c r="E129" s="59" t="s">
        <v>62</v>
      </c>
      <c r="F129" s="59" t="s">
        <v>63</v>
      </c>
      <c r="G129" s="59" t="s">
        <v>64</v>
      </c>
      <c r="H129" s="59" t="s">
        <v>65</v>
      </c>
      <c r="I129" s="59" t="s">
        <v>66</v>
      </c>
      <c r="J129" s="60" t="s">
        <v>50</v>
      </c>
      <c r="K129" s="61" t="s">
        <v>67</v>
      </c>
      <c r="L129" s="57"/>
      <c r="M129" s="62" t="s">
        <v>14</v>
      </c>
      <c r="N129" s="63" t="s">
        <v>33</v>
      </c>
      <c r="O129" s="63" t="s">
        <v>68</v>
      </c>
      <c r="P129" s="63" t="s">
        <v>69</v>
      </c>
      <c r="Q129" s="63" t="s">
        <v>70</v>
      </c>
      <c r="R129" s="63" t="s">
        <v>71</v>
      </c>
      <c r="S129" s="63" t="s">
        <v>72</v>
      </c>
      <c r="T129" s="64" t="s">
        <v>73</v>
      </c>
    </row>
    <row r="130" spans="2:65" s="10" customFormat="1" ht="22.9" customHeight="1" x14ac:dyDescent="0.25">
      <c r="B130" s="9"/>
      <c r="C130" s="66" t="s">
        <v>51</v>
      </c>
      <c r="J130" s="174">
        <f>BK130</f>
        <v>0</v>
      </c>
      <c r="L130" s="9"/>
      <c r="M130" s="67"/>
      <c r="N130" s="17"/>
      <c r="O130" s="17"/>
      <c r="P130" s="68">
        <f>P131</f>
        <v>244.05616000000001</v>
      </c>
      <c r="Q130" s="17"/>
      <c r="R130" s="68">
        <f>R131</f>
        <v>0.25103959999999997</v>
      </c>
      <c r="S130" s="17"/>
      <c r="T130" s="69">
        <f>T131</f>
        <v>4.8</v>
      </c>
      <c r="AT130" s="2" t="s">
        <v>74</v>
      </c>
      <c r="AU130" s="2" t="s">
        <v>52</v>
      </c>
      <c r="BK130" s="70">
        <f>BK131</f>
        <v>0</v>
      </c>
    </row>
    <row r="131" spans="2:65" s="72" customFormat="1" ht="25.9" customHeight="1" x14ac:dyDescent="0.2">
      <c r="B131" s="71"/>
      <c r="D131" s="73" t="s">
        <v>74</v>
      </c>
      <c r="E131" s="74" t="s">
        <v>75</v>
      </c>
      <c r="F131" s="74" t="s">
        <v>75</v>
      </c>
      <c r="J131" s="175">
        <f>BK131</f>
        <v>0</v>
      </c>
      <c r="L131" s="71"/>
      <c r="M131" s="75"/>
      <c r="P131" s="76">
        <f>P132+P173</f>
        <v>244.05616000000001</v>
      </c>
      <c r="R131" s="76">
        <f>R132+R173</f>
        <v>0.25103959999999997</v>
      </c>
      <c r="T131" s="77">
        <f>T132+T173</f>
        <v>4.8</v>
      </c>
      <c r="AR131" s="73" t="s">
        <v>76</v>
      </c>
      <c r="AT131" s="78" t="s">
        <v>74</v>
      </c>
      <c r="AU131" s="78" t="s">
        <v>2</v>
      </c>
      <c r="AY131" s="73" t="s">
        <v>77</v>
      </c>
      <c r="BK131" s="79">
        <f>BK132+BK173</f>
        <v>0</v>
      </c>
    </row>
    <row r="132" spans="2:65" s="72" customFormat="1" ht="22.9" customHeight="1" x14ac:dyDescent="0.2">
      <c r="B132" s="71"/>
      <c r="D132" s="73" t="s">
        <v>74</v>
      </c>
      <c r="E132" s="80" t="s">
        <v>78</v>
      </c>
      <c r="F132" s="80" t="s">
        <v>79</v>
      </c>
      <c r="J132" s="173">
        <f>BK132</f>
        <v>0</v>
      </c>
      <c r="L132" s="71"/>
      <c r="M132" s="75"/>
      <c r="P132" s="76">
        <f>P133+P137+P159</f>
        <v>46.824159999999999</v>
      </c>
      <c r="R132" s="76">
        <f>R133+R137+R159</f>
        <v>3.07196E-2</v>
      </c>
      <c r="T132" s="77">
        <f>T133+T137+T159</f>
        <v>0</v>
      </c>
      <c r="AR132" s="73" t="s">
        <v>76</v>
      </c>
      <c r="AT132" s="78" t="s">
        <v>74</v>
      </c>
      <c r="AU132" s="78" t="s">
        <v>76</v>
      </c>
      <c r="AY132" s="73" t="s">
        <v>77</v>
      </c>
      <c r="BK132" s="79">
        <f>BK133+BK137+BK159</f>
        <v>0</v>
      </c>
    </row>
    <row r="133" spans="2:65" s="72" customFormat="1" ht="20.85" customHeight="1" x14ac:dyDescent="0.2">
      <c r="B133" s="71"/>
      <c r="D133" s="73" t="s">
        <v>74</v>
      </c>
      <c r="E133" s="80" t="s">
        <v>80</v>
      </c>
      <c r="F133" s="80" t="s">
        <v>81</v>
      </c>
      <c r="J133" s="173">
        <f>BK133</f>
        <v>0</v>
      </c>
      <c r="L133" s="71"/>
      <c r="M133" s="75"/>
      <c r="P133" s="76">
        <f>SUM(P134:P136)</f>
        <v>0.90036000000000005</v>
      </c>
      <c r="R133" s="76">
        <f>SUM(R134:R136)</f>
        <v>1.516E-4</v>
      </c>
      <c r="T133" s="77">
        <f>SUM(T134:T136)</f>
        <v>0</v>
      </c>
      <c r="AR133" s="73" t="s">
        <v>76</v>
      </c>
      <c r="AT133" s="78" t="s">
        <v>74</v>
      </c>
      <c r="AU133" s="78" t="s">
        <v>82</v>
      </c>
      <c r="AY133" s="73" t="s">
        <v>77</v>
      </c>
      <c r="BK133" s="79">
        <f>SUM(BK134:BK136)</f>
        <v>0</v>
      </c>
    </row>
    <row r="134" spans="2:65" s="10" customFormat="1" ht="16.5" customHeight="1" x14ac:dyDescent="0.25">
      <c r="B134" s="81"/>
      <c r="C134" s="82">
        <v>1</v>
      </c>
      <c r="D134" s="82" t="s">
        <v>83</v>
      </c>
      <c r="E134" s="83" t="s">
        <v>84</v>
      </c>
      <c r="F134" s="84" t="s">
        <v>85</v>
      </c>
      <c r="G134" s="85" t="s">
        <v>86</v>
      </c>
      <c r="H134" s="221">
        <v>2</v>
      </c>
      <c r="I134" s="168">
        <v>0</v>
      </c>
      <c r="J134" s="168">
        <f>ROUND(I134*H134,3)</f>
        <v>0</v>
      </c>
      <c r="K134" s="86"/>
      <c r="L134" s="87"/>
      <c r="M134" s="88" t="s">
        <v>14</v>
      </c>
      <c r="N134" s="89" t="s">
        <v>35</v>
      </c>
      <c r="O134" s="90">
        <v>0</v>
      </c>
      <c r="P134" s="90">
        <f>O134*H134</f>
        <v>0</v>
      </c>
      <c r="Q134" s="90">
        <v>0</v>
      </c>
      <c r="R134" s="90">
        <f>Q134*H134</f>
        <v>0</v>
      </c>
      <c r="S134" s="90">
        <v>0</v>
      </c>
      <c r="T134" s="91">
        <f>S134*H134</f>
        <v>0</v>
      </c>
      <c r="AR134" s="92" t="s">
        <v>87</v>
      </c>
      <c r="AT134" s="92" t="s">
        <v>83</v>
      </c>
      <c r="AU134" s="92" t="s">
        <v>88</v>
      </c>
      <c r="AY134" s="2" t="s">
        <v>77</v>
      </c>
      <c r="BE134" s="93">
        <f>IF(N134="základná",J134,0)</f>
        <v>0</v>
      </c>
      <c r="BF134" s="93">
        <f>IF(N134="znížená",J134,0)</f>
        <v>0</v>
      </c>
      <c r="BG134" s="93">
        <f>IF(N134="zákl. prenesená",J134,0)</f>
        <v>0</v>
      </c>
      <c r="BH134" s="93">
        <f>IF(N134="zníž. prenesená",J134,0)</f>
        <v>0</v>
      </c>
      <c r="BI134" s="93">
        <f>IF(N134="nulová",J134,0)</f>
        <v>0</v>
      </c>
      <c r="BJ134" s="2" t="s">
        <v>82</v>
      </c>
      <c r="BK134" s="94">
        <f>ROUND(I134*H134,3)</f>
        <v>0</v>
      </c>
      <c r="BL134" s="2" t="s">
        <v>89</v>
      </c>
      <c r="BM134" s="92" t="s">
        <v>90</v>
      </c>
    </row>
    <row r="135" spans="2:65" s="10" customFormat="1" ht="16.5" customHeight="1" x14ac:dyDescent="0.25">
      <c r="B135" s="81"/>
      <c r="C135" s="95">
        <v>2</v>
      </c>
      <c r="D135" s="95" t="s">
        <v>91</v>
      </c>
      <c r="E135" s="96" t="s">
        <v>92</v>
      </c>
      <c r="F135" s="97" t="s">
        <v>93</v>
      </c>
      <c r="G135" s="98" t="s">
        <v>86</v>
      </c>
      <c r="H135" s="222">
        <v>2</v>
      </c>
      <c r="I135" s="169">
        <v>0</v>
      </c>
      <c r="J135" s="169">
        <f>ROUND(I135*H135,3)</f>
        <v>0</v>
      </c>
      <c r="K135" s="99"/>
      <c r="L135" s="9"/>
      <c r="M135" s="100" t="s">
        <v>14</v>
      </c>
      <c r="N135" s="101" t="s">
        <v>35</v>
      </c>
      <c r="O135" s="90">
        <v>0.45018000000000002</v>
      </c>
      <c r="P135" s="90">
        <f>O135*H135</f>
        <v>0.90036000000000005</v>
      </c>
      <c r="Q135" s="90">
        <v>7.5799999999999999E-5</v>
      </c>
      <c r="R135" s="90">
        <f>Q135*H135</f>
        <v>1.516E-4</v>
      </c>
      <c r="S135" s="90">
        <v>0</v>
      </c>
      <c r="T135" s="91">
        <f>S135*H135</f>
        <v>0</v>
      </c>
      <c r="AR135" s="92" t="s">
        <v>89</v>
      </c>
      <c r="AT135" s="92" t="s">
        <v>91</v>
      </c>
      <c r="AU135" s="92" t="s">
        <v>88</v>
      </c>
      <c r="AY135" s="2" t="s">
        <v>77</v>
      </c>
      <c r="BE135" s="93">
        <f>IF(N135="základná",J135,0)</f>
        <v>0</v>
      </c>
      <c r="BF135" s="93">
        <f>IF(N135="znížená",J135,0)</f>
        <v>0</v>
      </c>
      <c r="BG135" s="93">
        <f>IF(N135="zákl. prenesená",J135,0)</f>
        <v>0</v>
      </c>
      <c r="BH135" s="93">
        <f>IF(N135="zníž. prenesená",J135,0)</f>
        <v>0</v>
      </c>
      <c r="BI135" s="93">
        <f>IF(N135="nulová",J135,0)</f>
        <v>0</v>
      </c>
      <c r="BJ135" s="2" t="s">
        <v>82</v>
      </c>
      <c r="BK135" s="94">
        <f>ROUND(I135*H135,3)</f>
        <v>0</v>
      </c>
      <c r="BL135" s="2" t="s">
        <v>89</v>
      </c>
      <c r="BM135" s="92" t="s">
        <v>94</v>
      </c>
    </row>
    <row r="136" spans="2:65" s="10" customFormat="1" ht="16.5" customHeight="1" x14ac:dyDescent="0.25">
      <c r="B136" s="81"/>
      <c r="C136" s="95">
        <v>3</v>
      </c>
      <c r="D136" s="95" t="s">
        <v>91</v>
      </c>
      <c r="E136" s="96" t="s">
        <v>95</v>
      </c>
      <c r="F136" s="97" t="s">
        <v>96</v>
      </c>
      <c r="G136" s="98" t="s">
        <v>86</v>
      </c>
      <c r="H136" s="222">
        <v>2</v>
      </c>
      <c r="I136" s="169">
        <v>0</v>
      </c>
      <c r="J136" s="169">
        <f>ROUND(I136*H136,3)</f>
        <v>0</v>
      </c>
      <c r="K136" s="99"/>
      <c r="L136" s="9"/>
      <c r="M136" s="100" t="s">
        <v>14</v>
      </c>
      <c r="N136" s="101" t="s">
        <v>35</v>
      </c>
      <c r="O136" s="90">
        <v>0</v>
      </c>
      <c r="P136" s="90">
        <f>O136*H136</f>
        <v>0</v>
      </c>
      <c r="Q136" s="90">
        <v>0</v>
      </c>
      <c r="R136" s="90">
        <f>Q136*H136</f>
        <v>0</v>
      </c>
      <c r="S136" s="90">
        <v>0</v>
      </c>
      <c r="T136" s="91">
        <f>S136*H136</f>
        <v>0</v>
      </c>
      <c r="AR136" s="92" t="s">
        <v>89</v>
      </c>
      <c r="AT136" s="92" t="s">
        <v>91</v>
      </c>
      <c r="AU136" s="92" t="s">
        <v>88</v>
      </c>
      <c r="AY136" s="2" t="s">
        <v>77</v>
      </c>
      <c r="BE136" s="93">
        <f>IF(N136="základná",J136,0)</f>
        <v>0</v>
      </c>
      <c r="BF136" s="93">
        <f>IF(N136="znížená",J136,0)</f>
        <v>0</v>
      </c>
      <c r="BG136" s="93">
        <f>IF(N136="zákl. prenesená",J136,0)</f>
        <v>0</v>
      </c>
      <c r="BH136" s="93">
        <f>IF(N136="zníž. prenesená",J136,0)</f>
        <v>0</v>
      </c>
      <c r="BI136" s="93">
        <f>IF(N136="nulová",J136,0)</f>
        <v>0</v>
      </c>
      <c r="BJ136" s="2" t="s">
        <v>82</v>
      </c>
      <c r="BK136" s="94">
        <f>ROUND(I136*H136,3)</f>
        <v>0</v>
      </c>
      <c r="BL136" s="2" t="s">
        <v>89</v>
      </c>
      <c r="BM136" s="92" t="s">
        <v>97</v>
      </c>
    </row>
    <row r="137" spans="2:65" s="72" customFormat="1" ht="20.85" customHeight="1" x14ac:dyDescent="0.2">
      <c r="B137" s="71"/>
      <c r="D137" s="73" t="s">
        <v>74</v>
      </c>
      <c r="E137" s="80" t="s">
        <v>98</v>
      </c>
      <c r="F137" s="80" t="s">
        <v>99</v>
      </c>
      <c r="H137" s="223"/>
      <c r="I137" s="170"/>
      <c r="J137" s="173">
        <f>BK137</f>
        <v>0</v>
      </c>
      <c r="L137" s="71"/>
      <c r="M137" s="75"/>
      <c r="P137" s="76">
        <f>SUM(P138:P158)</f>
        <v>0</v>
      </c>
      <c r="R137" s="76">
        <f>SUM(R138:R158)</f>
        <v>0</v>
      </c>
      <c r="T137" s="77">
        <f>SUM(T138:T158)</f>
        <v>0</v>
      </c>
      <c r="AR137" s="73" t="s">
        <v>76</v>
      </c>
      <c r="AT137" s="78" t="s">
        <v>74</v>
      </c>
      <c r="AU137" s="78" t="s">
        <v>82</v>
      </c>
      <c r="AY137" s="73" t="s">
        <v>77</v>
      </c>
      <c r="BK137" s="79">
        <f>SUM(BK138:BK158)</f>
        <v>0</v>
      </c>
    </row>
    <row r="138" spans="2:65" s="103" customFormat="1" x14ac:dyDescent="0.25">
      <c r="B138" s="102"/>
      <c r="D138" s="104"/>
      <c r="E138" s="105" t="s">
        <v>14</v>
      </c>
      <c r="F138" s="106"/>
      <c r="H138" s="224"/>
      <c r="I138" s="171"/>
      <c r="J138" s="171"/>
      <c r="L138" s="102"/>
      <c r="M138" s="107"/>
      <c r="T138" s="108"/>
      <c r="AT138" s="105" t="s">
        <v>100</v>
      </c>
      <c r="AU138" s="105" t="s">
        <v>88</v>
      </c>
      <c r="AV138" s="103" t="s">
        <v>82</v>
      </c>
      <c r="AW138" s="103" t="s">
        <v>101</v>
      </c>
      <c r="AX138" s="103" t="s">
        <v>76</v>
      </c>
      <c r="AY138" s="105" t="s">
        <v>77</v>
      </c>
    </row>
    <row r="139" spans="2:65" s="10" customFormat="1" ht="16.5" customHeight="1" x14ac:dyDescent="0.25">
      <c r="B139" s="81"/>
      <c r="C139" s="82">
        <v>4</v>
      </c>
      <c r="D139" s="82" t="s">
        <v>83</v>
      </c>
      <c r="E139" s="83" t="s">
        <v>105</v>
      </c>
      <c r="F139" s="84" t="s">
        <v>106</v>
      </c>
      <c r="G139" s="85" t="s">
        <v>86</v>
      </c>
      <c r="H139" s="221">
        <v>1</v>
      </c>
      <c r="I139" s="168">
        <v>0</v>
      </c>
      <c r="J139" s="168">
        <f>ROUND(I139*H139,3)</f>
        <v>0</v>
      </c>
      <c r="K139" s="86"/>
      <c r="L139" s="87"/>
      <c r="M139" s="88" t="s">
        <v>14</v>
      </c>
      <c r="N139" s="89" t="s">
        <v>35</v>
      </c>
      <c r="O139" s="90">
        <v>0</v>
      </c>
      <c r="P139" s="90">
        <f>O139*H139</f>
        <v>0</v>
      </c>
      <c r="Q139" s="90">
        <v>0</v>
      </c>
      <c r="R139" s="90">
        <f>Q139*H139</f>
        <v>0</v>
      </c>
      <c r="S139" s="90">
        <v>0</v>
      </c>
      <c r="T139" s="91">
        <f>S139*H139</f>
        <v>0</v>
      </c>
      <c r="AR139" s="92" t="s">
        <v>87</v>
      </c>
      <c r="AT139" s="92" t="s">
        <v>83</v>
      </c>
      <c r="AU139" s="92" t="s">
        <v>88</v>
      </c>
      <c r="AY139" s="2" t="s">
        <v>77</v>
      </c>
      <c r="BE139" s="93">
        <f>IF(N139="základná",J139,0)</f>
        <v>0</v>
      </c>
      <c r="BF139" s="93">
        <f>IF(N139="znížená",J139,0)</f>
        <v>0</v>
      </c>
      <c r="BG139" s="93">
        <f>IF(N139="zákl. prenesená",J139,0)</f>
        <v>0</v>
      </c>
      <c r="BH139" s="93">
        <f>IF(N139="zníž. prenesená",J139,0)</f>
        <v>0</v>
      </c>
      <c r="BI139" s="93">
        <f>IF(N139="nulová",J139,0)</f>
        <v>0</v>
      </c>
      <c r="BJ139" s="2" t="s">
        <v>82</v>
      </c>
      <c r="BK139" s="94">
        <f>ROUND(I139*H139,3)</f>
        <v>0</v>
      </c>
      <c r="BL139" s="2" t="s">
        <v>89</v>
      </c>
      <c r="BM139" s="92" t="s">
        <v>107</v>
      </c>
    </row>
    <row r="140" spans="2:65" s="103" customFormat="1" x14ac:dyDescent="0.25">
      <c r="B140" s="102"/>
      <c r="D140" s="104" t="s">
        <v>100</v>
      </c>
      <c r="E140" s="105" t="s">
        <v>14</v>
      </c>
      <c r="F140" s="106" t="s">
        <v>108</v>
      </c>
      <c r="H140" s="224">
        <v>1</v>
      </c>
      <c r="I140" s="171"/>
      <c r="J140" s="171"/>
      <c r="L140" s="102"/>
      <c r="M140" s="107"/>
      <c r="T140" s="108"/>
      <c r="AT140" s="105" t="s">
        <v>100</v>
      </c>
      <c r="AU140" s="105" t="s">
        <v>88</v>
      </c>
      <c r="AV140" s="103" t="s">
        <v>82</v>
      </c>
      <c r="AW140" s="103" t="s">
        <v>101</v>
      </c>
      <c r="AX140" s="103" t="s">
        <v>76</v>
      </c>
      <c r="AY140" s="105" t="s">
        <v>77</v>
      </c>
    </row>
    <row r="141" spans="2:65" s="10" customFormat="1" ht="16.5" customHeight="1" x14ac:dyDescent="0.25">
      <c r="B141" s="81"/>
      <c r="C141" s="82">
        <v>5</v>
      </c>
      <c r="D141" s="82" t="s">
        <v>83</v>
      </c>
      <c r="E141" s="83" t="s">
        <v>110</v>
      </c>
      <c r="F141" s="84" t="s">
        <v>111</v>
      </c>
      <c r="G141" s="85" t="s">
        <v>86</v>
      </c>
      <c r="H141" s="221">
        <v>1</v>
      </c>
      <c r="I141" s="168">
        <v>0</v>
      </c>
      <c r="J141" s="168">
        <f>ROUND(I141*H141,3)</f>
        <v>0</v>
      </c>
      <c r="K141" s="86"/>
      <c r="L141" s="87"/>
      <c r="M141" s="88" t="s">
        <v>14</v>
      </c>
      <c r="N141" s="89" t="s">
        <v>35</v>
      </c>
      <c r="O141" s="90">
        <v>0</v>
      </c>
      <c r="P141" s="90">
        <f>O141*H141</f>
        <v>0</v>
      </c>
      <c r="Q141" s="90">
        <v>0</v>
      </c>
      <c r="R141" s="90">
        <f>Q141*H141</f>
        <v>0</v>
      </c>
      <c r="S141" s="90">
        <v>0</v>
      </c>
      <c r="T141" s="91">
        <f>S141*H141</f>
        <v>0</v>
      </c>
      <c r="AR141" s="92" t="s">
        <v>87</v>
      </c>
      <c r="AT141" s="92" t="s">
        <v>83</v>
      </c>
      <c r="AU141" s="92" t="s">
        <v>88</v>
      </c>
      <c r="AY141" s="2" t="s">
        <v>77</v>
      </c>
      <c r="BE141" s="93">
        <f>IF(N141="základná",J141,0)</f>
        <v>0</v>
      </c>
      <c r="BF141" s="93">
        <f>IF(N141="znížená",J141,0)</f>
        <v>0</v>
      </c>
      <c r="BG141" s="93">
        <f>IF(N141="zákl. prenesená",J141,0)</f>
        <v>0</v>
      </c>
      <c r="BH141" s="93">
        <f>IF(N141="zníž. prenesená",J141,0)</f>
        <v>0</v>
      </c>
      <c r="BI141" s="93">
        <f>IF(N141="nulová",J141,0)</f>
        <v>0</v>
      </c>
      <c r="BJ141" s="2" t="s">
        <v>82</v>
      </c>
      <c r="BK141" s="94">
        <f>ROUND(I141*H141,3)</f>
        <v>0</v>
      </c>
      <c r="BL141" s="2" t="s">
        <v>89</v>
      </c>
      <c r="BM141" s="92" t="s">
        <v>112</v>
      </c>
    </row>
    <row r="142" spans="2:65" s="103" customFormat="1" x14ac:dyDescent="0.25">
      <c r="B142" s="102"/>
      <c r="D142" s="104" t="s">
        <v>100</v>
      </c>
      <c r="E142" s="105" t="s">
        <v>14</v>
      </c>
      <c r="F142" s="106" t="s">
        <v>108</v>
      </c>
      <c r="H142" s="224">
        <v>1</v>
      </c>
      <c r="I142" s="171"/>
      <c r="J142" s="171"/>
      <c r="L142" s="102"/>
      <c r="M142" s="107"/>
      <c r="T142" s="108"/>
      <c r="AT142" s="105" t="s">
        <v>100</v>
      </c>
      <c r="AU142" s="105" t="s">
        <v>88</v>
      </c>
      <c r="AV142" s="103" t="s">
        <v>82</v>
      </c>
      <c r="AW142" s="103" t="s">
        <v>101</v>
      </c>
      <c r="AX142" s="103" t="s">
        <v>76</v>
      </c>
      <c r="AY142" s="105" t="s">
        <v>77</v>
      </c>
    </row>
    <row r="143" spans="2:65" s="10" customFormat="1" ht="16.5" customHeight="1" x14ac:dyDescent="0.25">
      <c r="B143" s="81"/>
      <c r="C143" s="82">
        <v>6</v>
      </c>
      <c r="D143" s="82" t="s">
        <v>83</v>
      </c>
      <c r="E143" s="83" t="s">
        <v>113</v>
      </c>
      <c r="F143" s="84" t="s">
        <v>114</v>
      </c>
      <c r="G143" s="85" t="s">
        <v>86</v>
      </c>
      <c r="H143" s="221">
        <v>1</v>
      </c>
      <c r="I143" s="168">
        <v>0</v>
      </c>
      <c r="J143" s="168">
        <f>ROUND(I143*H143,3)</f>
        <v>0</v>
      </c>
      <c r="K143" s="86"/>
      <c r="L143" s="87"/>
      <c r="M143" s="88" t="s">
        <v>14</v>
      </c>
      <c r="N143" s="89" t="s">
        <v>35</v>
      </c>
      <c r="O143" s="90">
        <v>0</v>
      </c>
      <c r="P143" s="90">
        <f>O143*H143</f>
        <v>0</v>
      </c>
      <c r="Q143" s="90">
        <v>0</v>
      </c>
      <c r="R143" s="90">
        <f>Q143*H143</f>
        <v>0</v>
      </c>
      <c r="S143" s="90">
        <v>0</v>
      </c>
      <c r="T143" s="91">
        <f>S143*H143</f>
        <v>0</v>
      </c>
      <c r="AR143" s="92" t="s">
        <v>87</v>
      </c>
      <c r="AT143" s="92" t="s">
        <v>83</v>
      </c>
      <c r="AU143" s="92" t="s">
        <v>88</v>
      </c>
      <c r="AY143" s="2" t="s">
        <v>77</v>
      </c>
      <c r="BE143" s="93">
        <f>IF(N143="základná",J143,0)</f>
        <v>0</v>
      </c>
      <c r="BF143" s="93">
        <f>IF(N143="znížená",J143,0)</f>
        <v>0</v>
      </c>
      <c r="BG143" s="93">
        <f>IF(N143="zákl. prenesená",J143,0)</f>
        <v>0</v>
      </c>
      <c r="BH143" s="93">
        <f>IF(N143="zníž. prenesená",J143,0)</f>
        <v>0</v>
      </c>
      <c r="BI143" s="93">
        <f>IF(N143="nulová",J143,0)</f>
        <v>0</v>
      </c>
      <c r="BJ143" s="2" t="s">
        <v>82</v>
      </c>
      <c r="BK143" s="94">
        <f>ROUND(I143*H143,3)</f>
        <v>0</v>
      </c>
      <c r="BL143" s="2" t="s">
        <v>89</v>
      </c>
      <c r="BM143" s="92" t="s">
        <v>115</v>
      </c>
    </row>
    <row r="144" spans="2:65" s="103" customFormat="1" x14ac:dyDescent="0.25">
      <c r="B144" s="102"/>
      <c r="D144" s="104" t="s">
        <v>100</v>
      </c>
      <c r="E144" s="105" t="s">
        <v>14</v>
      </c>
      <c r="F144" s="106" t="s">
        <v>108</v>
      </c>
      <c r="H144" s="224">
        <v>1</v>
      </c>
      <c r="I144" s="171"/>
      <c r="J144" s="171"/>
      <c r="L144" s="102"/>
      <c r="M144" s="107"/>
      <c r="T144" s="108"/>
      <c r="AT144" s="105" t="s">
        <v>100</v>
      </c>
      <c r="AU144" s="105" t="s">
        <v>88</v>
      </c>
      <c r="AV144" s="103" t="s">
        <v>82</v>
      </c>
      <c r="AW144" s="103" t="s">
        <v>101</v>
      </c>
      <c r="AX144" s="103" t="s">
        <v>76</v>
      </c>
      <c r="AY144" s="105" t="s">
        <v>77</v>
      </c>
    </row>
    <row r="145" spans="2:65" s="10" customFormat="1" ht="16.5" customHeight="1" x14ac:dyDescent="0.25">
      <c r="B145" s="81"/>
      <c r="C145" s="82">
        <v>7</v>
      </c>
      <c r="D145" s="82" t="s">
        <v>83</v>
      </c>
      <c r="E145" s="83" t="s">
        <v>117</v>
      </c>
      <c r="F145" s="84" t="s">
        <v>118</v>
      </c>
      <c r="G145" s="85" t="s">
        <v>86</v>
      </c>
      <c r="H145" s="221">
        <v>1</v>
      </c>
      <c r="I145" s="168">
        <v>0</v>
      </c>
      <c r="J145" s="168">
        <f>ROUND(I145*H145,3)</f>
        <v>0</v>
      </c>
      <c r="K145" s="86"/>
      <c r="L145" s="87"/>
      <c r="M145" s="88" t="s">
        <v>14</v>
      </c>
      <c r="N145" s="89" t="s">
        <v>35</v>
      </c>
      <c r="O145" s="90">
        <v>0</v>
      </c>
      <c r="P145" s="90">
        <f>O145*H145</f>
        <v>0</v>
      </c>
      <c r="Q145" s="90">
        <v>0</v>
      </c>
      <c r="R145" s="90">
        <f>Q145*H145</f>
        <v>0</v>
      </c>
      <c r="S145" s="90">
        <v>0</v>
      </c>
      <c r="T145" s="91">
        <f>S145*H145</f>
        <v>0</v>
      </c>
      <c r="AR145" s="92" t="s">
        <v>87</v>
      </c>
      <c r="AT145" s="92" t="s">
        <v>83</v>
      </c>
      <c r="AU145" s="92" t="s">
        <v>88</v>
      </c>
      <c r="AY145" s="2" t="s">
        <v>77</v>
      </c>
      <c r="BE145" s="93">
        <f>IF(N145="základná",J145,0)</f>
        <v>0</v>
      </c>
      <c r="BF145" s="93">
        <f>IF(N145="znížená",J145,0)</f>
        <v>0</v>
      </c>
      <c r="BG145" s="93">
        <f>IF(N145="zákl. prenesená",J145,0)</f>
        <v>0</v>
      </c>
      <c r="BH145" s="93">
        <f>IF(N145="zníž. prenesená",J145,0)</f>
        <v>0</v>
      </c>
      <c r="BI145" s="93">
        <f>IF(N145="nulová",J145,0)</f>
        <v>0</v>
      </c>
      <c r="BJ145" s="2" t="s">
        <v>82</v>
      </c>
      <c r="BK145" s="94">
        <f>ROUND(I145*H145,3)</f>
        <v>0</v>
      </c>
      <c r="BL145" s="2" t="s">
        <v>89</v>
      </c>
      <c r="BM145" s="92" t="s">
        <v>119</v>
      </c>
    </row>
    <row r="146" spans="2:65" s="103" customFormat="1" x14ac:dyDescent="0.25">
      <c r="B146" s="102"/>
      <c r="D146" s="104" t="s">
        <v>100</v>
      </c>
      <c r="E146" s="105" t="s">
        <v>14</v>
      </c>
      <c r="F146" s="106" t="s">
        <v>108</v>
      </c>
      <c r="H146" s="224">
        <v>1</v>
      </c>
      <c r="I146" s="171"/>
      <c r="J146" s="171"/>
      <c r="L146" s="102"/>
      <c r="M146" s="107"/>
      <c r="T146" s="108"/>
      <c r="AT146" s="105" t="s">
        <v>100</v>
      </c>
      <c r="AU146" s="105" t="s">
        <v>88</v>
      </c>
      <c r="AV146" s="103" t="s">
        <v>82</v>
      </c>
      <c r="AW146" s="103" t="s">
        <v>101</v>
      </c>
      <c r="AX146" s="103" t="s">
        <v>76</v>
      </c>
      <c r="AY146" s="105" t="s">
        <v>77</v>
      </c>
    </row>
    <row r="147" spans="2:65" s="10" customFormat="1" ht="16.5" customHeight="1" x14ac:dyDescent="0.25">
      <c r="B147" s="81"/>
      <c r="C147" s="82">
        <v>8</v>
      </c>
      <c r="D147" s="82" t="s">
        <v>83</v>
      </c>
      <c r="E147" s="83" t="s">
        <v>121</v>
      </c>
      <c r="F147" s="84" t="s">
        <v>122</v>
      </c>
      <c r="G147" s="85" t="s">
        <v>86</v>
      </c>
      <c r="H147" s="221">
        <v>1</v>
      </c>
      <c r="I147" s="168">
        <v>0</v>
      </c>
      <c r="J147" s="168">
        <f>ROUND(I147*H147,3)</f>
        <v>0</v>
      </c>
      <c r="K147" s="86"/>
      <c r="L147" s="87"/>
      <c r="M147" s="88" t="s">
        <v>14</v>
      </c>
      <c r="N147" s="89" t="s">
        <v>35</v>
      </c>
      <c r="O147" s="90">
        <v>0</v>
      </c>
      <c r="P147" s="90">
        <f>O147*H147</f>
        <v>0</v>
      </c>
      <c r="Q147" s="90">
        <v>0</v>
      </c>
      <c r="R147" s="90">
        <f>Q147*H147</f>
        <v>0</v>
      </c>
      <c r="S147" s="90">
        <v>0</v>
      </c>
      <c r="T147" s="91">
        <f>S147*H147</f>
        <v>0</v>
      </c>
      <c r="AR147" s="92" t="s">
        <v>87</v>
      </c>
      <c r="AT147" s="92" t="s">
        <v>83</v>
      </c>
      <c r="AU147" s="92" t="s">
        <v>88</v>
      </c>
      <c r="AY147" s="2" t="s">
        <v>77</v>
      </c>
      <c r="BE147" s="93">
        <f>IF(N147="základná",J147,0)</f>
        <v>0</v>
      </c>
      <c r="BF147" s="93">
        <f>IF(N147="znížená",J147,0)</f>
        <v>0</v>
      </c>
      <c r="BG147" s="93">
        <f>IF(N147="zákl. prenesená",J147,0)</f>
        <v>0</v>
      </c>
      <c r="BH147" s="93">
        <f>IF(N147="zníž. prenesená",J147,0)</f>
        <v>0</v>
      </c>
      <c r="BI147" s="93">
        <f>IF(N147="nulová",J147,0)</f>
        <v>0</v>
      </c>
      <c r="BJ147" s="2" t="s">
        <v>82</v>
      </c>
      <c r="BK147" s="94">
        <f>ROUND(I147*H147,3)</f>
        <v>0</v>
      </c>
      <c r="BL147" s="2" t="s">
        <v>89</v>
      </c>
      <c r="BM147" s="92" t="s">
        <v>123</v>
      </c>
    </row>
    <row r="148" spans="2:65" s="103" customFormat="1" x14ac:dyDescent="0.25">
      <c r="B148" s="102"/>
      <c r="D148" s="104" t="s">
        <v>100</v>
      </c>
      <c r="E148" s="105" t="s">
        <v>14</v>
      </c>
      <c r="F148" s="106" t="s">
        <v>108</v>
      </c>
      <c r="H148" s="224">
        <v>1</v>
      </c>
      <c r="I148" s="171"/>
      <c r="J148" s="171"/>
      <c r="L148" s="102"/>
      <c r="M148" s="107"/>
      <c r="T148" s="108"/>
      <c r="AT148" s="105" t="s">
        <v>100</v>
      </c>
      <c r="AU148" s="105" t="s">
        <v>88</v>
      </c>
      <c r="AV148" s="103" t="s">
        <v>82</v>
      </c>
      <c r="AW148" s="103" t="s">
        <v>101</v>
      </c>
      <c r="AX148" s="103" t="s">
        <v>76</v>
      </c>
      <c r="AY148" s="105" t="s">
        <v>77</v>
      </c>
    </row>
    <row r="149" spans="2:65" s="10" customFormat="1" ht="16.5" customHeight="1" x14ac:dyDescent="0.25">
      <c r="B149" s="81"/>
      <c r="C149" s="82">
        <v>9</v>
      </c>
      <c r="D149" s="82" t="s">
        <v>83</v>
      </c>
      <c r="E149" s="83" t="s">
        <v>125</v>
      </c>
      <c r="F149" s="84" t="s">
        <v>126</v>
      </c>
      <c r="G149" s="85" t="s">
        <v>86</v>
      </c>
      <c r="H149" s="221">
        <v>1</v>
      </c>
      <c r="I149" s="168">
        <v>0</v>
      </c>
      <c r="J149" s="168">
        <f>ROUND(I149*H149,3)</f>
        <v>0</v>
      </c>
      <c r="K149" s="86"/>
      <c r="L149" s="87"/>
      <c r="M149" s="88" t="s">
        <v>14</v>
      </c>
      <c r="N149" s="89" t="s">
        <v>35</v>
      </c>
      <c r="O149" s="90">
        <v>0</v>
      </c>
      <c r="P149" s="90">
        <f>O149*H149</f>
        <v>0</v>
      </c>
      <c r="Q149" s="90">
        <v>0</v>
      </c>
      <c r="R149" s="90">
        <f>Q149*H149</f>
        <v>0</v>
      </c>
      <c r="S149" s="90">
        <v>0</v>
      </c>
      <c r="T149" s="91">
        <f>S149*H149</f>
        <v>0</v>
      </c>
      <c r="AR149" s="92" t="s">
        <v>87</v>
      </c>
      <c r="AT149" s="92" t="s">
        <v>83</v>
      </c>
      <c r="AU149" s="92" t="s">
        <v>88</v>
      </c>
      <c r="AY149" s="2" t="s">
        <v>77</v>
      </c>
      <c r="BE149" s="93">
        <f>IF(N149="základná",J149,0)</f>
        <v>0</v>
      </c>
      <c r="BF149" s="93">
        <f>IF(N149="znížená",J149,0)</f>
        <v>0</v>
      </c>
      <c r="BG149" s="93">
        <f>IF(N149="zákl. prenesená",J149,0)</f>
        <v>0</v>
      </c>
      <c r="BH149" s="93">
        <f>IF(N149="zníž. prenesená",J149,0)</f>
        <v>0</v>
      </c>
      <c r="BI149" s="93">
        <f>IF(N149="nulová",J149,0)</f>
        <v>0</v>
      </c>
      <c r="BJ149" s="2" t="s">
        <v>82</v>
      </c>
      <c r="BK149" s="94">
        <f>ROUND(I149*H149,3)</f>
        <v>0</v>
      </c>
      <c r="BL149" s="2" t="s">
        <v>89</v>
      </c>
      <c r="BM149" s="92" t="s">
        <v>127</v>
      </c>
    </row>
    <row r="150" spans="2:65" s="103" customFormat="1" x14ac:dyDescent="0.25">
      <c r="B150" s="102"/>
      <c r="D150" s="104" t="s">
        <v>100</v>
      </c>
      <c r="E150" s="105" t="s">
        <v>14</v>
      </c>
      <c r="F150" s="106" t="s">
        <v>108</v>
      </c>
      <c r="H150" s="224">
        <v>1</v>
      </c>
      <c r="I150" s="171"/>
      <c r="J150" s="171"/>
      <c r="L150" s="102"/>
      <c r="M150" s="107"/>
      <c r="T150" s="108"/>
      <c r="AT150" s="105" t="s">
        <v>100</v>
      </c>
      <c r="AU150" s="105" t="s">
        <v>88</v>
      </c>
      <c r="AV150" s="103" t="s">
        <v>82</v>
      </c>
      <c r="AW150" s="103" t="s">
        <v>101</v>
      </c>
      <c r="AX150" s="103" t="s">
        <v>76</v>
      </c>
      <c r="AY150" s="105" t="s">
        <v>77</v>
      </c>
    </row>
    <row r="151" spans="2:65" s="10" customFormat="1" ht="16.5" customHeight="1" x14ac:dyDescent="0.25">
      <c r="B151" s="81"/>
      <c r="C151" s="82">
        <v>10</v>
      </c>
      <c r="D151" s="82" t="s">
        <v>83</v>
      </c>
      <c r="E151" s="83" t="s">
        <v>129</v>
      </c>
      <c r="F151" s="84" t="s">
        <v>130</v>
      </c>
      <c r="G151" s="85" t="s">
        <v>86</v>
      </c>
      <c r="H151" s="221">
        <v>3</v>
      </c>
      <c r="I151" s="168">
        <v>0</v>
      </c>
      <c r="J151" s="168">
        <f>ROUND(I151*H151,3)</f>
        <v>0</v>
      </c>
      <c r="K151" s="86"/>
      <c r="L151" s="87"/>
      <c r="M151" s="88" t="s">
        <v>14</v>
      </c>
      <c r="N151" s="89" t="s">
        <v>35</v>
      </c>
      <c r="O151" s="90">
        <v>0</v>
      </c>
      <c r="P151" s="90">
        <f>O151*H151</f>
        <v>0</v>
      </c>
      <c r="Q151" s="90">
        <v>0</v>
      </c>
      <c r="R151" s="90">
        <f>Q151*H151</f>
        <v>0</v>
      </c>
      <c r="S151" s="90">
        <v>0</v>
      </c>
      <c r="T151" s="91">
        <f>S151*H151</f>
        <v>0</v>
      </c>
      <c r="AR151" s="92" t="s">
        <v>87</v>
      </c>
      <c r="AT151" s="92" t="s">
        <v>83</v>
      </c>
      <c r="AU151" s="92" t="s">
        <v>88</v>
      </c>
      <c r="AY151" s="2" t="s">
        <v>77</v>
      </c>
      <c r="BE151" s="93">
        <f>IF(N151="základná",J151,0)</f>
        <v>0</v>
      </c>
      <c r="BF151" s="93">
        <f>IF(N151="znížená",J151,0)</f>
        <v>0</v>
      </c>
      <c r="BG151" s="93">
        <f>IF(N151="zákl. prenesená",J151,0)</f>
        <v>0</v>
      </c>
      <c r="BH151" s="93">
        <f>IF(N151="zníž. prenesená",J151,0)</f>
        <v>0</v>
      </c>
      <c r="BI151" s="93">
        <f>IF(N151="nulová",J151,0)</f>
        <v>0</v>
      </c>
      <c r="BJ151" s="2" t="s">
        <v>82</v>
      </c>
      <c r="BK151" s="94">
        <f>ROUND(I151*H151,3)</f>
        <v>0</v>
      </c>
      <c r="BL151" s="2" t="s">
        <v>89</v>
      </c>
      <c r="BM151" s="92" t="s">
        <v>131</v>
      </c>
    </row>
    <row r="152" spans="2:65" s="103" customFormat="1" x14ac:dyDescent="0.25">
      <c r="B152" s="102"/>
      <c r="D152" s="104" t="s">
        <v>100</v>
      </c>
      <c r="E152" s="105" t="s">
        <v>14</v>
      </c>
      <c r="F152" s="106" t="s">
        <v>132</v>
      </c>
      <c r="H152" s="224">
        <v>3</v>
      </c>
      <c r="I152" s="171"/>
      <c r="J152" s="171"/>
      <c r="L152" s="102"/>
      <c r="M152" s="107"/>
      <c r="T152" s="108"/>
      <c r="AT152" s="105" t="s">
        <v>100</v>
      </c>
      <c r="AU152" s="105" t="s">
        <v>88</v>
      </c>
      <c r="AV152" s="103" t="s">
        <v>82</v>
      </c>
      <c r="AW152" s="103" t="s">
        <v>101</v>
      </c>
      <c r="AX152" s="103" t="s">
        <v>76</v>
      </c>
      <c r="AY152" s="105" t="s">
        <v>77</v>
      </c>
    </row>
    <row r="153" spans="2:65" s="10" customFormat="1" ht="16.5" customHeight="1" x14ac:dyDescent="0.25">
      <c r="B153" s="81"/>
      <c r="C153" s="82">
        <v>11</v>
      </c>
      <c r="D153" s="82" t="s">
        <v>83</v>
      </c>
      <c r="E153" s="83" t="s">
        <v>134</v>
      </c>
      <c r="F153" s="84" t="s">
        <v>135</v>
      </c>
      <c r="G153" s="85" t="s">
        <v>86</v>
      </c>
      <c r="H153" s="221">
        <v>2</v>
      </c>
      <c r="I153" s="168">
        <v>0</v>
      </c>
      <c r="J153" s="168">
        <f>ROUND(I153*H153,3)</f>
        <v>0</v>
      </c>
      <c r="K153" s="86"/>
      <c r="L153" s="87"/>
      <c r="M153" s="88" t="s">
        <v>14</v>
      </c>
      <c r="N153" s="89" t="s">
        <v>35</v>
      </c>
      <c r="O153" s="90">
        <v>0</v>
      </c>
      <c r="P153" s="90">
        <f>O153*H153</f>
        <v>0</v>
      </c>
      <c r="Q153" s="90">
        <v>0</v>
      </c>
      <c r="R153" s="90">
        <f>Q153*H153</f>
        <v>0</v>
      </c>
      <c r="S153" s="90">
        <v>0</v>
      </c>
      <c r="T153" s="91">
        <f>S153*H153</f>
        <v>0</v>
      </c>
      <c r="AR153" s="92" t="s">
        <v>87</v>
      </c>
      <c r="AT153" s="92" t="s">
        <v>83</v>
      </c>
      <c r="AU153" s="92" t="s">
        <v>88</v>
      </c>
      <c r="AY153" s="2" t="s">
        <v>77</v>
      </c>
      <c r="BE153" s="93">
        <f>IF(N153="základná",J153,0)</f>
        <v>0</v>
      </c>
      <c r="BF153" s="93">
        <f>IF(N153="znížená",J153,0)</f>
        <v>0</v>
      </c>
      <c r="BG153" s="93">
        <f>IF(N153="zákl. prenesená",J153,0)</f>
        <v>0</v>
      </c>
      <c r="BH153" s="93">
        <f>IF(N153="zníž. prenesená",J153,0)</f>
        <v>0</v>
      </c>
      <c r="BI153" s="93">
        <f>IF(N153="nulová",J153,0)</f>
        <v>0</v>
      </c>
      <c r="BJ153" s="2" t="s">
        <v>82</v>
      </c>
      <c r="BK153" s="94">
        <f>ROUND(I153*H153,3)</f>
        <v>0</v>
      </c>
      <c r="BL153" s="2" t="s">
        <v>89</v>
      </c>
      <c r="BM153" s="92" t="s">
        <v>136</v>
      </c>
    </row>
    <row r="154" spans="2:65" s="103" customFormat="1" x14ac:dyDescent="0.25">
      <c r="B154" s="102"/>
      <c r="D154" s="104" t="s">
        <v>100</v>
      </c>
      <c r="E154" s="105" t="s">
        <v>14</v>
      </c>
      <c r="F154" s="106" t="s">
        <v>103</v>
      </c>
      <c r="H154" s="224">
        <v>2</v>
      </c>
      <c r="I154" s="171"/>
      <c r="J154" s="171"/>
      <c r="L154" s="102"/>
      <c r="M154" s="107"/>
      <c r="T154" s="108"/>
      <c r="AT154" s="105" t="s">
        <v>100</v>
      </c>
      <c r="AU154" s="105" t="s">
        <v>88</v>
      </c>
      <c r="AV154" s="103" t="s">
        <v>82</v>
      </c>
      <c r="AW154" s="103" t="s">
        <v>101</v>
      </c>
      <c r="AX154" s="103" t="s">
        <v>76</v>
      </c>
      <c r="AY154" s="105" t="s">
        <v>77</v>
      </c>
    </row>
    <row r="155" spans="2:65" s="10" customFormat="1" ht="16.5" customHeight="1" x14ac:dyDescent="0.25">
      <c r="B155" s="81"/>
      <c r="C155" s="82">
        <v>12</v>
      </c>
      <c r="D155" s="82" t="s">
        <v>83</v>
      </c>
      <c r="E155" s="83" t="s">
        <v>138</v>
      </c>
      <c r="F155" s="84" t="s">
        <v>139</v>
      </c>
      <c r="G155" s="85" t="s">
        <v>86</v>
      </c>
      <c r="H155" s="221">
        <v>3</v>
      </c>
      <c r="I155" s="168">
        <v>0</v>
      </c>
      <c r="J155" s="168">
        <f>ROUND(I155*H155,3)</f>
        <v>0</v>
      </c>
      <c r="K155" s="86"/>
      <c r="L155" s="87"/>
      <c r="M155" s="88" t="s">
        <v>14</v>
      </c>
      <c r="N155" s="89" t="s">
        <v>35</v>
      </c>
      <c r="O155" s="90">
        <v>0</v>
      </c>
      <c r="P155" s="90">
        <f>O155*H155</f>
        <v>0</v>
      </c>
      <c r="Q155" s="90">
        <v>0</v>
      </c>
      <c r="R155" s="90">
        <f>Q155*H155</f>
        <v>0</v>
      </c>
      <c r="S155" s="90">
        <v>0</v>
      </c>
      <c r="T155" s="91">
        <f>S155*H155</f>
        <v>0</v>
      </c>
      <c r="AR155" s="92" t="s">
        <v>87</v>
      </c>
      <c r="AT155" s="92" t="s">
        <v>83</v>
      </c>
      <c r="AU155" s="92" t="s">
        <v>88</v>
      </c>
      <c r="AY155" s="2" t="s">
        <v>77</v>
      </c>
      <c r="BE155" s="93">
        <f>IF(N155="základná",J155,0)</f>
        <v>0</v>
      </c>
      <c r="BF155" s="93">
        <f>IF(N155="znížená",J155,0)</f>
        <v>0</v>
      </c>
      <c r="BG155" s="93">
        <f>IF(N155="zákl. prenesená",J155,0)</f>
        <v>0</v>
      </c>
      <c r="BH155" s="93">
        <f>IF(N155="zníž. prenesená",J155,0)</f>
        <v>0</v>
      </c>
      <c r="BI155" s="93">
        <f>IF(N155="nulová",J155,0)</f>
        <v>0</v>
      </c>
      <c r="BJ155" s="2" t="s">
        <v>82</v>
      </c>
      <c r="BK155" s="94">
        <f>ROUND(I155*H155,3)</f>
        <v>0</v>
      </c>
      <c r="BL155" s="2" t="s">
        <v>89</v>
      </c>
      <c r="BM155" s="92" t="s">
        <v>140</v>
      </c>
    </row>
    <row r="156" spans="2:65" s="103" customFormat="1" x14ac:dyDescent="0.25">
      <c r="B156" s="102"/>
      <c r="D156" s="104" t="s">
        <v>100</v>
      </c>
      <c r="E156" s="105" t="s">
        <v>14</v>
      </c>
      <c r="F156" s="106" t="s">
        <v>132</v>
      </c>
      <c r="H156" s="224">
        <v>3</v>
      </c>
      <c r="I156" s="171"/>
      <c r="J156" s="171"/>
      <c r="L156" s="102"/>
      <c r="M156" s="107"/>
      <c r="T156" s="108"/>
      <c r="AT156" s="105" t="s">
        <v>100</v>
      </c>
      <c r="AU156" s="105" t="s">
        <v>88</v>
      </c>
      <c r="AV156" s="103" t="s">
        <v>82</v>
      </c>
      <c r="AW156" s="103" t="s">
        <v>101</v>
      </c>
      <c r="AX156" s="103" t="s">
        <v>76</v>
      </c>
      <c r="AY156" s="105" t="s">
        <v>77</v>
      </c>
    </row>
    <row r="157" spans="2:65" s="10" customFormat="1" ht="16.5" customHeight="1" x14ac:dyDescent="0.25">
      <c r="B157" s="81"/>
      <c r="C157" s="82">
        <v>13</v>
      </c>
      <c r="D157" s="82" t="s">
        <v>83</v>
      </c>
      <c r="E157" s="83" t="s">
        <v>142</v>
      </c>
      <c r="F157" s="84" t="s">
        <v>143</v>
      </c>
      <c r="G157" s="85" t="s">
        <v>86</v>
      </c>
      <c r="H157" s="221">
        <v>2</v>
      </c>
      <c r="I157" s="168">
        <v>0</v>
      </c>
      <c r="J157" s="168">
        <f>ROUND(I157*H157,3)</f>
        <v>0</v>
      </c>
      <c r="K157" s="86"/>
      <c r="L157" s="87"/>
      <c r="M157" s="88" t="s">
        <v>14</v>
      </c>
      <c r="N157" s="89" t="s">
        <v>35</v>
      </c>
      <c r="O157" s="90">
        <v>0</v>
      </c>
      <c r="P157" s="90">
        <f>O157*H157</f>
        <v>0</v>
      </c>
      <c r="Q157" s="90">
        <v>0</v>
      </c>
      <c r="R157" s="90">
        <f>Q157*H157</f>
        <v>0</v>
      </c>
      <c r="S157" s="90">
        <v>0</v>
      </c>
      <c r="T157" s="91">
        <f>S157*H157</f>
        <v>0</v>
      </c>
      <c r="AR157" s="92" t="s">
        <v>87</v>
      </c>
      <c r="AT157" s="92" t="s">
        <v>83</v>
      </c>
      <c r="AU157" s="92" t="s">
        <v>88</v>
      </c>
      <c r="AY157" s="2" t="s">
        <v>77</v>
      </c>
      <c r="BE157" s="93">
        <f>IF(N157="základná",J157,0)</f>
        <v>0</v>
      </c>
      <c r="BF157" s="93">
        <f>IF(N157="znížená",J157,0)</f>
        <v>0</v>
      </c>
      <c r="BG157" s="93">
        <f>IF(N157="zákl. prenesená",J157,0)</f>
        <v>0</v>
      </c>
      <c r="BH157" s="93">
        <f>IF(N157="zníž. prenesená",J157,0)</f>
        <v>0</v>
      </c>
      <c r="BI157" s="93">
        <f>IF(N157="nulová",J157,0)</f>
        <v>0</v>
      </c>
      <c r="BJ157" s="2" t="s">
        <v>82</v>
      </c>
      <c r="BK157" s="94">
        <f>ROUND(I157*H157,3)</f>
        <v>0</v>
      </c>
      <c r="BL157" s="2" t="s">
        <v>89</v>
      </c>
      <c r="BM157" s="92" t="s">
        <v>144</v>
      </c>
    </row>
    <row r="158" spans="2:65" s="103" customFormat="1" x14ac:dyDescent="0.25">
      <c r="B158" s="102"/>
      <c r="D158" s="104" t="s">
        <v>100</v>
      </c>
      <c r="E158" s="105" t="s">
        <v>14</v>
      </c>
      <c r="F158" s="106" t="s">
        <v>103</v>
      </c>
      <c r="H158" s="224">
        <v>2</v>
      </c>
      <c r="I158" s="171"/>
      <c r="J158" s="171"/>
      <c r="L158" s="102"/>
      <c r="M158" s="107"/>
      <c r="T158" s="108"/>
      <c r="AT158" s="105" t="s">
        <v>100</v>
      </c>
      <c r="AU158" s="105" t="s">
        <v>88</v>
      </c>
      <c r="AV158" s="103" t="s">
        <v>82</v>
      </c>
      <c r="AW158" s="103" t="s">
        <v>101</v>
      </c>
      <c r="AX158" s="103" t="s">
        <v>76</v>
      </c>
      <c r="AY158" s="105" t="s">
        <v>77</v>
      </c>
    </row>
    <row r="159" spans="2:65" s="72" customFormat="1" ht="20.85" customHeight="1" x14ac:dyDescent="0.2">
      <c r="B159" s="71"/>
      <c r="D159" s="73" t="s">
        <v>74</v>
      </c>
      <c r="E159" s="80" t="s">
        <v>145</v>
      </c>
      <c r="F159" s="80" t="s">
        <v>146</v>
      </c>
      <c r="H159" s="223"/>
      <c r="I159" s="170"/>
      <c r="J159" s="173">
        <f>BK159</f>
        <v>0</v>
      </c>
      <c r="L159" s="71"/>
      <c r="M159" s="75"/>
      <c r="P159" s="76">
        <f>SUM(P160:P172)</f>
        <v>45.9238</v>
      </c>
      <c r="R159" s="76">
        <f>SUM(R160:R172)</f>
        <v>3.0568000000000001E-2</v>
      </c>
      <c r="T159" s="77">
        <f>SUM(T160:T172)</f>
        <v>0</v>
      </c>
      <c r="AR159" s="73" t="s">
        <v>76</v>
      </c>
      <c r="AT159" s="78" t="s">
        <v>74</v>
      </c>
      <c r="AU159" s="78" t="s">
        <v>82</v>
      </c>
      <c r="AY159" s="73" t="s">
        <v>77</v>
      </c>
      <c r="BK159" s="79">
        <f>SUM(BK160:BK172)</f>
        <v>0</v>
      </c>
    </row>
    <row r="160" spans="2:65" s="10" customFormat="1" ht="24.2" customHeight="1" x14ac:dyDescent="0.25">
      <c r="B160" s="81"/>
      <c r="C160" s="95">
        <v>14</v>
      </c>
      <c r="D160" s="95" t="s">
        <v>91</v>
      </c>
      <c r="E160" s="96" t="s">
        <v>148</v>
      </c>
      <c r="F160" s="97" t="s">
        <v>149</v>
      </c>
      <c r="G160" s="98" t="s">
        <v>150</v>
      </c>
      <c r="H160" s="222">
        <v>36.6</v>
      </c>
      <c r="I160" s="169">
        <v>0</v>
      </c>
      <c r="J160" s="169">
        <f>ROUND(I160*H160,3)</f>
        <v>0</v>
      </c>
      <c r="K160" s="99"/>
      <c r="L160" s="9"/>
      <c r="M160" s="100" t="s">
        <v>14</v>
      </c>
      <c r="N160" s="101" t="s">
        <v>35</v>
      </c>
      <c r="O160" s="90">
        <v>0.24299999999999999</v>
      </c>
      <c r="P160" s="90">
        <f>O160*H160</f>
        <v>8.8938000000000006</v>
      </c>
      <c r="Q160" s="90">
        <v>0</v>
      </c>
      <c r="R160" s="90">
        <f>Q160*H160</f>
        <v>0</v>
      </c>
      <c r="S160" s="90">
        <v>0</v>
      </c>
      <c r="T160" s="91">
        <f>S160*H160</f>
        <v>0</v>
      </c>
      <c r="AR160" s="92" t="s">
        <v>89</v>
      </c>
      <c r="AT160" s="92" t="s">
        <v>91</v>
      </c>
      <c r="AU160" s="92" t="s">
        <v>88</v>
      </c>
      <c r="AY160" s="2" t="s">
        <v>77</v>
      </c>
      <c r="BE160" s="93">
        <f>IF(N160="základná",J160,0)</f>
        <v>0</v>
      </c>
      <c r="BF160" s="93">
        <f>IF(N160="znížená",J160,0)</f>
        <v>0</v>
      </c>
      <c r="BG160" s="93">
        <f>IF(N160="zákl. prenesená",J160,0)</f>
        <v>0</v>
      </c>
      <c r="BH160" s="93">
        <f>IF(N160="zníž. prenesená",J160,0)</f>
        <v>0</v>
      </c>
      <c r="BI160" s="93">
        <f>IF(N160="nulová",J160,0)</f>
        <v>0</v>
      </c>
      <c r="BJ160" s="2" t="s">
        <v>82</v>
      </c>
      <c r="BK160" s="94">
        <f>ROUND(I160*H160,3)</f>
        <v>0</v>
      </c>
      <c r="BL160" s="2" t="s">
        <v>89</v>
      </c>
      <c r="BM160" s="92" t="s">
        <v>151</v>
      </c>
    </row>
    <row r="161" spans="2:65" s="103" customFormat="1" x14ac:dyDescent="0.25">
      <c r="B161" s="102"/>
      <c r="D161" s="104" t="s">
        <v>100</v>
      </c>
      <c r="E161" s="105" t="s">
        <v>14</v>
      </c>
      <c r="F161" s="106" t="s">
        <v>152</v>
      </c>
      <c r="H161" s="224">
        <v>36.6</v>
      </c>
      <c r="I161" s="171"/>
      <c r="J161" s="171"/>
      <c r="L161" s="102"/>
      <c r="M161" s="107"/>
      <c r="T161" s="108"/>
      <c r="AT161" s="105" t="s">
        <v>100</v>
      </c>
      <c r="AU161" s="105" t="s">
        <v>88</v>
      </c>
      <c r="AV161" s="103" t="s">
        <v>82</v>
      </c>
      <c r="AW161" s="103" t="s">
        <v>101</v>
      </c>
      <c r="AX161" s="103" t="s">
        <v>2</v>
      </c>
      <c r="AY161" s="105" t="s">
        <v>77</v>
      </c>
    </row>
    <row r="162" spans="2:65" s="110" customFormat="1" x14ac:dyDescent="0.25">
      <c r="B162" s="109"/>
      <c r="D162" s="104" t="s">
        <v>100</v>
      </c>
      <c r="E162" s="111" t="s">
        <v>14</v>
      </c>
      <c r="F162" s="112" t="s">
        <v>153</v>
      </c>
      <c r="H162" s="225">
        <v>36.6</v>
      </c>
      <c r="I162" s="172"/>
      <c r="J162" s="172"/>
      <c r="L162" s="109"/>
      <c r="M162" s="113"/>
      <c r="T162" s="114"/>
      <c r="AT162" s="111" t="s">
        <v>100</v>
      </c>
      <c r="AU162" s="111" t="s">
        <v>88</v>
      </c>
      <c r="AV162" s="110" t="s">
        <v>89</v>
      </c>
      <c r="AW162" s="110" t="s">
        <v>101</v>
      </c>
      <c r="AX162" s="110" t="s">
        <v>76</v>
      </c>
      <c r="AY162" s="111" t="s">
        <v>77</v>
      </c>
    </row>
    <row r="163" spans="2:65" s="10" customFormat="1" ht="24.2" customHeight="1" x14ac:dyDescent="0.25">
      <c r="B163" s="81"/>
      <c r="C163" s="95">
        <v>15</v>
      </c>
      <c r="D163" s="95" t="s">
        <v>91</v>
      </c>
      <c r="E163" s="96" t="s">
        <v>155</v>
      </c>
      <c r="F163" s="97" t="s">
        <v>156</v>
      </c>
      <c r="G163" s="98" t="s">
        <v>150</v>
      </c>
      <c r="H163" s="222">
        <v>36</v>
      </c>
      <c r="I163" s="169">
        <v>0</v>
      </c>
      <c r="J163" s="169">
        <f>ROUND(I163*H163,3)</f>
        <v>0</v>
      </c>
      <c r="K163" s="99"/>
      <c r="L163" s="9"/>
      <c r="M163" s="100" t="s">
        <v>14</v>
      </c>
      <c r="N163" s="101" t="s">
        <v>35</v>
      </c>
      <c r="O163" s="90">
        <v>5.6000000000000001E-2</v>
      </c>
      <c r="P163" s="90">
        <f>O163*H163</f>
        <v>2.016</v>
      </c>
      <c r="Q163" s="90">
        <v>0</v>
      </c>
      <c r="R163" s="90">
        <f>Q163*H163</f>
        <v>0</v>
      </c>
      <c r="S163" s="90">
        <v>0</v>
      </c>
      <c r="T163" s="91">
        <f>S163*H163</f>
        <v>0</v>
      </c>
      <c r="AR163" s="92" t="s">
        <v>89</v>
      </c>
      <c r="AT163" s="92" t="s">
        <v>91</v>
      </c>
      <c r="AU163" s="92" t="s">
        <v>88</v>
      </c>
      <c r="AY163" s="2" t="s">
        <v>77</v>
      </c>
      <c r="BE163" s="93">
        <f>IF(N163="základná",J163,0)</f>
        <v>0</v>
      </c>
      <c r="BF163" s="93">
        <f>IF(N163="znížená",J163,0)</f>
        <v>0</v>
      </c>
      <c r="BG163" s="93">
        <f>IF(N163="zákl. prenesená",J163,0)</f>
        <v>0</v>
      </c>
      <c r="BH163" s="93">
        <f>IF(N163="zníž. prenesená",J163,0)</f>
        <v>0</v>
      </c>
      <c r="BI163" s="93">
        <f>IF(N163="nulová",J163,0)</f>
        <v>0</v>
      </c>
      <c r="BJ163" s="2" t="s">
        <v>82</v>
      </c>
      <c r="BK163" s="94">
        <f>ROUND(I163*H163,3)</f>
        <v>0</v>
      </c>
      <c r="BL163" s="2" t="s">
        <v>89</v>
      </c>
      <c r="BM163" s="92" t="s">
        <v>157</v>
      </c>
    </row>
    <row r="164" spans="2:65" s="10" customFormat="1" ht="21.75" customHeight="1" x14ac:dyDescent="0.25">
      <c r="B164" s="81"/>
      <c r="C164" s="95">
        <v>16</v>
      </c>
      <c r="D164" s="95" t="s">
        <v>91</v>
      </c>
      <c r="E164" s="96" t="s">
        <v>159</v>
      </c>
      <c r="F164" s="97" t="s">
        <v>160</v>
      </c>
      <c r="G164" s="98" t="s">
        <v>161</v>
      </c>
      <c r="H164" s="222">
        <v>122</v>
      </c>
      <c r="I164" s="169">
        <v>0</v>
      </c>
      <c r="J164" s="169">
        <f>ROUND(I164*H164,3)</f>
        <v>0</v>
      </c>
      <c r="K164" s="99"/>
      <c r="L164" s="9"/>
      <c r="M164" s="100" t="s">
        <v>14</v>
      </c>
      <c r="N164" s="101" t="s">
        <v>35</v>
      </c>
      <c r="O164" s="90">
        <v>1.7000000000000001E-2</v>
      </c>
      <c r="P164" s="90">
        <f>O164*H164</f>
        <v>2.0740000000000003</v>
      </c>
      <c r="Q164" s="90">
        <v>0</v>
      </c>
      <c r="R164" s="90">
        <f>Q164*H164</f>
        <v>0</v>
      </c>
      <c r="S164" s="90">
        <v>0</v>
      </c>
      <c r="T164" s="91">
        <f>S164*H164</f>
        <v>0</v>
      </c>
      <c r="AR164" s="92" t="s">
        <v>89</v>
      </c>
      <c r="AT164" s="92" t="s">
        <v>91</v>
      </c>
      <c r="AU164" s="92" t="s">
        <v>88</v>
      </c>
      <c r="AY164" s="2" t="s">
        <v>77</v>
      </c>
      <c r="BE164" s="93">
        <f>IF(N164="základná",J164,0)</f>
        <v>0</v>
      </c>
      <c r="BF164" s="93">
        <f>IF(N164="znížená",J164,0)</f>
        <v>0</v>
      </c>
      <c r="BG164" s="93">
        <f>IF(N164="zákl. prenesená",J164,0)</f>
        <v>0</v>
      </c>
      <c r="BH164" s="93">
        <f>IF(N164="zníž. prenesená",J164,0)</f>
        <v>0</v>
      </c>
      <c r="BI164" s="93">
        <f>IF(N164="nulová",J164,0)</f>
        <v>0</v>
      </c>
      <c r="BJ164" s="2" t="s">
        <v>82</v>
      </c>
      <c r="BK164" s="94">
        <f>ROUND(I164*H164,3)</f>
        <v>0</v>
      </c>
      <c r="BL164" s="2" t="s">
        <v>89</v>
      </c>
      <c r="BM164" s="92" t="s">
        <v>162</v>
      </c>
    </row>
    <row r="165" spans="2:65" s="10" customFormat="1" ht="24.2" customHeight="1" x14ac:dyDescent="0.25">
      <c r="B165" s="81"/>
      <c r="C165" s="95">
        <v>17</v>
      </c>
      <c r="D165" s="95" t="s">
        <v>91</v>
      </c>
      <c r="E165" s="96" t="s">
        <v>164</v>
      </c>
      <c r="F165" s="97" t="s">
        <v>165</v>
      </c>
      <c r="G165" s="98" t="s">
        <v>166</v>
      </c>
      <c r="H165" s="222">
        <v>58.56</v>
      </c>
      <c r="I165" s="169">
        <v>0</v>
      </c>
      <c r="J165" s="169">
        <f>ROUND(I165*H165,3)</f>
        <v>0</v>
      </c>
      <c r="K165" s="99"/>
      <c r="L165" s="9"/>
      <c r="M165" s="100" t="s">
        <v>14</v>
      </c>
      <c r="N165" s="101" t="s">
        <v>35</v>
      </c>
      <c r="O165" s="90">
        <v>0</v>
      </c>
      <c r="P165" s="90">
        <f>O165*H165</f>
        <v>0</v>
      </c>
      <c r="Q165" s="90">
        <v>0</v>
      </c>
      <c r="R165" s="90">
        <f>Q165*H165</f>
        <v>0</v>
      </c>
      <c r="S165" s="90">
        <v>0</v>
      </c>
      <c r="T165" s="91">
        <f>S165*H165</f>
        <v>0</v>
      </c>
      <c r="AR165" s="92" t="s">
        <v>89</v>
      </c>
      <c r="AT165" s="92" t="s">
        <v>91</v>
      </c>
      <c r="AU165" s="92" t="s">
        <v>88</v>
      </c>
      <c r="AY165" s="2" t="s">
        <v>77</v>
      </c>
      <c r="BE165" s="93">
        <f>IF(N165="základná",J165,0)</f>
        <v>0</v>
      </c>
      <c r="BF165" s="93">
        <f>IF(N165="znížená",J165,0)</f>
        <v>0</v>
      </c>
      <c r="BG165" s="93">
        <f>IF(N165="zákl. prenesená",J165,0)</f>
        <v>0</v>
      </c>
      <c r="BH165" s="93">
        <f>IF(N165="zníž. prenesená",J165,0)</f>
        <v>0</v>
      </c>
      <c r="BI165" s="93">
        <f>IF(N165="nulová",J165,0)</f>
        <v>0</v>
      </c>
      <c r="BJ165" s="2" t="s">
        <v>82</v>
      </c>
      <c r="BK165" s="94">
        <f>ROUND(I165*H165,3)</f>
        <v>0</v>
      </c>
      <c r="BL165" s="2" t="s">
        <v>89</v>
      </c>
      <c r="BM165" s="92" t="s">
        <v>167</v>
      </c>
    </row>
    <row r="166" spans="2:65" s="103" customFormat="1" x14ac:dyDescent="0.25">
      <c r="B166" s="102"/>
      <c r="D166" s="104" t="s">
        <v>100</v>
      </c>
      <c r="E166" s="105" t="s">
        <v>14</v>
      </c>
      <c r="F166" s="106" t="s">
        <v>168</v>
      </c>
      <c r="H166" s="224">
        <v>58.56</v>
      </c>
      <c r="I166" s="171"/>
      <c r="J166" s="171"/>
      <c r="L166" s="102"/>
      <c r="M166" s="107"/>
      <c r="T166" s="108"/>
      <c r="AT166" s="105" t="s">
        <v>100</v>
      </c>
      <c r="AU166" s="105" t="s">
        <v>88</v>
      </c>
      <c r="AV166" s="103" t="s">
        <v>82</v>
      </c>
      <c r="AW166" s="103" t="s">
        <v>101</v>
      </c>
      <c r="AX166" s="103" t="s">
        <v>76</v>
      </c>
      <c r="AY166" s="105" t="s">
        <v>77</v>
      </c>
    </row>
    <row r="167" spans="2:65" s="10" customFormat="1" ht="24.2" customHeight="1" x14ac:dyDescent="0.25">
      <c r="B167" s="81"/>
      <c r="C167" s="95">
        <v>18</v>
      </c>
      <c r="D167" s="95" t="s">
        <v>91</v>
      </c>
      <c r="E167" s="96" t="s">
        <v>170</v>
      </c>
      <c r="F167" s="97" t="s">
        <v>171</v>
      </c>
      <c r="G167" s="98" t="s">
        <v>161</v>
      </c>
      <c r="H167" s="222">
        <v>122</v>
      </c>
      <c r="I167" s="169">
        <v>0</v>
      </c>
      <c r="J167" s="169">
        <f>ROUND(I167*H167,3)</f>
        <v>0</v>
      </c>
      <c r="K167" s="99"/>
      <c r="L167" s="9"/>
      <c r="M167" s="100" t="s">
        <v>14</v>
      </c>
      <c r="N167" s="101" t="s">
        <v>35</v>
      </c>
      <c r="O167" s="90">
        <v>0.112</v>
      </c>
      <c r="P167" s="90">
        <f>O167*H167</f>
        <v>13.664</v>
      </c>
      <c r="Q167" s="90">
        <v>2.0000000000000001E-4</v>
      </c>
      <c r="R167" s="90">
        <f>Q167*H167</f>
        <v>2.4400000000000002E-2</v>
      </c>
      <c r="S167" s="90">
        <v>0</v>
      </c>
      <c r="T167" s="91">
        <f>S167*H167</f>
        <v>0</v>
      </c>
      <c r="AR167" s="92" t="s">
        <v>89</v>
      </c>
      <c r="AT167" s="92" t="s">
        <v>91</v>
      </c>
      <c r="AU167" s="92" t="s">
        <v>88</v>
      </c>
      <c r="AY167" s="2" t="s">
        <v>77</v>
      </c>
      <c r="BE167" s="93">
        <f>IF(N167="základná",J167,0)</f>
        <v>0</v>
      </c>
      <c r="BF167" s="93">
        <f>IF(N167="znížená",J167,0)</f>
        <v>0</v>
      </c>
      <c r="BG167" s="93">
        <f>IF(N167="zákl. prenesená",J167,0)</f>
        <v>0</v>
      </c>
      <c r="BH167" s="93">
        <f>IF(N167="zníž. prenesená",J167,0)</f>
        <v>0</v>
      </c>
      <c r="BI167" s="93">
        <f>IF(N167="nulová",J167,0)</f>
        <v>0</v>
      </c>
      <c r="BJ167" s="2" t="s">
        <v>82</v>
      </c>
      <c r="BK167" s="94">
        <f>ROUND(I167*H167,3)</f>
        <v>0</v>
      </c>
      <c r="BL167" s="2" t="s">
        <v>89</v>
      </c>
      <c r="BM167" s="92" t="s">
        <v>172</v>
      </c>
    </row>
    <row r="168" spans="2:65" s="10" customFormat="1" ht="16.5" customHeight="1" x14ac:dyDescent="0.25">
      <c r="B168" s="81"/>
      <c r="C168" s="82">
        <v>19</v>
      </c>
      <c r="D168" s="82" t="s">
        <v>83</v>
      </c>
      <c r="E168" s="83" t="s">
        <v>174</v>
      </c>
      <c r="F168" s="84" t="s">
        <v>175</v>
      </c>
      <c r="G168" s="85" t="s">
        <v>176</v>
      </c>
      <c r="H168" s="221">
        <v>0.77100000000000002</v>
      </c>
      <c r="I168" s="168">
        <v>0</v>
      </c>
      <c r="J168" s="168">
        <f>ROUND(I168*H168,3)</f>
        <v>0</v>
      </c>
      <c r="K168" s="86"/>
      <c r="L168" s="87"/>
      <c r="M168" s="88" t="s">
        <v>14</v>
      </c>
      <c r="N168" s="89" t="s">
        <v>35</v>
      </c>
      <c r="O168" s="90">
        <v>0</v>
      </c>
      <c r="P168" s="90">
        <f>O168*H168</f>
        <v>0</v>
      </c>
      <c r="Q168" s="90">
        <v>8.0000000000000002E-3</v>
      </c>
      <c r="R168" s="90">
        <f>Q168*H168</f>
        <v>6.1679999999999999E-3</v>
      </c>
      <c r="S168" s="90">
        <v>0</v>
      </c>
      <c r="T168" s="91">
        <f>S168*H168</f>
        <v>0</v>
      </c>
      <c r="AR168" s="92" t="s">
        <v>87</v>
      </c>
      <c r="AT168" s="92" t="s">
        <v>83</v>
      </c>
      <c r="AU168" s="92" t="s">
        <v>88</v>
      </c>
      <c r="AY168" s="2" t="s">
        <v>77</v>
      </c>
      <c r="BE168" s="93">
        <f>IF(N168="základná",J168,0)</f>
        <v>0</v>
      </c>
      <c r="BF168" s="93">
        <f>IF(N168="znížená",J168,0)</f>
        <v>0</v>
      </c>
      <c r="BG168" s="93">
        <f>IF(N168="zákl. prenesená",J168,0)</f>
        <v>0</v>
      </c>
      <c r="BH168" s="93">
        <f>IF(N168="zníž. prenesená",J168,0)</f>
        <v>0</v>
      </c>
      <c r="BI168" s="93">
        <f>IF(N168="nulová",J168,0)</f>
        <v>0</v>
      </c>
      <c r="BJ168" s="2" t="s">
        <v>82</v>
      </c>
      <c r="BK168" s="94">
        <f>ROUND(I168*H168,3)</f>
        <v>0</v>
      </c>
      <c r="BL168" s="2" t="s">
        <v>89</v>
      </c>
      <c r="BM168" s="92" t="s">
        <v>177</v>
      </c>
    </row>
    <row r="169" spans="2:65" s="103" customFormat="1" x14ac:dyDescent="0.25">
      <c r="B169" s="102"/>
      <c r="D169" s="104" t="s">
        <v>100</v>
      </c>
      <c r="F169" s="106" t="s">
        <v>178</v>
      </c>
      <c r="H169" s="224">
        <v>0.77100000000000002</v>
      </c>
      <c r="I169" s="171"/>
      <c r="J169" s="171"/>
      <c r="L169" s="102"/>
      <c r="M169" s="107"/>
      <c r="T169" s="108"/>
      <c r="AT169" s="105" t="s">
        <v>100</v>
      </c>
      <c r="AU169" s="105" t="s">
        <v>88</v>
      </c>
      <c r="AV169" s="103" t="s">
        <v>82</v>
      </c>
      <c r="AW169" s="103" t="s">
        <v>5</v>
      </c>
      <c r="AX169" s="103" t="s">
        <v>76</v>
      </c>
      <c r="AY169" s="105" t="s">
        <v>77</v>
      </c>
    </row>
    <row r="170" spans="2:65" s="10" customFormat="1" ht="24.2" customHeight="1" x14ac:dyDescent="0.25">
      <c r="B170" s="81"/>
      <c r="C170" s="95">
        <v>20</v>
      </c>
      <c r="D170" s="95" t="s">
        <v>91</v>
      </c>
      <c r="E170" s="96" t="s">
        <v>180</v>
      </c>
      <c r="F170" s="97" t="s">
        <v>181</v>
      </c>
      <c r="G170" s="98" t="s">
        <v>161</v>
      </c>
      <c r="H170" s="222">
        <v>122</v>
      </c>
      <c r="I170" s="169">
        <v>0</v>
      </c>
      <c r="J170" s="169">
        <f>ROUND(I170*H170,3)</f>
        <v>0</v>
      </c>
      <c r="K170" s="99"/>
      <c r="L170" s="9"/>
      <c r="M170" s="100" t="s">
        <v>14</v>
      </c>
      <c r="N170" s="101" t="s">
        <v>35</v>
      </c>
      <c r="O170" s="90">
        <v>0.158</v>
      </c>
      <c r="P170" s="90">
        <f>O170*H170</f>
        <v>19.276</v>
      </c>
      <c r="Q170" s="90">
        <v>0</v>
      </c>
      <c r="R170" s="90">
        <f>Q170*H170</f>
        <v>0</v>
      </c>
      <c r="S170" s="90">
        <v>0</v>
      </c>
      <c r="T170" s="91">
        <f>S170*H170</f>
        <v>0</v>
      </c>
      <c r="AR170" s="92" t="s">
        <v>89</v>
      </c>
      <c r="AT170" s="92" t="s">
        <v>91</v>
      </c>
      <c r="AU170" s="92" t="s">
        <v>88</v>
      </c>
      <c r="AY170" s="2" t="s">
        <v>77</v>
      </c>
      <c r="BE170" s="93">
        <f>IF(N170="základná",J170,0)</f>
        <v>0</v>
      </c>
      <c r="BF170" s="93">
        <f>IF(N170="znížená",J170,0)</f>
        <v>0</v>
      </c>
      <c r="BG170" s="93">
        <f>IF(N170="zákl. prenesená",J170,0)</f>
        <v>0</v>
      </c>
      <c r="BH170" s="93">
        <f>IF(N170="zníž. prenesená",J170,0)</f>
        <v>0</v>
      </c>
      <c r="BI170" s="93">
        <f>IF(N170="nulová",J170,0)</f>
        <v>0</v>
      </c>
      <c r="BJ170" s="2" t="s">
        <v>82</v>
      </c>
      <c r="BK170" s="94">
        <f>ROUND(I170*H170,3)</f>
        <v>0</v>
      </c>
      <c r="BL170" s="2" t="s">
        <v>89</v>
      </c>
      <c r="BM170" s="92" t="s">
        <v>182</v>
      </c>
    </row>
    <row r="171" spans="2:65" s="10" customFormat="1" ht="16.5" customHeight="1" x14ac:dyDescent="0.25">
      <c r="B171" s="81"/>
      <c r="C171" s="82">
        <v>21</v>
      </c>
      <c r="D171" s="82" t="s">
        <v>83</v>
      </c>
      <c r="E171" s="83" t="s">
        <v>184</v>
      </c>
      <c r="F171" s="84" t="s">
        <v>185</v>
      </c>
      <c r="G171" s="85" t="s">
        <v>150</v>
      </c>
      <c r="H171" s="221">
        <v>36.6</v>
      </c>
      <c r="I171" s="168">
        <v>0</v>
      </c>
      <c r="J171" s="168">
        <f>ROUND(I171*H171,3)</f>
        <v>0</v>
      </c>
      <c r="K171" s="86"/>
      <c r="L171" s="87"/>
      <c r="M171" s="88" t="s">
        <v>14</v>
      </c>
      <c r="N171" s="89" t="s">
        <v>35</v>
      </c>
      <c r="O171" s="90">
        <v>0</v>
      </c>
      <c r="P171" s="90">
        <f>O171*H171</f>
        <v>0</v>
      </c>
      <c r="Q171" s="90">
        <v>0</v>
      </c>
      <c r="R171" s="90">
        <f>Q171*H171</f>
        <v>0</v>
      </c>
      <c r="S171" s="90">
        <v>0</v>
      </c>
      <c r="T171" s="91">
        <f>S171*H171</f>
        <v>0</v>
      </c>
      <c r="AR171" s="92" t="s">
        <v>87</v>
      </c>
      <c r="AT171" s="92" t="s">
        <v>83</v>
      </c>
      <c r="AU171" s="92" t="s">
        <v>88</v>
      </c>
      <c r="AY171" s="2" t="s">
        <v>77</v>
      </c>
      <c r="BE171" s="93">
        <f>IF(N171="základná",J171,0)</f>
        <v>0</v>
      </c>
      <c r="BF171" s="93">
        <f>IF(N171="znížená",J171,0)</f>
        <v>0</v>
      </c>
      <c r="BG171" s="93">
        <f>IF(N171="zákl. prenesená",J171,0)</f>
        <v>0</v>
      </c>
      <c r="BH171" s="93">
        <f>IF(N171="zníž. prenesená",J171,0)</f>
        <v>0</v>
      </c>
      <c r="BI171" s="93">
        <f>IF(N171="nulová",J171,0)</f>
        <v>0</v>
      </c>
      <c r="BJ171" s="2" t="s">
        <v>82</v>
      </c>
      <c r="BK171" s="94">
        <f>ROUND(I171*H171,3)</f>
        <v>0</v>
      </c>
      <c r="BL171" s="2" t="s">
        <v>89</v>
      </c>
      <c r="BM171" s="92" t="s">
        <v>186</v>
      </c>
    </row>
    <row r="172" spans="2:65" s="103" customFormat="1" x14ac:dyDescent="0.25">
      <c r="B172" s="102"/>
      <c r="D172" s="104" t="s">
        <v>100</v>
      </c>
      <c r="E172" s="105" t="s">
        <v>14</v>
      </c>
      <c r="F172" s="106" t="s">
        <v>152</v>
      </c>
      <c r="H172" s="224">
        <v>36.6</v>
      </c>
      <c r="I172" s="171"/>
      <c r="J172" s="171"/>
      <c r="L172" s="102"/>
      <c r="M172" s="107"/>
      <c r="T172" s="108"/>
      <c r="AT172" s="105" t="s">
        <v>100</v>
      </c>
      <c r="AU172" s="105" t="s">
        <v>88</v>
      </c>
      <c r="AV172" s="103" t="s">
        <v>82</v>
      </c>
      <c r="AW172" s="103" t="s">
        <v>101</v>
      </c>
      <c r="AX172" s="103" t="s">
        <v>76</v>
      </c>
      <c r="AY172" s="105" t="s">
        <v>77</v>
      </c>
    </row>
    <row r="173" spans="2:65" s="72" customFormat="1" ht="22.9" customHeight="1" x14ac:dyDescent="0.2">
      <c r="B173" s="71"/>
      <c r="D173" s="73" t="s">
        <v>74</v>
      </c>
      <c r="E173" s="80" t="s">
        <v>187</v>
      </c>
      <c r="F173" s="80" t="s">
        <v>188</v>
      </c>
      <c r="H173" s="223"/>
      <c r="I173" s="170"/>
      <c r="J173" s="173">
        <f>BK173</f>
        <v>0</v>
      </c>
      <c r="L173" s="71"/>
      <c r="M173" s="75"/>
      <c r="P173" s="76">
        <f>SUM(P174:P178)</f>
        <v>197.232</v>
      </c>
      <c r="R173" s="76">
        <f>SUM(R174:R178)</f>
        <v>0.22031999999999999</v>
      </c>
      <c r="T173" s="77">
        <f>SUM(T174:T178)</f>
        <v>4.8</v>
      </c>
      <c r="AR173" s="73" t="s">
        <v>76</v>
      </c>
      <c r="AT173" s="78" t="s">
        <v>74</v>
      </c>
      <c r="AU173" s="78" t="s">
        <v>76</v>
      </c>
      <c r="AY173" s="73" t="s">
        <v>77</v>
      </c>
      <c r="BK173" s="79">
        <f>SUM(BK174:BK178)</f>
        <v>0</v>
      </c>
    </row>
    <row r="174" spans="2:65" s="10" customFormat="1" ht="33" customHeight="1" x14ac:dyDescent="0.25">
      <c r="B174" s="81"/>
      <c r="C174" s="95">
        <v>22</v>
      </c>
      <c r="D174" s="95" t="s">
        <v>91</v>
      </c>
      <c r="E174" s="96" t="s">
        <v>190</v>
      </c>
      <c r="F174" s="97" t="s">
        <v>191</v>
      </c>
      <c r="G174" s="98" t="s">
        <v>192</v>
      </c>
      <c r="H174" s="222">
        <v>4800</v>
      </c>
      <c r="I174" s="169">
        <v>0</v>
      </c>
      <c r="J174" s="169">
        <f>ROUND(I174*H174,3)</f>
        <v>0</v>
      </c>
      <c r="K174" s="99"/>
      <c r="L174" s="9"/>
      <c r="M174" s="100" t="s">
        <v>14</v>
      </c>
      <c r="N174" s="101" t="s">
        <v>35</v>
      </c>
      <c r="O174" s="90">
        <v>4.1090000000000002E-2</v>
      </c>
      <c r="P174" s="90">
        <f>O174*H174</f>
        <v>197.232</v>
      </c>
      <c r="Q174" s="90">
        <v>4.5899999999999998E-5</v>
      </c>
      <c r="R174" s="90">
        <f>Q174*H174</f>
        <v>0.22031999999999999</v>
      </c>
      <c r="S174" s="90">
        <v>1E-3</v>
      </c>
      <c r="T174" s="91">
        <f>S174*H174</f>
        <v>4.8</v>
      </c>
      <c r="AR174" s="92" t="s">
        <v>89</v>
      </c>
      <c r="AT174" s="92" t="s">
        <v>91</v>
      </c>
      <c r="AU174" s="92" t="s">
        <v>82</v>
      </c>
      <c r="AY174" s="2" t="s">
        <v>77</v>
      </c>
      <c r="BE174" s="93">
        <f>IF(N174="základná",J174,0)</f>
        <v>0</v>
      </c>
      <c r="BF174" s="93">
        <f>IF(N174="znížená",J174,0)</f>
        <v>0</v>
      </c>
      <c r="BG174" s="93">
        <f>IF(N174="zákl. prenesená",J174,0)</f>
        <v>0</v>
      </c>
      <c r="BH174" s="93">
        <f>IF(N174="zníž. prenesená",J174,0)</f>
        <v>0</v>
      </c>
      <c r="BI174" s="93">
        <f>IF(N174="nulová",J174,0)</f>
        <v>0</v>
      </c>
      <c r="BJ174" s="2" t="s">
        <v>82</v>
      </c>
      <c r="BK174" s="94">
        <f>ROUND(I174*H174,3)</f>
        <v>0</v>
      </c>
      <c r="BL174" s="2" t="s">
        <v>89</v>
      </c>
      <c r="BM174" s="92" t="s">
        <v>193</v>
      </c>
    </row>
    <row r="175" spans="2:65" s="103" customFormat="1" x14ac:dyDescent="0.25">
      <c r="B175" s="102"/>
      <c r="D175" s="104" t="s">
        <v>100</v>
      </c>
      <c r="E175" s="105" t="s">
        <v>14</v>
      </c>
      <c r="F175" s="106" t="s">
        <v>194</v>
      </c>
      <c r="H175" s="224">
        <v>4800</v>
      </c>
      <c r="I175" s="171"/>
      <c r="J175" s="171"/>
      <c r="L175" s="102"/>
      <c r="M175" s="107"/>
      <c r="T175" s="108"/>
      <c r="AT175" s="105" t="s">
        <v>100</v>
      </c>
      <c r="AU175" s="105" t="s">
        <v>82</v>
      </c>
      <c r="AV175" s="103" t="s">
        <v>82</v>
      </c>
      <c r="AW175" s="103" t="s">
        <v>101</v>
      </c>
      <c r="AX175" s="103" t="s">
        <v>76</v>
      </c>
      <c r="AY175" s="105" t="s">
        <v>77</v>
      </c>
    </row>
    <row r="176" spans="2:65" s="10" customFormat="1" ht="24.2" customHeight="1" x14ac:dyDescent="0.25">
      <c r="B176" s="81"/>
      <c r="C176" s="95">
        <v>23</v>
      </c>
      <c r="D176" s="95" t="s">
        <v>91</v>
      </c>
      <c r="E176" s="96" t="s">
        <v>196</v>
      </c>
      <c r="F176" s="97" t="s">
        <v>197</v>
      </c>
      <c r="G176" s="98" t="s">
        <v>166</v>
      </c>
      <c r="H176" s="222">
        <v>4.4000000000000004</v>
      </c>
      <c r="I176" s="169">
        <v>0</v>
      </c>
      <c r="J176" s="169">
        <f>ROUND(I176*H176,3)</f>
        <v>0</v>
      </c>
      <c r="K176" s="99"/>
      <c r="L176" s="9"/>
      <c r="M176" s="100" t="s">
        <v>14</v>
      </c>
      <c r="N176" s="101" t="s">
        <v>35</v>
      </c>
      <c r="O176" s="90">
        <v>0</v>
      </c>
      <c r="P176" s="90">
        <f>O176*H176</f>
        <v>0</v>
      </c>
      <c r="Q176" s="90">
        <v>0</v>
      </c>
      <c r="R176" s="90">
        <f>Q176*H176</f>
        <v>0</v>
      </c>
      <c r="S176" s="90">
        <v>0</v>
      </c>
      <c r="T176" s="91">
        <f>S176*H176</f>
        <v>0</v>
      </c>
      <c r="AR176" s="92" t="s">
        <v>89</v>
      </c>
      <c r="AT176" s="92" t="s">
        <v>91</v>
      </c>
      <c r="AU176" s="92" t="s">
        <v>82</v>
      </c>
      <c r="AY176" s="2" t="s">
        <v>77</v>
      </c>
      <c r="BE176" s="93">
        <f>IF(N176="základná",J176,0)</f>
        <v>0</v>
      </c>
      <c r="BF176" s="93">
        <f>IF(N176="znížená",J176,0)</f>
        <v>0</v>
      </c>
      <c r="BG176" s="93">
        <f>IF(N176="zákl. prenesená",J176,0)</f>
        <v>0</v>
      </c>
      <c r="BH176" s="93">
        <f>IF(N176="zníž. prenesená",J176,0)</f>
        <v>0</v>
      </c>
      <c r="BI176" s="93">
        <f>IF(N176="nulová",J176,0)</f>
        <v>0</v>
      </c>
      <c r="BJ176" s="2" t="s">
        <v>82</v>
      </c>
      <c r="BK176" s="94">
        <f>ROUND(I176*H176,3)</f>
        <v>0</v>
      </c>
      <c r="BL176" s="2" t="s">
        <v>89</v>
      </c>
      <c r="BM176" s="92" t="s">
        <v>198</v>
      </c>
    </row>
    <row r="177" spans="2:65" s="10" customFormat="1" ht="24.2" customHeight="1" x14ac:dyDescent="0.25">
      <c r="B177" s="81"/>
      <c r="C177" s="95">
        <v>24</v>
      </c>
      <c r="D177" s="95" t="s">
        <v>91</v>
      </c>
      <c r="E177" s="96" t="s">
        <v>200</v>
      </c>
      <c r="F177" s="97" t="s">
        <v>201</v>
      </c>
      <c r="G177" s="98" t="s">
        <v>166</v>
      </c>
      <c r="H177" s="222">
        <v>0.25</v>
      </c>
      <c r="I177" s="169">
        <v>0</v>
      </c>
      <c r="J177" s="169">
        <f>ROUND(I177*H177,3)</f>
        <v>0</v>
      </c>
      <c r="K177" s="99"/>
      <c r="L177" s="9"/>
      <c r="M177" s="100" t="s">
        <v>14</v>
      </c>
      <c r="N177" s="101" t="s">
        <v>35</v>
      </c>
      <c r="O177" s="90">
        <v>0</v>
      </c>
      <c r="P177" s="90">
        <f>O177*H177</f>
        <v>0</v>
      </c>
      <c r="Q177" s="90">
        <v>0</v>
      </c>
      <c r="R177" s="90">
        <f>Q177*H177</f>
        <v>0</v>
      </c>
      <c r="S177" s="90">
        <v>0</v>
      </c>
      <c r="T177" s="91">
        <f>S177*H177</f>
        <v>0</v>
      </c>
      <c r="AR177" s="92" t="s">
        <v>89</v>
      </c>
      <c r="AT177" s="92" t="s">
        <v>91</v>
      </c>
      <c r="AU177" s="92" t="s">
        <v>82</v>
      </c>
      <c r="AY177" s="2" t="s">
        <v>77</v>
      </c>
      <c r="BE177" s="93">
        <f>IF(N177="základná",J177,0)</f>
        <v>0</v>
      </c>
      <c r="BF177" s="93">
        <f>IF(N177="znížená",J177,0)</f>
        <v>0</v>
      </c>
      <c r="BG177" s="93">
        <f>IF(N177="zákl. prenesená",J177,0)</f>
        <v>0</v>
      </c>
      <c r="BH177" s="93">
        <f>IF(N177="zníž. prenesená",J177,0)</f>
        <v>0</v>
      </c>
      <c r="BI177" s="93">
        <f>IF(N177="nulová",J177,0)</f>
        <v>0</v>
      </c>
      <c r="BJ177" s="2" t="s">
        <v>82</v>
      </c>
      <c r="BK177" s="94">
        <f>ROUND(I177*H177,3)</f>
        <v>0</v>
      </c>
      <c r="BL177" s="2" t="s">
        <v>89</v>
      </c>
      <c r="BM177" s="92" t="s">
        <v>202</v>
      </c>
    </row>
    <row r="178" spans="2:65" s="10" customFormat="1" ht="24.2" customHeight="1" x14ac:dyDescent="0.25">
      <c r="B178" s="81"/>
      <c r="C178" s="95">
        <v>25</v>
      </c>
      <c r="D178" s="95" t="s">
        <v>91</v>
      </c>
      <c r="E178" s="96" t="s">
        <v>204</v>
      </c>
      <c r="F178" s="97" t="s">
        <v>205</v>
      </c>
      <c r="G178" s="98" t="s">
        <v>166</v>
      </c>
      <c r="H178" s="222">
        <v>0.15</v>
      </c>
      <c r="I178" s="169">
        <v>0</v>
      </c>
      <c r="J178" s="169">
        <f>ROUND(I178*H178,3)</f>
        <v>0</v>
      </c>
      <c r="K178" s="99"/>
      <c r="L178" s="9"/>
      <c r="M178" s="115" t="s">
        <v>14</v>
      </c>
      <c r="N178" s="116" t="s">
        <v>35</v>
      </c>
      <c r="O178" s="117">
        <v>0</v>
      </c>
      <c r="P178" s="117">
        <f>O178*H178</f>
        <v>0</v>
      </c>
      <c r="Q178" s="117">
        <v>0</v>
      </c>
      <c r="R178" s="117">
        <f>Q178*H178</f>
        <v>0</v>
      </c>
      <c r="S178" s="117">
        <v>0</v>
      </c>
      <c r="T178" s="118">
        <f>S178*H178</f>
        <v>0</v>
      </c>
      <c r="AR178" s="92" t="s">
        <v>89</v>
      </c>
      <c r="AT178" s="92" t="s">
        <v>91</v>
      </c>
      <c r="AU178" s="92" t="s">
        <v>82</v>
      </c>
      <c r="AY178" s="2" t="s">
        <v>77</v>
      </c>
      <c r="BE178" s="93">
        <f>IF(N178="základná",J178,0)</f>
        <v>0</v>
      </c>
      <c r="BF178" s="93">
        <f>IF(N178="znížená",J178,0)</f>
        <v>0</v>
      </c>
      <c r="BG178" s="93">
        <f>IF(N178="zákl. prenesená",J178,0)</f>
        <v>0</v>
      </c>
      <c r="BH178" s="93">
        <f>IF(N178="zníž. prenesená",J178,0)</f>
        <v>0</v>
      </c>
      <c r="BI178" s="93">
        <f>IF(N178="nulová",J178,0)</f>
        <v>0</v>
      </c>
      <c r="BJ178" s="2" t="s">
        <v>82</v>
      </c>
      <c r="BK178" s="94">
        <f>ROUND(I178*H178,3)</f>
        <v>0</v>
      </c>
      <c r="BL178" s="2" t="s">
        <v>89</v>
      </c>
      <c r="BM178" s="92" t="s">
        <v>206</v>
      </c>
    </row>
    <row r="179" spans="2:65" s="10" customFormat="1" ht="6.95" customHeight="1" x14ac:dyDescent="0.25">
      <c r="B179" s="40"/>
      <c r="C179" s="41"/>
      <c r="D179" s="41"/>
      <c r="E179" s="41"/>
      <c r="F179" s="41"/>
      <c r="G179" s="41"/>
      <c r="H179" s="41"/>
      <c r="I179" s="41"/>
      <c r="J179" s="41"/>
      <c r="K179" s="41"/>
      <c r="L179" s="9"/>
    </row>
  </sheetData>
  <autoFilter ref="C129:K178" xr:uid="{00000000-0009-0000-0000-000012000000}"/>
  <mergeCells count="15">
    <mergeCell ref="E22:H22"/>
    <mergeCell ref="L2:V2"/>
    <mergeCell ref="E7:H7"/>
    <mergeCell ref="E9:H9"/>
    <mergeCell ref="E11:H11"/>
    <mergeCell ref="E13:H13"/>
    <mergeCell ref="E118:H118"/>
    <mergeCell ref="E120:H120"/>
    <mergeCell ref="E122:H122"/>
    <mergeCell ref="E31:H31"/>
    <mergeCell ref="E85:H85"/>
    <mergeCell ref="E87:H87"/>
    <mergeCell ref="E89:H89"/>
    <mergeCell ref="E91:H91"/>
    <mergeCell ref="E116:H116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26B27-9297-4FE9-8D4F-529B31F7C543}">
  <sheetPr>
    <pageSetUpPr fitToPage="1"/>
  </sheetPr>
  <dimension ref="B2:BM175"/>
  <sheetViews>
    <sheetView showGridLines="0" topLeftCell="A151" workbookViewId="0">
      <selection activeCell="H134" sqref="H134:H174"/>
    </sheetView>
  </sheetViews>
  <sheetFormatPr defaultRowHeight="11.25" x14ac:dyDescent="0.2"/>
  <cols>
    <col min="1" max="1" width="7.140625" style="1" customWidth="1"/>
    <col min="2" max="2" width="1" style="1" customWidth="1"/>
    <col min="3" max="3" width="3.5703125" style="1" customWidth="1"/>
    <col min="4" max="4" width="3.7109375" style="1" customWidth="1"/>
    <col min="5" max="5" width="14.7109375" style="1" customWidth="1"/>
    <col min="6" max="6" width="43.5703125" style="1" customWidth="1"/>
    <col min="7" max="7" width="6.42578125" style="1" customWidth="1"/>
    <col min="8" max="8" width="12" style="1" customWidth="1"/>
    <col min="9" max="9" width="13.5703125" style="1" customWidth="1"/>
    <col min="10" max="10" width="19.140625" style="1" customWidth="1"/>
    <col min="11" max="11" width="19.140625" style="1" hidden="1" customWidth="1"/>
    <col min="12" max="12" width="8" style="1" customWidth="1"/>
    <col min="13" max="13" width="9.28515625" style="1" hidden="1" customWidth="1"/>
    <col min="14" max="14" width="9.140625" style="1"/>
    <col min="15" max="20" width="12.140625" style="1" hidden="1" customWidth="1"/>
    <col min="21" max="21" width="14" style="1" hidden="1" customWidth="1"/>
    <col min="22" max="22" width="10.5703125" style="1" customWidth="1"/>
    <col min="23" max="23" width="14" style="1" customWidth="1"/>
    <col min="24" max="24" width="10.5703125" style="1" customWidth="1"/>
    <col min="25" max="25" width="12.85546875" style="1" customWidth="1"/>
    <col min="26" max="26" width="9.42578125" style="1" customWidth="1"/>
    <col min="27" max="27" width="12.85546875" style="1" customWidth="1"/>
    <col min="28" max="28" width="14" style="1" customWidth="1"/>
    <col min="29" max="29" width="9.42578125" style="1" customWidth="1"/>
    <col min="30" max="30" width="12.85546875" style="1" customWidth="1"/>
    <col min="31" max="31" width="14" style="1" customWidth="1"/>
    <col min="32" max="16384" width="9.140625" style="1"/>
  </cols>
  <sheetData>
    <row r="2" spans="2:46" ht="36.950000000000003" customHeight="1" x14ac:dyDescent="0.2">
      <c r="L2" s="184" t="s">
        <v>0</v>
      </c>
      <c r="M2" s="177"/>
      <c r="N2" s="177"/>
      <c r="O2" s="177"/>
      <c r="P2" s="177"/>
      <c r="Q2" s="177"/>
      <c r="R2" s="177"/>
      <c r="S2" s="177"/>
      <c r="T2" s="177"/>
      <c r="U2" s="177"/>
      <c r="V2" s="177"/>
      <c r="AT2" s="2" t="s">
        <v>207</v>
      </c>
    </row>
    <row r="3" spans="2:46" ht="6.95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2</v>
      </c>
    </row>
    <row r="4" spans="2:46" ht="24.95" customHeight="1" x14ac:dyDescent="0.2">
      <c r="B4" s="5"/>
      <c r="D4" s="6" t="s">
        <v>3</v>
      </c>
      <c r="L4" s="5"/>
      <c r="M4" s="7" t="s">
        <v>4</v>
      </c>
      <c r="AT4" s="2" t="s">
        <v>5</v>
      </c>
    </row>
    <row r="5" spans="2:46" ht="6.95" customHeight="1" x14ac:dyDescent="0.2">
      <c r="B5" s="5"/>
      <c r="L5" s="5"/>
    </row>
    <row r="6" spans="2:46" ht="12" customHeight="1" x14ac:dyDescent="0.2">
      <c r="B6" s="5"/>
      <c r="D6" s="8" t="s">
        <v>6</v>
      </c>
      <c r="L6" s="5"/>
    </row>
    <row r="7" spans="2:46" ht="26.25" customHeight="1" x14ac:dyDescent="0.2">
      <c r="B7" s="5"/>
      <c r="E7" s="176" t="str">
        <f>'[1]Rekapitulácia stavby'!K6</f>
        <v>Zelené sídliská - lokalita MAGURSKÁ - JELŠOVÝ HÁJIK - revízia 3</v>
      </c>
      <c r="F7" s="182"/>
      <c r="G7" s="182"/>
      <c r="H7" s="182"/>
      <c r="L7" s="5"/>
    </row>
    <row r="8" spans="2:46" ht="12.75" x14ac:dyDescent="0.2">
      <c r="B8" s="5"/>
      <c r="D8" s="8" t="s">
        <v>7</v>
      </c>
      <c r="L8" s="5"/>
    </row>
    <row r="9" spans="2:46" ht="16.5" customHeight="1" x14ac:dyDescent="0.2">
      <c r="B9" s="5"/>
      <c r="E9" s="176" t="s">
        <v>208</v>
      </c>
      <c r="F9" s="177"/>
      <c r="G9" s="177"/>
      <c r="H9" s="177"/>
      <c r="L9" s="5"/>
    </row>
    <row r="10" spans="2:46" ht="12" customHeight="1" x14ac:dyDescent="0.2">
      <c r="B10" s="5"/>
      <c r="D10" s="8" t="s">
        <v>9</v>
      </c>
      <c r="L10" s="5"/>
    </row>
    <row r="11" spans="2:46" s="10" customFormat="1" ht="16.5" customHeight="1" x14ac:dyDescent="0.25">
      <c r="B11" s="9"/>
      <c r="E11" s="178" t="s">
        <v>209</v>
      </c>
      <c r="F11" s="179"/>
      <c r="G11" s="179"/>
      <c r="H11" s="179"/>
      <c r="L11" s="9"/>
    </row>
    <row r="12" spans="2:46" s="10" customFormat="1" ht="12" customHeight="1" x14ac:dyDescent="0.25">
      <c r="B12" s="9"/>
      <c r="D12" s="8" t="s">
        <v>11</v>
      </c>
      <c r="L12" s="9"/>
    </row>
    <row r="13" spans="2:46" s="10" customFormat="1" ht="16.5" customHeight="1" x14ac:dyDescent="0.25">
      <c r="B13" s="9"/>
      <c r="E13" s="180" t="s">
        <v>210</v>
      </c>
      <c r="F13" s="179"/>
      <c r="G13" s="179"/>
      <c r="H13" s="179"/>
      <c r="L13" s="9"/>
    </row>
    <row r="14" spans="2:46" s="10" customFormat="1" x14ac:dyDescent="0.25">
      <c r="B14" s="9"/>
      <c r="L14" s="9"/>
    </row>
    <row r="15" spans="2:46" s="10" customFormat="1" ht="12" customHeight="1" x14ac:dyDescent="0.25">
      <c r="B15" s="9"/>
      <c r="D15" s="8" t="s">
        <v>13</v>
      </c>
      <c r="F15" s="12" t="s">
        <v>14</v>
      </c>
      <c r="I15" s="8" t="s">
        <v>15</v>
      </c>
      <c r="J15" s="12" t="s">
        <v>14</v>
      </c>
      <c r="L15" s="9"/>
    </row>
    <row r="16" spans="2:46" s="10" customFormat="1" ht="12" customHeight="1" x14ac:dyDescent="0.25">
      <c r="B16" s="9"/>
      <c r="D16" s="8" t="s">
        <v>16</v>
      </c>
      <c r="F16" s="12" t="s">
        <v>17</v>
      </c>
      <c r="I16" s="8" t="s">
        <v>18</v>
      </c>
      <c r="J16" s="13">
        <v>46099</v>
      </c>
      <c r="L16" s="9"/>
    </row>
    <row r="17" spans="2:12" s="10" customFormat="1" ht="10.9" customHeight="1" x14ac:dyDescent="0.25">
      <c r="B17" s="9"/>
      <c r="L17" s="9"/>
    </row>
    <row r="18" spans="2:12" s="10" customFormat="1" ht="12" customHeight="1" x14ac:dyDescent="0.25">
      <c r="B18" s="9"/>
      <c r="D18" s="8" t="s">
        <v>19</v>
      </c>
      <c r="I18" s="8" t="s">
        <v>20</v>
      </c>
      <c r="J18" s="12" t="s">
        <v>14</v>
      </c>
      <c r="L18" s="9"/>
    </row>
    <row r="19" spans="2:12" s="10" customFormat="1" ht="18" customHeight="1" x14ac:dyDescent="0.25">
      <c r="B19" s="9"/>
      <c r="E19" s="12" t="s">
        <v>21</v>
      </c>
      <c r="I19" s="8" t="s">
        <v>22</v>
      </c>
      <c r="J19" s="12" t="s">
        <v>14</v>
      </c>
      <c r="L19" s="9"/>
    </row>
    <row r="20" spans="2:12" s="10" customFormat="1" ht="6.95" customHeight="1" x14ac:dyDescent="0.25">
      <c r="B20" s="9"/>
      <c r="L20" s="9"/>
    </row>
    <row r="21" spans="2:12" s="10" customFormat="1" ht="12" customHeight="1" x14ac:dyDescent="0.25">
      <c r="B21" s="9"/>
      <c r="D21" s="8" t="s">
        <v>23</v>
      </c>
      <c r="I21" s="8" t="s">
        <v>20</v>
      </c>
      <c r="J21" s="12" t="str">
        <f>'[1]Rekapitulácia stavby'!AN13</f>
        <v/>
      </c>
      <c r="L21" s="9"/>
    </row>
    <row r="22" spans="2:12" s="10" customFormat="1" ht="18" customHeight="1" x14ac:dyDescent="0.25">
      <c r="B22" s="9"/>
      <c r="E22" s="183" t="str">
        <f>'[1]Rekapitulácia stavby'!E14</f>
        <v xml:space="preserve"> </v>
      </c>
      <c r="F22" s="183"/>
      <c r="G22" s="183"/>
      <c r="H22" s="183"/>
      <c r="I22" s="8" t="s">
        <v>22</v>
      </c>
      <c r="J22" s="12" t="str">
        <f>'[1]Rekapitulácia stavby'!AN14</f>
        <v/>
      </c>
      <c r="L22" s="9"/>
    </row>
    <row r="23" spans="2:12" s="10" customFormat="1" ht="6.95" customHeight="1" x14ac:dyDescent="0.25">
      <c r="B23" s="9"/>
      <c r="L23" s="9"/>
    </row>
    <row r="24" spans="2:12" s="10" customFormat="1" ht="12" customHeight="1" x14ac:dyDescent="0.25">
      <c r="B24" s="9"/>
      <c r="D24" s="8" t="s">
        <v>24</v>
      </c>
      <c r="I24" s="8" t="s">
        <v>20</v>
      </c>
      <c r="J24" s="12" t="s">
        <v>14</v>
      </c>
      <c r="L24" s="9"/>
    </row>
    <row r="25" spans="2:12" s="10" customFormat="1" ht="18" customHeight="1" x14ac:dyDescent="0.25">
      <c r="B25" s="9"/>
      <c r="E25" s="12" t="s">
        <v>25</v>
      </c>
      <c r="I25" s="8" t="s">
        <v>22</v>
      </c>
      <c r="J25" s="12" t="s">
        <v>14</v>
      </c>
      <c r="L25" s="9"/>
    </row>
    <row r="26" spans="2:12" s="10" customFormat="1" ht="6.95" customHeight="1" x14ac:dyDescent="0.25">
      <c r="B26" s="9"/>
      <c r="L26" s="9"/>
    </row>
    <row r="27" spans="2:12" s="10" customFormat="1" ht="12" customHeight="1" x14ac:dyDescent="0.25">
      <c r="B27" s="9"/>
      <c r="D27" s="8" t="s">
        <v>26</v>
      </c>
      <c r="I27" s="8" t="s">
        <v>20</v>
      </c>
      <c r="J27" s="12" t="s">
        <v>14</v>
      </c>
      <c r="L27" s="9"/>
    </row>
    <row r="28" spans="2:12" s="10" customFormat="1" ht="18" customHeight="1" x14ac:dyDescent="0.25">
      <c r="B28" s="9"/>
      <c r="E28" s="12" t="s">
        <v>27</v>
      </c>
      <c r="I28" s="8" t="s">
        <v>22</v>
      </c>
      <c r="J28" s="12" t="s">
        <v>14</v>
      </c>
      <c r="L28" s="9"/>
    </row>
    <row r="29" spans="2:12" s="10" customFormat="1" ht="6.95" customHeight="1" x14ac:dyDescent="0.25">
      <c r="B29" s="9"/>
      <c r="L29" s="9"/>
    </row>
    <row r="30" spans="2:12" s="10" customFormat="1" ht="12" customHeight="1" x14ac:dyDescent="0.25">
      <c r="B30" s="9"/>
      <c r="D30" s="8" t="s">
        <v>28</v>
      </c>
      <c r="L30" s="9"/>
    </row>
    <row r="31" spans="2:12" s="15" customFormat="1" ht="16.5" customHeight="1" x14ac:dyDescent="0.25">
      <c r="B31" s="14"/>
      <c r="E31" s="181" t="s">
        <v>14</v>
      </c>
      <c r="F31" s="181"/>
      <c r="G31" s="181"/>
      <c r="H31" s="181"/>
      <c r="L31" s="14"/>
    </row>
    <row r="32" spans="2:12" s="10" customFormat="1" ht="6.95" customHeight="1" x14ac:dyDescent="0.25">
      <c r="B32" s="9"/>
      <c r="L32" s="9"/>
    </row>
    <row r="33" spans="2:12" s="10" customFormat="1" ht="6.95" customHeight="1" x14ac:dyDescent="0.25">
      <c r="B33" s="9"/>
      <c r="D33" s="17"/>
      <c r="E33" s="17"/>
      <c r="F33" s="17"/>
      <c r="G33" s="17"/>
      <c r="H33" s="17"/>
      <c r="I33" s="17"/>
      <c r="J33" s="17"/>
      <c r="K33" s="17"/>
      <c r="L33" s="9"/>
    </row>
    <row r="34" spans="2:12" s="10" customFormat="1" ht="25.35" customHeight="1" x14ac:dyDescent="0.25">
      <c r="B34" s="9"/>
      <c r="D34" s="18" t="s">
        <v>29</v>
      </c>
      <c r="J34" s="19">
        <f>ROUND(J131, 2)</f>
        <v>0</v>
      </c>
      <c r="L34" s="9"/>
    </row>
    <row r="35" spans="2:12" s="10" customFormat="1" ht="6.95" customHeight="1" x14ac:dyDescent="0.25">
      <c r="B35" s="9"/>
      <c r="D35" s="17"/>
      <c r="E35" s="17"/>
      <c r="F35" s="17"/>
      <c r="G35" s="17"/>
      <c r="H35" s="17"/>
      <c r="I35" s="17"/>
      <c r="J35" s="17"/>
      <c r="K35" s="17"/>
      <c r="L35" s="9"/>
    </row>
    <row r="36" spans="2:12" s="10" customFormat="1" ht="14.45" customHeight="1" x14ac:dyDescent="0.25">
      <c r="B36" s="9"/>
      <c r="F36" s="20" t="s">
        <v>30</v>
      </c>
      <c r="I36" s="20" t="s">
        <v>31</v>
      </c>
      <c r="J36" s="20" t="s">
        <v>32</v>
      </c>
      <c r="L36" s="9"/>
    </row>
    <row r="37" spans="2:12" s="10" customFormat="1" ht="14.45" customHeight="1" x14ac:dyDescent="0.25">
      <c r="B37" s="9"/>
      <c r="D37" s="11" t="s">
        <v>33</v>
      </c>
      <c r="E37" s="21" t="s">
        <v>34</v>
      </c>
      <c r="F37" s="22">
        <f>ROUND((SUM(BE131:BE174)),  2)</f>
        <v>0</v>
      </c>
      <c r="G37" s="23"/>
      <c r="H37" s="23"/>
      <c r="I37" s="24">
        <v>0.23</v>
      </c>
      <c r="J37" s="22">
        <f>ROUND(((SUM(BE131:BE174))*I37),  2)</f>
        <v>0</v>
      </c>
      <c r="L37" s="9"/>
    </row>
    <row r="38" spans="2:12" s="10" customFormat="1" ht="14.45" customHeight="1" x14ac:dyDescent="0.25">
      <c r="B38" s="9"/>
      <c r="E38" s="21"/>
      <c r="F38" s="25">
        <f>ROUND((SUM(BF131:BF174)),  2)</f>
        <v>0</v>
      </c>
      <c r="I38" s="26">
        <v>0.23</v>
      </c>
      <c r="J38" s="25">
        <f>ROUND(((SUM(BF131:BF174))*I38),  2)</f>
        <v>0</v>
      </c>
      <c r="L38" s="9"/>
    </row>
    <row r="39" spans="2:12" s="10" customFormat="1" ht="14.45" hidden="1" customHeight="1" x14ac:dyDescent="0.25">
      <c r="B39" s="9"/>
      <c r="E39" s="8" t="s">
        <v>36</v>
      </c>
      <c r="F39" s="25">
        <f>ROUND((SUM(BG131:BG174)),  2)</f>
        <v>0</v>
      </c>
      <c r="I39" s="26">
        <v>0.23</v>
      </c>
      <c r="J39" s="25">
        <f>0</f>
        <v>0</v>
      </c>
      <c r="L39" s="9"/>
    </row>
    <row r="40" spans="2:12" s="10" customFormat="1" ht="14.45" hidden="1" customHeight="1" x14ac:dyDescent="0.25">
      <c r="B40" s="9"/>
      <c r="E40" s="8" t="s">
        <v>37</v>
      </c>
      <c r="F40" s="25">
        <f>ROUND((SUM(BH131:BH174)),  2)</f>
        <v>0</v>
      </c>
      <c r="I40" s="26">
        <v>0.23</v>
      </c>
      <c r="J40" s="25">
        <f>0</f>
        <v>0</v>
      </c>
      <c r="L40" s="9"/>
    </row>
    <row r="41" spans="2:12" s="10" customFormat="1" ht="14.45" hidden="1" customHeight="1" x14ac:dyDescent="0.25">
      <c r="B41" s="9"/>
      <c r="E41" s="21" t="s">
        <v>38</v>
      </c>
      <c r="F41" s="22">
        <f>ROUND((SUM(BI131:BI174)),  2)</f>
        <v>0</v>
      </c>
      <c r="G41" s="23"/>
      <c r="H41" s="23"/>
      <c r="I41" s="24">
        <v>0</v>
      </c>
      <c r="J41" s="22">
        <f>0</f>
        <v>0</v>
      </c>
      <c r="L41" s="9"/>
    </row>
    <row r="42" spans="2:12" s="10" customFormat="1" ht="6.95" customHeight="1" x14ac:dyDescent="0.25">
      <c r="B42" s="9"/>
      <c r="L42" s="9"/>
    </row>
    <row r="43" spans="2:12" s="10" customFormat="1" ht="25.35" customHeight="1" x14ac:dyDescent="0.25">
      <c r="B43" s="9"/>
      <c r="C43" s="27"/>
      <c r="D43" s="28" t="s">
        <v>39</v>
      </c>
      <c r="E43" s="29"/>
      <c r="F43" s="29"/>
      <c r="G43" s="30" t="s">
        <v>40</v>
      </c>
      <c r="H43" s="31" t="s">
        <v>41</v>
      </c>
      <c r="I43" s="29"/>
      <c r="J43" s="32">
        <f>SUM(J34:J41)</f>
        <v>0</v>
      </c>
      <c r="K43" s="33"/>
      <c r="L43" s="9"/>
    </row>
    <row r="44" spans="2:12" s="10" customFormat="1" ht="14.45" customHeight="1" x14ac:dyDescent="0.25">
      <c r="B44" s="9"/>
      <c r="L44" s="9"/>
    </row>
    <row r="45" spans="2:12" ht="14.45" customHeight="1" x14ac:dyDescent="0.2">
      <c r="B45" s="5"/>
      <c r="L45" s="5"/>
    </row>
    <row r="46" spans="2:12" ht="14.45" customHeight="1" x14ac:dyDescent="0.2">
      <c r="B46" s="5"/>
      <c r="L46" s="5"/>
    </row>
    <row r="47" spans="2:12" ht="14.45" customHeight="1" x14ac:dyDescent="0.2">
      <c r="B47" s="5"/>
      <c r="L47" s="5"/>
    </row>
    <row r="48" spans="2:12" ht="14.45" customHeight="1" x14ac:dyDescent="0.2">
      <c r="B48" s="5"/>
      <c r="L48" s="5"/>
    </row>
    <row r="49" spans="2:12" ht="14.45" customHeight="1" x14ac:dyDescent="0.2">
      <c r="B49" s="5"/>
      <c r="L49" s="5"/>
    </row>
    <row r="50" spans="2:12" s="10" customFormat="1" ht="14.45" customHeight="1" x14ac:dyDescent="0.25">
      <c r="B50" s="9"/>
      <c r="D50" s="34" t="s">
        <v>42</v>
      </c>
      <c r="E50" s="35"/>
      <c r="F50" s="35"/>
      <c r="G50" s="34" t="s">
        <v>43</v>
      </c>
      <c r="H50" s="35"/>
      <c r="I50" s="35"/>
      <c r="J50" s="35"/>
      <c r="K50" s="35"/>
      <c r="L50" s="9"/>
    </row>
    <row r="51" spans="2:12" x14ac:dyDescent="0.2">
      <c r="B51" s="5"/>
      <c r="L51" s="5"/>
    </row>
    <row r="52" spans="2:12" x14ac:dyDescent="0.2">
      <c r="B52" s="5"/>
      <c r="L52" s="5"/>
    </row>
    <row r="53" spans="2:12" x14ac:dyDescent="0.2">
      <c r="B53" s="5"/>
      <c r="L53" s="5"/>
    </row>
    <row r="54" spans="2:12" x14ac:dyDescent="0.2">
      <c r="B54" s="5"/>
      <c r="L54" s="5"/>
    </row>
    <row r="55" spans="2:12" x14ac:dyDescent="0.2">
      <c r="B55" s="5"/>
      <c r="L55" s="5"/>
    </row>
    <row r="56" spans="2:12" x14ac:dyDescent="0.2">
      <c r="B56" s="5"/>
      <c r="L56" s="5"/>
    </row>
    <row r="57" spans="2:12" x14ac:dyDescent="0.2">
      <c r="B57" s="5"/>
      <c r="L57" s="5"/>
    </row>
    <row r="58" spans="2:12" x14ac:dyDescent="0.2">
      <c r="B58" s="5"/>
      <c r="L58" s="5"/>
    </row>
    <row r="59" spans="2:12" x14ac:dyDescent="0.2">
      <c r="B59" s="5"/>
      <c r="L59" s="5"/>
    </row>
    <row r="60" spans="2:12" x14ac:dyDescent="0.2">
      <c r="B60" s="5"/>
      <c r="L60" s="5"/>
    </row>
    <row r="61" spans="2:12" s="10" customFormat="1" ht="12.75" x14ac:dyDescent="0.25">
      <c r="B61" s="9"/>
      <c r="D61" s="36" t="s">
        <v>44</v>
      </c>
      <c r="E61" s="37"/>
      <c r="F61" s="38" t="s">
        <v>45</v>
      </c>
      <c r="G61" s="36" t="s">
        <v>44</v>
      </c>
      <c r="H61" s="37"/>
      <c r="I61" s="37"/>
      <c r="J61" s="39" t="s">
        <v>45</v>
      </c>
      <c r="K61" s="37"/>
      <c r="L61" s="9"/>
    </row>
    <row r="62" spans="2:12" x14ac:dyDescent="0.2">
      <c r="B62" s="5"/>
      <c r="L62" s="5"/>
    </row>
    <row r="63" spans="2:12" x14ac:dyDescent="0.2">
      <c r="B63" s="5"/>
      <c r="L63" s="5"/>
    </row>
    <row r="64" spans="2:12" x14ac:dyDescent="0.2">
      <c r="B64" s="5"/>
      <c r="L64" s="5"/>
    </row>
    <row r="65" spans="2:12" s="10" customFormat="1" ht="12.75" x14ac:dyDescent="0.25">
      <c r="B65" s="9"/>
      <c r="D65" s="34" t="s">
        <v>46</v>
      </c>
      <c r="E65" s="35"/>
      <c r="F65" s="35"/>
      <c r="G65" s="34" t="s">
        <v>47</v>
      </c>
      <c r="H65" s="35"/>
      <c r="I65" s="35"/>
      <c r="J65" s="35"/>
      <c r="K65" s="35"/>
      <c r="L65" s="9"/>
    </row>
    <row r="66" spans="2:12" x14ac:dyDescent="0.2">
      <c r="B66" s="5"/>
      <c r="L66" s="5"/>
    </row>
    <row r="67" spans="2:12" x14ac:dyDescent="0.2">
      <c r="B67" s="5"/>
      <c r="L67" s="5"/>
    </row>
    <row r="68" spans="2:12" x14ac:dyDescent="0.2">
      <c r="B68" s="5"/>
      <c r="L68" s="5"/>
    </row>
    <row r="69" spans="2:12" x14ac:dyDescent="0.2">
      <c r="B69" s="5"/>
      <c r="L69" s="5"/>
    </row>
    <row r="70" spans="2:12" x14ac:dyDescent="0.2">
      <c r="B70" s="5"/>
      <c r="L70" s="5"/>
    </row>
    <row r="71" spans="2:12" x14ac:dyDescent="0.2">
      <c r="B71" s="5"/>
      <c r="L71" s="5"/>
    </row>
    <row r="72" spans="2:12" x14ac:dyDescent="0.2">
      <c r="B72" s="5"/>
      <c r="L72" s="5"/>
    </row>
    <row r="73" spans="2:12" x14ac:dyDescent="0.2">
      <c r="B73" s="5"/>
      <c r="L73" s="5"/>
    </row>
    <row r="74" spans="2:12" x14ac:dyDescent="0.2">
      <c r="B74" s="5"/>
      <c r="L74" s="5"/>
    </row>
    <row r="75" spans="2:12" x14ac:dyDescent="0.2">
      <c r="B75" s="5"/>
      <c r="L75" s="5"/>
    </row>
    <row r="76" spans="2:12" s="10" customFormat="1" ht="12.75" x14ac:dyDescent="0.25">
      <c r="B76" s="9"/>
      <c r="D76" s="36" t="s">
        <v>44</v>
      </c>
      <c r="E76" s="37"/>
      <c r="F76" s="38" t="s">
        <v>45</v>
      </c>
      <c r="G76" s="36" t="s">
        <v>44</v>
      </c>
      <c r="H76" s="37"/>
      <c r="I76" s="37"/>
      <c r="J76" s="39" t="s">
        <v>45</v>
      </c>
      <c r="K76" s="37"/>
      <c r="L76" s="9"/>
    </row>
    <row r="77" spans="2:12" s="10" customFormat="1" ht="14.45" customHeight="1" x14ac:dyDescent="0.25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9"/>
    </row>
    <row r="81" spans="2:12" s="10" customFormat="1" ht="6.95" hidden="1" customHeight="1" x14ac:dyDescent="0.25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9"/>
    </row>
    <row r="82" spans="2:12" s="10" customFormat="1" ht="24.95" hidden="1" customHeight="1" x14ac:dyDescent="0.25">
      <c r="B82" s="9"/>
      <c r="C82" s="6" t="s">
        <v>48</v>
      </c>
      <c r="L82" s="9"/>
    </row>
    <row r="83" spans="2:12" s="10" customFormat="1" ht="6.95" hidden="1" customHeight="1" x14ac:dyDescent="0.25">
      <c r="B83" s="9"/>
      <c r="L83" s="9"/>
    </row>
    <row r="84" spans="2:12" s="10" customFormat="1" ht="12" hidden="1" customHeight="1" x14ac:dyDescent="0.25">
      <c r="B84" s="9"/>
      <c r="C84" s="8" t="s">
        <v>6</v>
      </c>
      <c r="L84" s="9"/>
    </row>
    <row r="85" spans="2:12" s="10" customFormat="1" ht="26.25" hidden="1" customHeight="1" x14ac:dyDescent="0.25">
      <c r="B85" s="9"/>
      <c r="E85" s="176" t="str">
        <f>E7</f>
        <v>Zelené sídliská - lokalita MAGURSKÁ - JELŠOVÝ HÁJIK - revízia 3</v>
      </c>
      <c r="F85" s="182"/>
      <c r="G85" s="182"/>
      <c r="H85" s="182"/>
      <c r="L85" s="9"/>
    </row>
    <row r="86" spans="2:12" ht="12" hidden="1" customHeight="1" x14ac:dyDescent="0.2">
      <c r="B86" s="5"/>
      <c r="C86" s="8" t="s">
        <v>7</v>
      </c>
      <c r="L86" s="5"/>
    </row>
    <row r="87" spans="2:12" ht="16.5" hidden="1" customHeight="1" x14ac:dyDescent="0.2">
      <c r="B87" s="5"/>
      <c r="E87" s="176" t="s">
        <v>208</v>
      </c>
      <c r="F87" s="177"/>
      <c r="G87" s="177"/>
      <c r="H87" s="177"/>
      <c r="L87" s="5"/>
    </row>
    <row r="88" spans="2:12" ht="12" hidden="1" customHeight="1" x14ac:dyDescent="0.2">
      <c r="B88" s="5"/>
      <c r="C88" s="8" t="s">
        <v>9</v>
      </c>
      <c r="L88" s="5"/>
    </row>
    <row r="89" spans="2:12" s="10" customFormat="1" ht="16.5" hidden="1" customHeight="1" x14ac:dyDescent="0.25">
      <c r="B89" s="9"/>
      <c r="E89" s="178" t="s">
        <v>209</v>
      </c>
      <c r="F89" s="179"/>
      <c r="G89" s="179"/>
      <c r="H89" s="179"/>
      <c r="L89" s="9"/>
    </row>
    <row r="90" spans="2:12" s="10" customFormat="1" ht="12" hidden="1" customHeight="1" x14ac:dyDescent="0.25">
      <c r="B90" s="9"/>
      <c r="C90" s="8" t="s">
        <v>11</v>
      </c>
      <c r="L90" s="9"/>
    </row>
    <row r="91" spans="2:12" s="10" customFormat="1" ht="16.5" hidden="1" customHeight="1" x14ac:dyDescent="0.25">
      <c r="B91" s="9"/>
      <c r="E91" s="180" t="str">
        <f>E13</f>
        <v>1 - Drevený chodník</v>
      </c>
      <c r="F91" s="179"/>
      <c r="G91" s="179"/>
      <c r="H91" s="179"/>
      <c r="L91" s="9"/>
    </row>
    <row r="92" spans="2:12" s="10" customFormat="1" ht="6.95" hidden="1" customHeight="1" x14ac:dyDescent="0.25">
      <c r="B92" s="9"/>
      <c r="L92" s="9"/>
    </row>
    <row r="93" spans="2:12" s="10" customFormat="1" ht="12" hidden="1" customHeight="1" x14ac:dyDescent="0.25">
      <c r="B93" s="9"/>
      <c r="C93" s="8" t="s">
        <v>16</v>
      </c>
      <c r="F93" s="12" t="str">
        <f>F16</f>
        <v>Magurská, Jelšový hájik</v>
      </c>
      <c r="I93" s="8" t="s">
        <v>18</v>
      </c>
      <c r="J93" s="13">
        <f>IF(J16="","",J16)</f>
        <v>46099</v>
      </c>
      <c r="L93" s="9"/>
    </row>
    <row r="94" spans="2:12" s="10" customFormat="1" ht="6.95" hidden="1" customHeight="1" x14ac:dyDescent="0.25">
      <c r="B94" s="9"/>
      <c r="L94" s="9"/>
    </row>
    <row r="95" spans="2:12" s="10" customFormat="1" ht="15.2" hidden="1" customHeight="1" x14ac:dyDescent="0.25">
      <c r="B95" s="9"/>
      <c r="C95" s="8" t="s">
        <v>19</v>
      </c>
      <c r="F95" s="12" t="str">
        <f>E19</f>
        <v>Mesto Banská Bystrica</v>
      </c>
      <c r="I95" s="8" t="s">
        <v>24</v>
      </c>
      <c r="J95" s="16" t="str">
        <f>E25</f>
        <v>Ing. Júlia Straňáková</v>
      </c>
      <c r="L95" s="9"/>
    </row>
    <row r="96" spans="2:12" s="10" customFormat="1" ht="15.2" hidden="1" customHeight="1" x14ac:dyDescent="0.25">
      <c r="B96" s="9"/>
      <c r="C96" s="8" t="s">
        <v>23</v>
      </c>
      <c r="F96" s="12" t="str">
        <f>IF(E22="","",E22)</f>
        <v xml:space="preserve"> </v>
      </c>
      <c r="I96" s="8" t="s">
        <v>26</v>
      </c>
      <c r="J96" s="16" t="str">
        <f>E28</f>
        <v>Milan Straňák</v>
      </c>
      <c r="L96" s="9"/>
    </row>
    <row r="97" spans="2:47" s="10" customFormat="1" ht="10.35" hidden="1" customHeight="1" x14ac:dyDescent="0.25">
      <c r="B97" s="9"/>
      <c r="L97" s="9"/>
    </row>
    <row r="98" spans="2:47" s="10" customFormat="1" ht="29.25" hidden="1" customHeight="1" x14ac:dyDescent="0.25">
      <c r="B98" s="9"/>
      <c r="C98" s="44" t="s">
        <v>49</v>
      </c>
      <c r="D98" s="27"/>
      <c r="E98" s="27"/>
      <c r="F98" s="27"/>
      <c r="G98" s="27"/>
      <c r="H98" s="27"/>
      <c r="I98" s="27"/>
      <c r="J98" s="45" t="s">
        <v>50</v>
      </c>
      <c r="K98" s="27"/>
      <c r="L98" s="9"/>
    </row>
    <row r="99" spans="2:47" s="10" customFormat="1" ht="10.35" hidden="1" customHeight="1" x14ac:dyDescent="0.25">
      <c r="B99" s="9"/>
      <c r="L99" s="9"/>
    </row>
    <row r="100" spans="2:47" s="10" customFormat="1" ht="22.9" hidden="1" customHeight="1" x14ac:dyDescent="0.25">
      <c r="B100" s="9"/>
      <c r="C100" s="46" t="s">
        <v>51</v>
      </c>
      <c r="J100" s="19">
        <f>J131</f>
        <v>0</v>
      </c>
      <c r="L100" s="9"/>
      <c r="AU100" s="2" t="s">
        <v>52</v>
      </c>
    </row>
    <row r="101" spans="2:47" s="48" customFormat="1" ht="24.95" hidden="1" customHeight="1" x14ac:dyDescent="0.25">
      <c r="B101" s="47"/>
      <c r="D101" s="49" t="s">
        <v>211</v>
      </c>
      <c r="E101" s="50"/>
      <c r="F101" s="50"/>
      <c r="G101" s="50"/>
      <c r="H101" s="50"/>
      <c r="I101" s="50"/>
      <c r="J101" s="51">
        <f>J132</f>
        <v>0</v>
      </c>
      <c r="L101" s="47"/>
    </row>
    <row r="102" spans="2:47" s="53" customFormat="1" ht="19.899999999999999" hidden="1" customHeight="1" x14ac:dyDescent="0.25">
      <c r="B102" s="52"/>
      <c r="D102" s="54" t="s">
        <v>212</v>
      </c>
      <c r="E102" s="55"/>
      <c r="F102" s="55"/>
      <c r="G102" s="55"/>
      <c r="H102" s="55"/>
      <c r="I102" s="55"/>
      <c r="J102" s="56">
        <f>J133</f>
        <v>0</v>
      </c>
      <c r="L102" s="52"/>
    </row>
    <row r="103" spans="2:47" s="53" customFormat="1" ht="19.899999999999999" hidden="1" customHeight="1" x14ac:dyDescent="0.25">
      <c r="B103" s="52"/>
      <c r="D103" s="54" t="s">
        <v>213</v>
      </c>
      <c r="E103" s="55"/>
      <c r="F103" s="55"/>
      <c r="G103" s="55"/>
      <c r="H103" s="55"/>
      <c r="I103" s="55"/>
      <c r="J103" s="56">
        <f>J149</f>
        <v>0</v>
      </c>
      <c r="L103" s="52"/>
    </row>
    <row r="104" spans="2:47" s="53" customFormat="1" ht="19.899999999999999" hidden="1" customHeight="1" x14ac:dyDescent="0.25">
      <c r="B104" s="52"/>
      <c r="D104" s="54" t="s">
        <v>214</v>
      </c>
      <c r="E104" s="55"/>
      <c r="F104" s="55"/>
      <c r="G104" s="55"/>
      <c r="H104" s="55"/>
      <c r="I104" s="55"/>
      <c r="J104" s="56">
        <f>J151</f>
        <v>0</v>
      </c>
      <c r="L104" s="52"/>
    </row>
    <row r="105" spans="2:47" s="48" customFormat="1" ht="24.95" hidden="1" customHeight="1" x14ac:dyDescent="0.25">
      <c r="B105" s="47"/>
      <c r="D105" s="49" t="s">
        <v>215</v>
      </c>
      <c r="E105" s="50"/>
      <c r="F105" s="50"/>
      <c r="G105" s="50"/>
      <c r="H105" s="50"/>
      <c r="I105" s="50"/>
      <c r="J105" s="51">
        <f>J153</f>
        <v>0</v>
      </c>
      <c r="L105" s="47"/>
    </row>
    <row r="106" spans="2:47" s="53" customFormat="1" ht="19.899999999999999" hidden="1" customHeight="1" x14ac:dyDescent="0.25">
      <c r="B106" s="52"/>
      <c r="D106" s="54" t="s">
        <v>216</v>
      </c>
      <c r="E106" s="55"/>
      <c r="F106" s="55"/>
      <c r="G106" s="55"/>
      <c r="H106" s="55"/>
      <c r="I106" s="55"/>
      <c r="J106" s="56">
        <f>J154</f>
        <v>0</v>
      </c>
      <c r="L106" s="52"/>
    </row>
    <row r="107" spans="2:47" s="53" customFormat="1" ht="19.899999999999999" hidden="1" customHeight="1" x14ac:dyDescent="0.25">
      <c r="B107" s="52"/>
      <c r="D107" s="54" t="s">
        <v>217</v>
      </c>
      <c r="E107" s="55"/>
      <c r="F107" s="55"/>
      <c r="G107" s="55"/>
      <c r="H107" s="55"/>
      <c r="I107" s="55"/>
      <c r="J107" s="56">
        <f>J171</f>
        <v>0</v>
      </c>
      <c r="L107" s="52"/>
    </row>
    <row r="108" spans="2:47" s="10" customFormat="1" ht="21.75" hidden="1" customHeight="1" x14ac:dyDescent="0.25">
      <c r="B108" s="9"/>
      <c r="L108" s="9"/>
    </row>
    <row r="109" spans="2:47" s="10" customFormat="1" ht="6.95" hidden="1" customHeight="1" x14ac:dyDescent="0.25"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9"/>
    </row>
    <row r="110" spans="2:47" hidden="1" x14ac:dyDescent="0.2"/>
    <row r="111" spans="2:47" hidden="1" x14ac:dyDescent="0.2"/>
    <row r="112" spans="2:47" hidden="1" x14ac:dyDescent="0.2"/>
    <row r="113" spans="2:12" s="10" customFormat="1" ht="6.95" customHeight="1" x14ac:dyDescent="0.25">
      <c r="B113" s="42"/>
      <c r="C113" s="43"/>
      <c r="D113" s="43"/>
      <c r="E113" s="43"/>
      <c r="F113" s="43"/>
      <c r="G113" s="43"/>
      <c r="H113" s="43"/>
      <c r="I113" s="43"/>
      <c r="J113" s="43"/>
      <c r="K113" s="43"/>
      <c r="L113" s="9"/>
    </row>
    <row r="114" spans="2:12" s="10" customFormat="1" ht="24.95" customHeight="1" x14ac:dyDescent="0.25">
      <c r="B114" s="9"/>
      <c r="C114" s="6" t="s">
        <v>59</v>
      </c>
      <c r="L114" s="9"/>
    </row>
    <row r="115" spans="2:12" s="10" customFormat="1" ht="6.95" customHeight="1" x14ac:dyDescent="0.25">
      <c r="B115" s="9"/>
      <c r="L115" s="9"/>
    </row>
    <row r="116" spans="2:12" s="10" customFormat="1" ht="12" customHeight="1" x14ac:dyDescent="0.25">
      <c r="B116" s="9"/>
      <c r="C116" s="8" t="s">
        <v>6</v>
      </c>
      <c r="L116" s="9"/>
    </row>
    <row r="117" spans="2:12" s="10" customFormat="1" ht="26.25" customHeight="1" x14ac:dyDescent="0.25">
      <c r="B117" s="9"/>
      <c r="E117" s="176" t="str">
        <f>E7</f>
        <v>Zelené sídliská - lokalita MAGURSKÁ - JELŠOVÝ HÁJIK - revízia 3</v>
      </c>
      <c r="F117" s="182"/>
      <c r="G117" s="182"/>
      <c r="H117" s="182"/>
      <c r="L117" s="9"/>
    </row>
    <row r="118" spans="2:12" ht="12" customHeight="1" x14ac:dyDescent="0.2">
      <c r="B118" s="5"/>
      <c r="C118" s="8" t="s">
        <v>7</v>
      </c>
      <c r="L118" s="5"/>
    </row>
    <row r="119" spans="2:12" ht="16.5" customHeight="1" x14ac:dyDescent="0.2">
      <c r="B119" s="5"/>
      <c r="E119" s="176" t="s">
        <v>208</v>
      </c>
      <c r="F119" s="177"/>
      <c r="G119" s="177"/>
      <c r="H119" s="177"/>
      <c r="L119" s="5"/>
    </row>
    <row r="120" spans="2:12" ht="12" customHeight="1" x14ac:dyDescent="0.2">
      <c r="B120" s="5"/>
      <c r="C120" s="8" t="s">
        <v>9</v>
      </c>
      <c r="L120" s="5"/>
    </row>
    <row r="121" spans="2:12" s="10" customFormat="1" ht="16.5" customHeight="1" x14ac:dyDescent="0.25">
      <c r="B121" s="9"/>
      <c r="E121" s="178" t="s">
        <v>209</v>
      </c>
      <c r="F121" s="179"/>
      <c r="G121" s="179"/>
      <c r="H121" s="179"/>
      <c r="L121" s="9"/>
    </row>
    <row r="122" spans="2:12" s="10" customFormat="1" ht="12" customHeight="1" x14ac:dyDescent="0.25">
      <c r="B122" s="9"/>
      <c r="C122" s="8" t="s">
        <v>11</v>
      </c>
      <c r="L122" s="9"/>
    </row>
    <row r="123" spans="2:12" s="10" customFormat="1" ht="16.5" customHeight="1" x14ac:dyDescent="0.25">
      <c r="B123" s="9"/>
      <c r="E123" s="180" t="str">
        <f>E13</f>
        <v>1 - Drevený chodník</v>
      </c>
      <c r="F123" s="179"/>
      <c r="G123" s="179"/>
      <c r="H123" s="179"/>
      <c r="L123" s="9"/>
    </row>
    <row r="124" spans="2:12" s="10" customFormat="1" ht="6.95" customHeight="1" x14ac:dyDescent="0.25">
      <c r="B124" s="9"/>
      <c r="L124" s="9"/>
    </row>
    <row r="125" spans="2:12" s="10" customFormat="1" ht="12" customHeight="1" x14ac:dyDescent="0.25">
      <c r="B125" s="9"/>
      <c r="C125" s="8" t="s">
        <v>16</v>
      </c>
      <c r="F125" s="12" t="str">
        <f>F16</f>
        <v>Magurská, Jelšový hájik</v>
      </c>
      <c r="I125" s="8" t="s">
        <v>18</v>
      </c>
      <c r="J125" s="13">
        <f>IF(J16="","",J16)</f>
        <v>46099</v>
      </c>
      <c r="L125" s="9"/>
    </row>
    <row r="126" spans="2:12" s="10" customFormat="1" ht="6.95" customHeight="1" x14ac:dyDescent="0.25">
      <c r="B126" s="9"/>
      <c r="L126" s="9"/>
    </row>
    <row r="127" spans="2:12" s="10" customFormat="1" ht="15.2" customHeight="1" x14ac:dyDescent="0.25">
      <c r="B127" s="9"/>
      <c r="C127" s="8" t="s">
        <v>19</v>
      </c>
      <c r="F127" s="12" t="str">
        <f>E19</f>
        <v>Mesto Banská Bystrica</v>
      </c>
      <c r="I127" s="8" t="s">
        <v>24</v>
      </c>
      <c r="J127" s="16" t="str">
        <f>E25</f>
        <v>Ing. Júlia Straňáková</v>
      </c>
      <c r="L127" s="9"/>
    </row>
    <row r="128" spans="2:12" s="10" customFormat="1" ht="15.2" customHeight="1" x14ac:dyDescent="0.25">
      <c r="B128" s="9"/>
      <c r="C128" s="8" t="s">
        <v>23</v>
      </c>
      <c r="F128" s="12" t="str">
        <f>IF(E22="","",E22)</f>
        <v xml:space="preserve"> </v>
      </c>
      <c r="I128" s="8" t="s">
        <v>26</v>
      </c>
      <c r="J128" s="16" t="str">
        <f>E28</f>
        <v>Milan Straňák</v>
      </c>
      <c r="L128" s="9"/>
    </row>
    <row r="129" spans="2:65" s="10" customFormat="1" ht="10.35" customHeight="1" x14ac:dyDescent="0.25">
      <c r="B129" s="9"/>
      <c r="L129" s="9"/>
    </row>
    <row r="130" spans="2:65" s="65" customFormat="1" ht="29.25" customHeight="1" x14ac:dyDescent="0.25">
      <c r="B130" s="57"/>
      <c r="C130" s="58" t="s">
        <v>60</v>
      </c>
      <c r="D130" s="59" t="s">
        <v>61</v>
      </c>
      <c r="E130" s="59" t="s">
        <v>62</v>
      </c>
      <c r="F130" s="59" t="s">
        <v>63</v>
      </c>
      <c r="G130" s="59" t="s">
        <v>64</v>
      </c>
      <c r="H130" s="59" t="s">
        <v>65</v>
      </c>
      <c r="I130" s="59" t="s">
        <v>66</v>
      </c>
      <c r="J130" s="60" t="s">
        <v>50</v>
      </c>
      <c r="K130" s="61" t="s">
        <v>67</v>
      </c>
      <c r="L130" s="57"/>
      <c r="M130" s="62" t="s">
        <v>14</v>
      </c>
      <c r="N130" s="63" t="s">
        <v>33</v>
      </c>
      <c r="O130" s="63" t="s">
        <v>68</v>
      </c>
      <c r="P130" s="63" t="s">
        <v>69</v>
      </c>
      <c r="Q130" s="63" t="s">
        <v>70</v>
      </c>
      <c r="R130" s="63" t="s">
        <v>71</v>
      </c>
      <c r="S130" s="63" t="s">
        <v>72</v>
      </c>
      <c r="T130" s="64" t="s">
        <v>73</v>
      </c>
    </row>
    <row r="131" spans="2:65" s="10" customFormat="1" ht="22.9" customHeight="1" x14ac:dyDescent="0.25">
      <c r="B131" s="9"/>
      <c r="C131" s="66" t="s">
        <v>51</v>
      </c>
      <c r="J131" s="174">
        <f>BK131</f>
        <v>0</v>
      </c>
      <c r="L131" s="9"/>
      <c r="M131" s="67"/>
      <c r="N131" s="17"/>
      <c r="O131" s="17"/>
      <c r="P131" s="68">
        <f>P132+P153</f>
        <v>54.4759344</v>
      </c>
      <c r="Q131" s="17"/>
      <c r="R131" s="68">
        <f>R132+R153</f>
        <v>7.0022966399999997E-2</v>
      </c>
      <c r="S131" s="17"/>
      <c r="T131" s="69">
        <f>T132+T153</f>
        <v>0</v>
      </c>
      <c r="AT131" s="2" t="s">
        <v>74</v>
      </c>
      <c r="AU131" s="2" t="s">
        <v>52</v>
      </c>
      <c r="BK131" s="70">
        <f>BK132+BK153</f>
        <v>0</v>
      </c>
    </row>
    <row r="132" spans="2:65" s="72" customFormat="1" ht="25.9" customHeight="1" x14ac:dyDescent="0.2">
      <c r="B132" s="71"/>
      <c r="D132" s="73" t="s">
        <v>74</v>
      </c>
      <c r="E132" s="74" t="s">
        <v>75</v>
      </c>
      <c r="F132" s="74" t="s">
        <v>218</v>
      </c>
      <c r="J132" s="175">
        <f>BK132</f>
        <v>0</v>
      </c>
      <c r="L132" s="71"/>
      <c r="M132" s="75"/>
      <c r="P132" s="76">
        <f>P133+P149+P151</f>
        <v>0</v>
      </c>
      <c r="R132" s="76">
        <f>R133+R149+R151</f>
        <v>0</v>
      </c>
      <c r="T132" s="77">
        <f>T133+T149+T151</f>
        <v>0</v>
      </c>
      <c r="AR132" s="73" t="s">
        <v>76</v>
      </c>
      <c r="AT132" s="78" t="s">
        <v>74</v>
      </c>
      <c r="AU132" s="78" t="s">
        <v>2</v>
      </c>
      <c r="AY132" s="73" t="s">
        <v>77</v>
      </c>
      <c r="BK132" s="79">
        <f>BK133+BK149+BK151</f>
        <v>0</v>
      </c>
    </row>
    <row r="133" spans="2:65" s="72" customFormat="1" ht="22.9" customHeight="1" x14ac:dyDescent="0.2">
      <c r="B133" s="71"/>
      <c r="D133" s="73" t="s">
        <v>74</v>
      </c>
      <c r="E133" s="80" t="s">
        <v>76</v>
      </c>
      <c r="F133" s="80" t="s">
        <v>219</v>
      </c>
      <c r="J133" s="173">
        <f>BK133</f>
        <v>0</v>
      </c>
      <c r="L133" s="71"/>
      <c r="M133" s="75"/>
      <c r="P133" s="76">
        <f>SUM(P134:P148)</f>
        <v>0</v>
      </c>
      <c r="R133" s="76">
        <f>SUM(R134:R148)</f>
        <v>0</v>
      </c>
      <c r="T133" s="77">
        <f>SUM(T134:T148)</f>
        <v>0</v>
      </c>
      <c r="AR133" s="73" t="s">
        <v>76</v>
      </c>
      <c r="AT133" s="78" t="s">
        <v>74</v>
      </c>
      <c r="AU133" s="78" t="s">
        <v>76</v>
      </c>
      <c r="AY133" s="73" t="s">
        <v>77</v>
      </c>
      <c r="BK133" s="79">
        <f>SUM(BK134:BK148)</f>
        <v>0</v>
      </c>
    </row>
    <row r="134" spans="2:65" s="10" customFormat="1" ht="24.2" customHeight="1" x14ac:dyDescent="0.25">
      <c r="B134" s="81"/>
      <c r="C134" s="95" t="s">
        <v>76</v>
      </c>
      <c r="D134" s="95" t="s">
        <v>91</v>
      </c>
      <c r="E134" s="96" t="s">
        <v>220</v>
      </c>
      <c r="F134" s="97" t="s">
        <v>221</v>
      </c>
      <c r="G134" s="98" t="s">
        <v>161</v>
      </c>
      <c r="H134" s="222">
        <v>51</v>
      </c>
      <c r="I134" s="169">
        <v>0</v>
      </c>
      <c r="J134" s="169">
        <f t="shared" ref="J134:J140" si="0">ROUND(I134*H134,3)</f>
        <v>0</v>
      </c>
      <c r="K134" s="99"/>
      <c r="L134" s="9"/>
      <c r="M134" s="100" t="s">
        <v>14</v>
      </c>
      <c r="N134" s="101" t="s">
        <v>35</v>
      </c>
      <c r="O134" s="90">
        <v>0</v>
      </c>
      <c r="P134" s="90">
        <f t="shared" ref="P134:P140" si="1">O134*H134</f>
        <v>0</v>
      </c>
      <c r="Q134" s="90">
        <v>0</v>
      </c>
      <c r="R134" s="90">
        <f t="shared" ref="R134:R140" si="2">Q134*H134</f>
        <v>0</v>
      </c>
      <c r="S134" s="90">
        <v>0</v>
      </c>
      <c r="T134" s="91">
        <f t="shared" ref="T134:T140" si="3">S134*H134</f>
        <v>0</v>
      </c>
      <c r="AR134" s="92" t="s">
        <v>89</v>
      </c>
      <c r="AT134" s="92" t="s">
        <v>91</v>
      </c>
      <c r="AU134" s="92" t="s">
        <v>82</v>
      </c>
      <c r="AY134" s="2" t="s">
        <v>77</v>
      </c>
      <c r="BE134" s="93">
        <f t="shared" ref="BE134:BE140" si="4">IF(N134="základná",J134,0)</f>
        <v>0</v>
      </c>
      <c r="BF134" s="93">
        <f t="shared" ref="BF134:BF140" si="5">IF(N134="znížená",J134,0)</f>
        <v>0</v>
      </c>
      <c r="BG134" s="93">
        <f t="shared" ref="BG134:BG140" si="6">IF(N134="zákl. prenesená",J134,0)</f>
        <v>0</v>
      </c>
      <c r="BH134" s="93">
        <f t="shared" ref="BH134:BH140" si="7">IF(N134="zníž. prenesená",J134,0)</f>
        <v>0</v>
      </c>
      <c r="BI134" s="93">
        <f t="shared" ref="BI134:BI140" si="8">IF(N134="nulová",J134,0)</f>
        <v>0</v>
      </c>
      <c r="BJ134" s="2" t="s">
        <v>82</v>
      </c>
      <c r="BK134" s="94">
        <f t="shared" ref="BK134:BK140" si="9">ROUND(I134*H134,3)</f>
        <v>0</v>
      </c>
      <c r="BL134" s="2" t="s">
        <v>89</v>
      </c>
      <c r="BM134" s="92" t="s">
        <v>82</v>
      </c>
    </row>
    <row r="135" spans="2:65" s="10" customFormat="1" ht="24.2" customHeight="1" x14ac:dyDescent="0.25">
      <c r="B135" s="81"/>
      <c r="C135" s="95" t="s">
        <v>82</v>
      </c>
      <c r="D135" s="95" t="s">
        <v>91</v>
      </c>
      <c r="E135" s="96" t="s">
        <v>222</v>
      </c>
      <c r="F135" s="97" t="s">
        <v>223</v>
      </c>
      <c r="G135" s="98" t="s">
        <v>150</v>
      </c>
      <c r="H135" s="222">
        <v>51</v>
      </c>
      <c r="I135" s="169">
        <v>0</v>
      </c>
      <c r="J135" s="169">
        <f t="shared" si="0"/>
        <v>0</v>
      </c>
      <c r="K135" s="99"/>
      <c r="L135" s="9"/>
      <c r="M135" s="100" t="s">
        <v>14</v>
      </c>
      <c r="N135" s="101" t="s">
        <v>35</v>
      </c>
      <c r="O135" s="90">
        <v>0</v>
      </c>
      <c r="P135" s="90">
        <f t="shared" si="1"/>
        <v>0</v>
      </c>
      <c r="Q135" s="90">
        <v>0</v>
      </c>
      <c r="R135" s="90">
        <f t="shared" si="2"/>
        <v>0</v>
      </c>
      <c r="S135" s="90">
        <v>0</v>
      </c>
      <c r="T135" s="91">
        <f t="shared" si="3"/>
        <v>0</v>
      </c>
      <c r="AR135" s="92" t="s">
        <v>89</v>
      </c>
      <c r="AT135" s="92" t="s">
        <v>91</v>
      </c>
      <c r="AU135" s="92" t="s">
        <v>82</v>
      </c>
      <c r="AY135" s="2" t="s">
        <v>77</v>
      </c>
      <c r="BE135" s="93">
        <f t="shared" si="4"/>
        <v>0</v>
      </c>
      <c r="BF135" s="93">
        <f t="shared" si="5"/>
        <v>0</v>
      </c>
      <c r="BG135" s="93">
        <f t="shared" si="6"/>
        <v>0</v>
      </c>
      <c r="BH135" s="93">
        <f t="shared" si="7"/>
        <v>0</v>
      </c>
      <c r="BI135" s="93">
        <f t="shared" si="8"/>
        <v>0</v>
      </c>
      <c r="BJ135" s="2" t="s">
        <v>82</v>
      </c>
      <c r="BK135" s="94">
        <f t="shared" si="9"/>
        <v>0</v>
      </c>
      <c r="BL135" s="2" t="s">
        <v>89</v>
      </c>
      <c r="BM135" s="92" t="s">
        <v>89</v>
      </c>
    </row>
    <row r="136" spans="2:65" s="10" customFormat="1" ht="24.2" customHeight="1" x14ac:dyDescent="0.25">
      <c r="B136" s="81"/>
      <c r="C136" s="95" t="s">
        <v>88</v>
      </c>
      <c r="D136" s="95" t="s">
        <v>91</v>
      </c>
      <c r="E136" s="96" t="s">
        <v>155</v>
      </c>
      <c r="F136" s="97" t="s">
        <v>156</v>
      </c>
      <c r="G136" s="98" t="s">
        <v>150</v>
      </c>
      <c r="H136" s="222">
        <v>51</v>
      </c>
      <c r="I136" s="169">
        <v>0</v>
      </c>
      <c r="J136" s="169">
        <f t="shared" si="0"/>
        <v>0</v>
      </c>
      <c r="K136" s="99"/>
      <c r="L136" s="9"/>
      <c r="M136" s="100" t="s">
        <v>14</v>
      </c>
      <c r="N136" s="101" t="s">
        <v>35</v>
      </c>
      <c r="O136" s="90">
        <v>0</v>
      </c>
      <c r="P136" s="90">
        <f t="shared" si="1"/>
        <v>0</v>
      </c>
      <c r="Q136" s="90">
        <v>0</v>
      </c>
      <c r="R136" s="90">
        <f t="shared" si="2"/>
        <v>0</v>
      </c>
      <c r="S136" s="90">
        <v>0</v>
      </c>
      <c r="T136" s="91">
        <f t="shared" si="3"/>
        <v>0</v>
      </c>
      <c r="AR136" s="92" t="s">
        <v>89</v>
      </c>
      <c r="AT136" s="92" t="s">
        <v>91</v>
      </c>
      <c r="AU136" s="92" t="s">
        <v>82</v>
      </c>
      <c r="AY136" s="2" t="s">
        <v>77</v>
      </c>
      <c r="BE136" s="93">
        <f t="shared" si="4"/>
        <v>0</v>
      </c>
      <c r="BF136" s="93">
        <f t="shared" si="5"/>
        <v>0</v>
      </c>
      <c r="BG136" s="93">
        <f t="shared" si="6"/>
        <v>0</v>
      </c>
      <c r="BH136" s="93">
        <f t="shared" si="7"/>
        <v>0</v>
      </c>
      <c r="BI136" s="93">
        <f t="shared" si="8"/>
        <v>0</v>
      </c>
      <c r="BJ136" s="2" t="s">
        <v>82</v>
      </c>
      <c r="BK136" s="94">
        <f t="shared" si="9"/>
        <v>0</v>
      </c>
      <c r="BL136" s="2" t="s">
        <v>89</v>
      </c>
      <c r="BM136" s="92" t="s">
        <v>104</v>
      </c>
    </row>
    <row r="137" spans="2:65" s="10" customFormat="1" ht="37.9" customHeight="1" x14ac:dyDescent="0.25">
      <c r="B137" s="81"/>
      <c r="C137" s="95" t="s">
        <v>89</v>
      </c>
      <c r="D137" s="95" t="s">
        <v>91</v>
      </c>
      <c r="E137" s="96" t="s">
        <v>224</v>
      </c>
      <c r="F137" s="97" t="s">
        <v>225</v>
      </c>
      <c r="G137" s="98" t="s">
        <v>150</v>
      </c>
      <c r="H137" s="222">
        <v>51</v>
      </c>
      <c r="I137" s="169">
        <v>0</v>
      </c>
      <c r="J137" s="169">
        <f t="shared" si="0"/>
        <v>0</v>
      </c>
      <c r="K137" s="99"/>
      <c r="L137" s="9"/>
      <c r="M137" s="100" t="s">
        <v>14</v>
      </c>
      <c r="N137" s="101" t="s">
        <v>35</v>
      </c>
      <c r="O137" s="90">
        <v>0</v>
      </c>
      <c r="P137" s="90">
        <f t="shared" si="1"/>
        <v>0</v>
      </c>
      <c r="Q137" s="90">
        <v>0</v>
      </c>
      <c r="R137" s="90">
        <f t="shared" si="2"/>
        <v>0</v>
      </c>
      <c r="S137" s="90">
        <v>0</v>
      </c>
      <c r="T137" s="91">
        <f t="shared" si="3"/>
        <v>0</v>
      </c>
      <c r="AR137" s="92" t="s">
        <v>89</v>
      </c>
      <c r="AT137" s="92" t="s">
        <v>91</v>
      </c>
      <c r="AU137" s="92" t="s">
        <v>82</v>
      </c>
      <c r="AY137" s="2" t="s">
        <v>77</v>
      </c>
      <c r="BE137" s="93">
        <f t="shared" si="4"/>
        <v>0</v>
      </c>
      <c r="BF137" s="93">
        <f t="shared" si="5"/>
        <v>0</v>
      </c>
      <c r="BG137" s="93">
        <f t="shared" si="6"/>
        <v>0</v>
      </c>
      <c r="BH137" s="93">
        <f t="shared" si="7"/>
        <v>0</v>
      </c>
      <c r="BI137" s="93">
        <f t="shared" si="8"/>
        <v>0</v>
      </c>
      <c r="BJ137" s="2" t="s">
        <v>82</v>
      </c>
      <c r="BK137" s="94">
        <f t="shared" si="9"/>
        <v>0</v>
      </c>
      <c r="BL137" s="2" t="s">
        <v>89</v>
      </c>
      <c r="BM137" s="92" t="s">
        <v>87</v>
      </c>
    </row>
    <row r="138" spans="2:65" s="10" customFormat="1" ht="33" customHeight="1" x14ac:dyDescent="0.25">
      <c r="B138" s="81"/>
      <c r="C138" s="95" t="s">
        <v>102</v>
      </c>
      <c r="D138" s="95" t="s">
        <v>91</v>
      </c>
      <c r="E138" s="96" t="s">
        <v>226</v>
      </c>
      <c r="F138" s="97" t="s">
        <v>227</v>
      </c>
      <c r="G138" s="98" t="s">
        <v>150</v>
      </c>
      <c r="H138" s="222">
        <v>51</v>
      </c>
      <c r="I138" s="169">
        <v>0</v>
      </c>
      <c r="J138" s="169">
        <f t="shared" si="0"/>
        <v>0</v>
      </c>
      <c r="K138" s="99"/>
      <c r="L138" s="9"/>
      <c r="M138" s="100" t="s">
        <v>14</v>
      </c>
      <c r="N138" s="101" t="s">
        <v>35</v>
      </c>
      <c r="O138" s="90">
        <v>0</v>
      </c>
      <c r="P138" s="90">
        <f t="shared" si="1"/>
        <v>0</v>
      </c>
      <c r="Q138" s="90">
        <v>0</v>
      </c>
      <c r="R138" s="90">
        <f t="shared" si="2"/>
        <v>0</v>
      </c>
      <c r="S138" s="90">
        <v>0</v>
      </c>
      <c r="T138" s="91">
        <f t="shared" si="3"/>
        <v>0</v>
      </c>
      <c r="AR138" s="92" t="s">
        <v>89</v>
      </c>
      <c r="AT138" s="92" t="s">
        <v>91</v>
      </c>
      <c r="AU138" s="92" t="s">
        <v>82</v>
      </c>
      <c r="AY138" s="2" t="s">
        <v>77</v>
      </c>
      <c r="BE138" s="93">
        <f t="shared" si="4"/>
        <v>0</v>
      </c>
      <c r="BF138" s="93">
        <f t="shared" si="5"/>
        <v>0</v>
      </c>
      <c r="BG138" s="93">
        <f t="shared" si="6"/>
        <v>0</v>
      </c>
      <c r="BH138" s="93">
        <f t="shared" si="7"/>
        <v>0</v>
      </c>
      <c r="BI138" s="93">
        <f t="shared" si="8"/>
        <v>0</v>
      </c>
      <c r="BJ138" s="2" t="s">
        <v>82</v>
      </c>
      <c r="BK138" s="94">
        <f t="shared" si="9"/>
        <v>0</v>
      </c>
      <c r="BL138" s="2" t="s">
        <v>89</v>
      </c>
      <c r="BM138" s="92" t="s">
        <v>120</v>
      </c>
    </row>
    <row r="139" spans="2:65" s="10" customFormat="1" ht="24.2" customHeight="1" x14ac:dyDescent="0.25">
      <c r="B139" s="81"/>
      <c r="C139" s="95" t="s">
        <v>104</v>
      </c>
      <c r="D139" s="95" t="s">
        <v>91</v>
      </c>
      <c r="E139" s="96" t="s">
        <v>228</v>
      </c>
      <c r="F139" s="97" t="s">
        <v>229</v>
      </c>
      <c r="G139" s="98" t="s">
        <v>161</v>
      </c>
      <c r="H139" s="222">
        <v>90</v>
      </c>
      <c r="I139" s="169">
        <v>0</v>
      </c>
      <c r="J139" s="169">
        <f t="shared" si="0"/>
        <v>0</v>
      </c>
      <c r="K139" s="99"/>
      <c r="L139" s="9"/>
      <c r="M139" s="100" t="s">
        <v>14</v>
      </c>
      <c r="N139" s="101" t="s">
        <v>35</v>
      </c>
      <c r="O139" s="90">
        <v>0</v>
      </c>
      <c r="P139" s="90">
        <f t="shared" si="1"/>
        <v>0</v>
      </c>
      <c r="Q139" s="90">
        <v>0</v>
      </c>
      <c r="R139" s="90">
        <f t="shared" si="2"/>
        <v>0</v>
      </c>
      <c r="S139" s="90">
        <v>0</v>
      </c>
      <c r="T139" s="91">
        <f t="shared" si="3"/>
        <v>0</v>
      </c>
      <c r="AR139" s="92" t="s">
        <v>89</v>
      </c>
      <c r="AT139" s="92" t="s">
        <v>91</v>
      </c>
      <c r="AU139" s="92" t="s">
        <v>82</v>
      </c>
      <c r="AY139" s="2" t="s">
        <v>77</v>
      </c>
      <c r="BE139" s="93">
        <f t="shared" si="4"/>
        <v>0</v>
      </c>
      <c r="BF139" s="93">
        <f t="shared" si="5"/>
        <v>0</v>
      </c>
      <c r="BG139" s="93">
        <f t="shared" si="6"/>
        <v>0</v>
      </c>
      <c r="BH139" s="93">
        <f t="shared" si="7"/>
        <v>0</v>
      </c>
      <c r="BI139" s="93">
        <f t="shared" si="8"/>
        <v>0</v>
      </c>
      <c r="BJ139" s="2" t="s">
        <v>82</v>
      </c>
      <c r="BK139" s="94">
        <f t="shared" si="9"/>
        <v>0</v>
      </c>
      <c r="BL139" s="2" t="s">
        <v>89</v>
      </c>
      <c r="BM139" s="92" t="s">
        <v>128</v>
      </c>
    </row>
    <row r="140" spans="2:65" s="10" customFormat="1" ht="16.5" customHeight="1" x14ac:dyDescent="0.25">
      <c r="B140" s="81"/>
      <c r="C140" s="82" t="s">
        <v>109</v>
      </c>
      <c r="D140" s="82" t="s">
        <v>83</v>
      </c>
      <c r="E140" s="83" t="s">
        <v>230</v>
      </c>
      <c r="F140" s="84" t="s">
        <v>231</v>
      </c>
      <c r="G140" s="85" t="s">
        <v>192</v>
      </c>
      <c r="H140" s="221">
        <v>2.7810000000000001</v>
      </c>
      <c r="I140" s="168">
        <v>0</v>
      </c>
      <c r="J140" s="168">
        <f t="shared" si="0"/>
        <v>0</v>
      </c>
      <c r="K140" s="86"/>
      <c r="L140" s="87"/>
      <c r="M140" s="88" t="s">
        <v>14</v>
      </c>
      <c r="N140" s="89" t="s">
        <v>35</v>
      </c>
      <c r="O140" s="90">
        <v>0</v>
      </c>
      <c r="P140" s="90">
        <f t="shared" si="1"/>
        <v>0</v>
      </c>
      <c r="Q140" s="90">
        <v>0</v>
      </c>
      <c r="R140" s="90">
        <f t="shared" si="2"/>
        <v>0</v>
      </c>
      <c r="S140" s="90">
        <v>0</v>
      </c>
      <c r="T140" s="91">
        <f t="shared" si="3"/>
        <v>0</v>
      </c>
      <c r="AR140" s="92" t="s">
        <v>87</v>
      </c>
      <c r="AT140" s="92" t="s">
        <v>83</v>
      </c>
      <c r="AU140" s="92" t="s">
        <v>82</v>
      </c>
      <c r="AY140" s="2" t="s">
        <v>77</v>
      </c>
      <c r="BE140" s="93">
        <f t="shared" si="4"/>
        <v>0</v>
      </c>
      <c r="BF140" s="93">
        <f t="shared" si="5"/>
        <v>0</v>
      </c>
      <c r="BG140" s="93">
        <f t="shared" si="6"/>
        <v>0</v>
      </c>
      <c r="BH140" s="93">
        <f t="shared" si="7"/>
        <v>0</v>
      </c>
      <c r="BI140" s="93">
        <f t="shared" si="8"/>
        <v>0</v>
      </c>
      <c r="BJ140" s="2" t="s">
        <v>82</v>
      </c>
      <c r="BK140" s="94">
        <f t="shared" si="9"/>
        <v>0</v>
      </c>
      <c r="BL140" s="2" t="s">
        <v>89</v>
      </c>
      <c r="BM140" s="92" t="s">
        <v>137</v>
      </c>
    </row>
    <row r="141" spans="2:65" s="103" customFormat="1" x14ac:dyDescent="0.25">
      <c r="B141" s="102"/>
      <c r="D141" s="104" t="s">
        <v>100</v>
      </c>
      <c r="E141" s="105" t="s">
        <v>14</v>
      </c>
      <c r="F141" s="106" t="s">
        <v>232</v>
      </c>
      <c r="H141" s="224">
        <v>2.7810000000000001</v>
      </c>
      <c r="I141" s="171"/>
      <c r="J141" s="171"/>
      <c r="L141" s="102"/>
      <c r="M141" s="107"/>
      <c r="T141" s="108"/>
      <c r="AT141" s="105" t="s">
        <v>100</v>
      </c>
      <c r="AU141" s="105" t="s">
        <v>82</v>
      </c>
      <c r="AV141" s="103" t="s">
        <v>82</v>
      </c>
      <c r="AW141" s="103" t="s">
        <v>101</v>
      </c>
      <c r="AX141" s="103" t="s">
        <v>2</v>
      </c>
      <c r="AY141" s="105" t="s">
        <v>77</v>
      </c>
    </row>
    <row r="142" spans="2:65" s="110" customFormat="1" x14ac:dyDescent="0.25">
      <c r="B142" s="109"/>
      <c r="D142" s="104" t="s">
        <v>100</v>
      </c>
      <c r="E142" s="111" t="s">
        <v>14</v>
      </c>
      <c r="F142" s="112" t="s">
        <v>153</v>
      </c>
      <c r="H142" s="225">
        <v>2.7810000000000001</v>
      </c>
      <c r="I142" s="172"/>
      <c r="J142" s="172"/>
      <c r="L142" s="109"/>
      <c r="M142" s="113"/>
      <c r="T142" s="114"/>
      <c r="AT142" s="111" t="s">
        <v>100</v>
      </c>
      <c r="AU142" s="111" t="s">
        <v>82</v>
      </c>
      <c r="AV142" s="110" t="s">
        <v>89</v>
      </c>
      <c r="AW142" s="110" t="s">
        <v>101</v>
      </c>
      <c r="AX142" s="110" t="s">
        <v>76</v>
      </c>
      <c r="AY142" s="111" t="s">
        <v>77</v>
      </c>
    </row>
    <row r="143" spans="2:65" s="10" customFormat="1" ht="24.2" customHeight="1" x14ac:dyDescent="0.25">
      <c r="B143" s="81"/>
      <c r="C143" s="95" t="s">
        <v>87</v>
      </c>
      <c r="D143" s="95" t="s">
        <v>91</v>
      </c>
      <c r="E143" s="96" t="s">
        <v>233</v>
      </c>
      <c r="F143" s="97" t="s">
        <v>234</v>
      </c>
      <c r="G143" s="98" t="s">
        <v>161</v>
      </c>
      <c r="H143" s="222">
        <v>51</v>
      </c>
      <c r="I143" s="169">
        <v>0</v>
      </c>
      <c r="J143" s="169">
        <f t="shared" ref="J143:J148" si="10">ROUND(I143*H143,3)</f>
        <v>0</v>
      </c>
      <c r="K143" s="99"/>
      <c r="L143" s="9"/>
      <c r="M143" s="100" t="s">
        <v>14</v>
      </c>
      <c r="N143" s="101" t="s">
        <v>35</v>
      </c>
      <c r="O143" s="90">
        <v>0</v>
      </c>
      <c r="P143" s="90">
        <f t="shared" ref="P143:P148" si="11">O143*H143</f>
        <v>0</v>
      </c>
      <c r="Q143" s="90">
        <v>0</v>
      </c>
      <c r="R143" s="90">
        <f t="shared" ref="R143:R148" si="12">Q143*H143</f>
        <v>0</v>
      </c>
      <c r="S143" s="90">
        <v>0</v>
      </c>
      <c r="T143" s="91">
        <f t="shared" ref="T143:T148" si="13">S143*H143</f>
        <v>0</v>
      </c>
      <c r="AR143" s="92" t="s">
        <v>89</v>
      </c>
      <c r="AT143" s="92" t="s">
        <v>91</v>
      </c>
      <c r="AU143" s="92" t="s">
        <v>82</v>
      </c>
      <c r="AY143" s="2" t="s">
        <v>77</v>
      </c>
      <c r="BE143" s="93">
        <f t="shared" ref="BE143:BE148" si="14">IF(N143="základná",J143,0)</f>
        <v>0</v>
      </c>
      <c r="BF143" s="93">
        <f t="shared" ref="BF143:BF148" si="15">IF(N143="znížená",J143,0)</f>
        <v>0</v>
      </c>
      <c r="BG143" s="93">
        <f t="shared" ref="BG143:BG148" si="16">IF(N143="zákl. prenesená",J143,0)</f>
        <v>0</v>
      </c>
      <c r="BH143" s="93">
        <f t="shared" ref="BH143:BH148" si="17">IF(N143="zníž. prenesená",J143,0)</f>
        <v>0</v>
      </c>
      <c r="BI143" s="93">
        <f t="shared" ref="BI143:BI148" si="18">IF(N143="nulová",J143,0)</f>
        <v>0</v>
      </c>
      <c r="BJ143" s="2" t="s">
        <v>82</v>
      </c>
      <c r="BK143" s="94">
        <f t="shared" ref="BK143:BK148" si="19">ROUND(I143*H143,3)</f>
        <v>0</v>
      </c>
      <c r="BL143" s="2" t="s">
        <v>89</v>
      </c>
      <c r="BM143" s="92" t="s">
        <v>147</v>
      </c>
    </row>
    <row r="144" spans="2:65" s="10" customFormat="1" ht="24.2" customHeight="1" x14ac:dyDescent="0.25">
      <c r="B144" s="81"/>
      <c r="C144" s="95" t="s">
        <v>116</v>
      </c>
      <c r="D144" s="95" t="s">
        <v>91</v>
      </c>
      <c r="E144" s="96" t="s">
        <v>235</v>
      </c>
      <c r="F144" s="97" t="s">
        <v>236</v>
      </c>
      <c r="G144" s="98" t="s">
        <v>161</v>
      </c>
      <c r="H144" s="222">
        <v>90</v>
      </c>
      <c r="I144" s="169">
        <v>0</v>
      </c>
      <c r="J144" s="169">
        <f t="shared" si="10"/>
        <v>0</v>
      </c>
      <c r="K144" s="99"/>
      <c r="L144" s="9"/>
      <c r="M144" s="100" t="s">
        <v>14</v>
      </c>
      <c r="N144" s="101" t="s">
        <v>35</v>
      </c>
      <c r="O144" s="90">
        <v>0</v>
      </c>
      <c r="P144" s="90">
        <f t="shared" si="11"/>
        <v>0</v>
      </c>
      <c r="Q144" s="90">
        <v>0</v>
      </c>
      <c r="R144" s="90">
        <f t="shared" si="12"/>
        <v>0</v>
      </c>
      <c r="S144" s="90">
        <v>0</v>
      </c>
      <c r="T144" s="91">
        <f t="shared" si="13"/>
        <v>0</v>
      </c>
      <c r="AR144" s="92" t="s">
        <v>89</v>
      </c>
      <c r="AT144" s="92" t="s">
        <v>91</v>
      </c>
      <c r="AU144" s="92" t="s">
        <v>82</v>
      </c>
      <c r="AY144" s="2" t="s">
        <v>77</v>
      </c>
      <c r="BE144" s="93">
        <f t="shared" si="14"/>
        <v>0</v>
      </c>
      <c r="BF144" s="93">
        <f t="shared" si="15"/>
        <v>0</v>
      </c>
      <c r="BG144" s="93">
        <f t="shared" si="16"/>
        <v>0</v>
      </c>
      <c r="BH144" s="93">
        <f t="shared" si="17"/>
        <v>0</v>
      </c>
      <c r="BI144" s="93">
        <f t="shared" si="18"/>
        <v>0</v>
      </c>
      <c r="BJ144" s="2" t="s">
        <v>82</v>
      </c>
      <c r="BK144" s="94">
        <f t="shared" si="19"/>
        <v>0</v>
      </c>
      <c r="BL144" s="2" t="s">
        <v>89</v>
      </c>
      <c r="BM144" s="92" t="s">
        <v>158</v>
      </c>
    </row>
    <row r="145" spans="2:65" s="10" customFormat="1" ht="24.2" customHeight="1" x14ac:dyDescent="0.25">
      <c r="B145" s="81"/>
      <c r="C145" s="95" t="s">
        <v>120</v>
      </c>
      <c r="D145" s="95" t="s">
        <v>91</v>
      </c>
      <c r="E145" s="96" t="s">
        <v>237</v>
      </c>
      <c r="F145" s="97" t="s">
        <v>238</v>
      </c>
      <c r="G145" s="98" t="s">
        <v>161</v>
      </c>
      <c r="H145" s="222">
        <v>90</v>
      </c>
      <c r="I145" s="169">
        <v>0</v>
      </c>
      <c r="J145" s="169">
        <f t="shared" si="10"/>
        <v>0</v>
      </c>
      <c r="K145" s="99"/>
      <c r="L145" s="9"/>
      <c r="M145" s="100" t="s">
        <v>14</v>
      </c>
      <c r="N145" s="101" t="s">
        <v>35</v>
      </c>
      <c r="O145" s="90">
        <v>0</v>
      </c>
      <c r="P145" s="90">
        <f t="shared" si="11"/>
        <v>0</v>
      </c>
      <c r="Q145" s="90">
        <v>0</v>
      </c>
      <c r="R145" s="90">
        <f t="shared" si="12"/>
        <v>0</v>
      </c>
      <c r="S145" s="90">
        <v>0</v>
      </c>
      <c r="T145" s="91">
        <f t="shared" si="13"/>
        <v>0</v>
      </c>
      <c r="AR145" s="92" t="s">
        <v>89</v>
      </c>
      <c r="AT145" s="92" t="s">
        <v>91</v>
      </c>
      <c r="AU145" s="92" t="s">
        <v>82</v>
      </c>
      <c r="AY145" s="2" t="s">
        <v>77</v>
      </c>
      <c r="BE145" s="93">
        <f t="shared" si="14"/>
        <v>0</v>
      </c>
      <c r="BF145" s="93">
        <f t="shared" si="15"/>
        <v>0</v>
      </c>
      <c r="BG145" s="93">
        <f t="shared" si="16"/>
        <v>0</v>
      </c>
      <c r="BH145" s="93">
        <f t="shared" si="17"/>
        <v>0</v>
      </c>
      <c r="BI145" s="93">
        <f t="shared" si="18"/>
        <v>0</v>
      </c>
      <c r="BJ145" s="2" t="s">
        <v>82</v>
      </c>
      <c r="BK145" s="94">
        <f t="shared" si="19"/>
        <v>0</v>
      </c>
      <c r="BL145" s="2" t="s">
        <v>89</v>
      </c>
      <c r="BM145" s="92" t="s">
        <v>169</v>
      </c>
    </row>
    <row r="146" spans="2:65" s="10" customFormat="1" ht="24.2" customHeight="1" x14ac:dyDescent="0.25">
      <c r="B146" s="81"/>
      <c r="C146" s="95" t="s">
        <v>124</v>
      </c>
      <c r="D146" s="95" t="s">
        <v>91</v>
      </c>
      <c r="E146" s="96" t="s">
        <v>239</v>
      </c>
      <c r="F146" s="97" t="s">
        <v>240</v>
      </c>
      <c r="G146" s="98" t="s">
        <v>161</v>
      </c>
      <c r="H146" s="222">
        <v>90</v>
      </c>
      <c r="I146" s="169">
        <v>0</v>
      </c>
      <c r="J146" s="169">
        <f t="shared" si="10"/>
        <v>0</v>
      </c>
      <c r="K146" s="99"/>
      <c r="L146" s="9"/>
      <c r="M146" s="100" t="s">
        <v>14</v>
      </c>
      <c r="N146" s="101" t="s">
        <v>35</v>
      </c>
      <c r="O146" s="90">
        <v>0</v>
      </c>
      <c r="P146" s="90">
        <f t="shared" si="11"/>
        <v>0</v>
      </c>
      <c r="Q146" s="90">
        <v>0</v>
      </c>
      <c r="R146" s="90">
        <f t="shared" si="12"/>
        <v>0</v>
      </c>
      <c r="S146" s="90">
        <v>0</v>
      </c>
      <c r="T146" s="91">
        <f t="shared" si="13"/>
        <v>0</v>
      </c>
      <c r="AR146" s="92" t="s">
        <v>89</v>
      </c>
      <c r="AT146" s="92" t="s">
        <v>91</v>
      </c>
      <c r="AU146" s="92" t="s">
        <v>82</v>
      </c>
      <c r="AY146" s="2" t="s">
        <v>77</v>
      </c>
      <c r="BE146" s="93">
        <f t="shared" si="14"/>
        <v>0</v>
      </c>
      <c r="BF146" s="93">
        <f t="shared" si="15"/>
        <v>0</v>
      </c>
      <c r="BG146" s="93">
        <f t="shared" si="16"/>
        <v>0</v>
      </c>
      <c r="BH146" s="93">
        <f t="shared" si="17"/>
        <v>0</v>
      </c>
      <c r="BI146" s="93">
        <f t="shared" si="18"/>
        <v>0</v>
      </c>
      <c r="BJ146" s="2" t="s">
        <v>82</v>
      </c>
      <c r="BK146" s="94">
        <f t="shared" si="19"/>
        <v>0</v>
      </c>
      <c r="BL146" s="2" t="s">
        <v>89</v>
      </c>
      <c r="BM146" s="92" t="s">
        <v>179</v>
      </c>
    </row>
    <row r="147" spans="2:65" s="10" customFormat="1" ht="21.75" customHeight="1" x14ac:dyDescent="0.25">
      <c r="B147" s="81"/>
      <c r="C147" s="95" t="s">
        <v>128</v>
      </c>
      <c r="D147" s="95" t="s">
        <v>91</v>
      </c>
      <c r="E147" s="96" t="s">
        <v>241</v>
      </c>
      <c r="F147" s="97" t="s">
        <v>242</v>
      </c>
      <c r="G147" s="98" t="s">
        <v>161</v>
      </c>
      <c r="H147" s="222">
        <v>90</v>
      </c>
      <c r="I147" s="169">
        <v>0</v>
      </c>
      <c r="J147" s="169">
        <f t="shared" si="10"/>
        <v>0</v>
      </c>
      <c r="K147" s="99"/>
      <c r="L147" s="9"/>
      <c r="M147" s="100" t="s">
        <v>14</v>
      </c>
      <c r="N147" s="101" t="s">
        <v>35</v>
      </c>
      <c r="O147" s="90">
        <v>0</v>
      </c>
      <c r="P147" s="90">
        <f t="shared" si="11"/>
        <v>0</v>
      </c>
      <c r="Q147" s="90">
        <v>0</v>
      </c>
      <c r="R147" s="90">
        <f t="shared" si="12"/>
        <v>0</v>
      </c>
      <c r="S147" s="90">
        <v>0</v>
      </c>
      <c r="T147" s="91">
        <f t="shared" si="13"/>
        <v>0</v>
      </c>
      <c r="AR147" s="92" t="s">
        <v>89</v>
      </c>
      <c r="AT147" s="92" t="s">
        <v>91</v>
      </c>
      <c r="AU147" s="92" t="s">
        <v>82</v>
      </c>
      <c r="AY147" s="2" t="s">
        <v>77</v>
      </c>
      <c r="BE147" s="93">
        <f t="shared" si="14"/>
        <v>0</v>
      </c>
      <c r="BF147" s="93">
        <f t="shared" si="15"/>
        <v>0</v>
      </c>
      <c r="BG147" s="93">
        <f t="shared" si="16"/>
        <v>0</v>
      </c>
      <c r="BH147" s="93">
        <f t="shared" si="17"/>
        <v>0</v>
      </c>
      <c r="BI147" s="93">
        <f t="shared" si="18"/>
        <v>0</v>
      </c>
      <c r="BJ147" s="2" t="s">
        <v>82</v>
      </c>
      <c r="BK147" s="94">
        <f t="shared" si="19"/>
        <v>0</v>
      </c>
      <c r="BL147" s="2" t="s">
        <v>89</v>
      </c>
      <c r="BM147" s="92" t="s">
        <v>189</v>
      </c>
    </row>
    <row r="148" spans="2:65" s="10" customFormat="1" ht="24.2" customHeight="1" x14ac:dyDescent="0.25">
      <c r="B148" s="81"/>
      <c r="C148" s="95" t="s">
        <v>133</v>
      </c>
      <c r="D148" s="95" t="s">
        <v>91</v>
      </c>
      <c r="E148" s="96" t="s">
        <v>243</v>
      </c>
      <c r="F148" s="97" t="s">
        <v>244</v>
      </c>
      <c r="G148" s="98" t="s">
        <v>86</v>
      </c>
      <c r="H148" s="222">
        <v>33</v>
      </c>
      <c r="I148" s="169">
        <v>0</v>
      </c>
      <c r="J148" s="169">
        <f t="shared" si="10"/>
        <v>0</v>
      </c>
      <c r="K148" s="99"/>
      <c r="L148" s="9"/>
      <c r="M148" s="100" t="s">
        <v>14</v>
      </c>
      <c r="N148" s="101" t="s">
        <v>35</v>
      </c>
      <c r="O148" s="90">
        <v>0</v>
      </c>
      <c r="P148" s="90">
        <f t="shared" si="11"/>
        <v>0</v>
      </c>
      <c r="Q148" s="90">
        <v>0</v>
      </c>
      <c r="R148" s="90">
        <f t="shared" si="12"/>
        <v>0</v>
      </c>
      <c r="S148" s="90">
        <v>0</v>
      </c>
      <c r="T148" s="91">
        <f t="shared" si="13"/>
        <v>0</v>
      </c>
      <c r="AR148" s="92" t="s">
        <v>89</v>
      </c>
      <c r="AT148" s="92" t="s">
        <v>91</v>
      </c>
      <c r="AU148" s="92" t="s">
        <v>82</v>
      </c>
      <c r="AY148" s="2" t="s">
        <v>77</v>
      </c>
      <c r="BE148" s="93">
        <f t="shared" si="14"/>
        <v>0</v>
      </c>
      <c r="BF148" s="93">
        <f t="shared" si="15"/>
        <v>0</v>
      </c>
      <c r="BG148" s="93">
        <f t="shared" si="16"/>
        <v>0</v>
      </c>
      <c r="BH148" s="93">
        <f t="shared" si="17"/>
        <v>0</v>
      </c>
      <c r="BI148" s="93">
        <f t="shared" si="18"/>
        <v>0</v>
      </c>
      <c r="BJ148" s="2" t="s">
        <v>82</v>
      </c>
      <c r="BK148" s="94">
        <f t="shared" si="19"/>
        <v>0</v>
      </c>
      <c r="BL148" s="2" t="s">
        <v>89</v>
      </c>
      <c r="BM148" s="92" t="s">
        <v>199</v>
      </c>
    </row>
    <row r="149" spans="2:65" s="72" customFormat="1" ht="22.9" customHeight="1" x14ac:dyDescent="0.2">
      <c r="B149" s="71"/>
      <c r="D149" s="73" t="s">
        <v>74</v>
      </c>
      <c r="E149" s="80" t="s">
        <v>82</v>
      </c>
      <c r="F149" s="80" t="s">
        <v>245</v>
      </c>
      <c r="H149" s="223"/>
      <c r="I149" s="170"/>
      <c r="J149" s="173">
        <f>BK149</f>
        <v>0</v>
      </c>
      <c r="L149" s="71"/>
      <c r="M149" s="75"/>
      <c r="P149" s="76">
        <f>P150</f>
        <v>0</v>
      </c>
      <c r="R149" s="76">
        <f>R150</f>
        <v>0</v>
      </c>
      <c r="T149" s="77">
        <f>T150</f>
        <v>0</v>
      </c>
      <c r="AR149" s="73" t="s">
        <v>76</v>
      </c>
      <c r="AT149" s="78" t="s">
        <v>74</v>
      </c>
      <c r="AU149" s="78" t="s">
        <v>76</v>
      </c>
      <c r="AY149" s="73" t="s">
        <v>77</v>
      </c>
      <c r="BK149" s="79">
        <f>BK150</f>
        <v>0</v>
      </c>
    </row>
    <row r="150" spans="2:65" s="10" customFormat="1" ht="16.5" customHeight="1" x14ac:dyDescent="0.25">
      <c r="B150" s="81"/>
      <c r="C150" s="95" t="s">
        <v>137</v>
      </c>
      <c r="D150" s="95" t="s">
        <v>91</v>
      </c>
      <c r="E150" s="96" t="s">
        <v>246</v>
      </c>
      <c r="F150" s="97" t="s">
        <v>247</v>
      </c>
      <c r="G150" s="98" t="s">
        <v>150</v>
      </c>
      <c r="H150" s="222">
        <v>1.3859999999999999</v>
      </c>
      <c r="I150" s="169">
        <v>0</v>
      </c>
      <c r="J150" s="169">
        <f>ROUND(I150*H150,3)</f>
        <v>0</v>
      </c>
      <c r="K150" s="99"/>
      <c r="L150" s="9"/>
      <c r="M150" s="100" t="s">
        <v>14</v>
      </c>
      <c r="N150" s="101" t="s">
        <v>35</v>
      </c>
      <c r="O150" s="90">
        <v>0</v>
      </c>
      <c r="P150" s="90">
        <f>O150*H150</f>
        <v>0</v>
      </c>
      <c r="Q150" s="90">
        <v>0</v>
      </c>
      <c r="R150" s="90">
        <f>Q150*H150</f>
        <v>0</v>
      </c>
      <c r="S150" s="90">
        <v>0</v>
      </c>
      <c r="T150" s="91">
        <f>S150*H150</f>
        <v>0</v>
      </c>
      <c r="AR150" s="92" t="s">
        <v>89</v>
      </c>
      <c r="AT150" s="92" t="s">
        <v>91</v>
      </c>
      <c r="AU150" s="92" t="s">
        <v>82</v>
      </c>
      <c r="AY150" s="2" t="s">
        <v>77</v>
      </c>
      <c r="BE150" s="93">
        <f>IF(N150="základná",J150,0)</f>
        <v>0</v>
      </c>
      <c r="BF150" s="93">
        <f>IF(N150="znížená",J150,0)</f>
        <v>0</v>
      </c>
      <c r="BG150" s="93">
        <f>IF(N150="zákl. prenesená",J150,0)</f>
        <v>0</v>
      </c>
      <c r="BH150" s="93">
        <f>IF(N150="zníž. prenesená",J150,0)</f>
        <v>0</v>
      </c>
      <c r="BI150" s="93">
        <f>IF(N150="nulová",J150,0)</f>
        <v>0</v>
      </c>
      <c r="BJ150" s="2" t="s">
        <v>82</v>
      </c>
      <c r="BK150" s="94">
        <f>ROUND(I150*H150,3)</f>
        <v>0</v>
      </c>
      <c r="BL150" s="2" t="s">
        <v>89</v>
      </c>
      <c r="BM150" s="92" t="s">
        <v>248</v>
      </c>
    </row>
    <row r="151" spans="2:65" s="72" customFormat="1" ht="22.9" customHeight="1" x14ac:dyDescent="0.2">
      <c r="B151" s="71"/>
      <c r="D151" s="73" t="s">
        <v>74</v>
      </c>
      <c r="E151" s="80" t="s">
        <v>249</v>
      </c>
      <c r="F151" s="80" t="s">
        <v>250</v>
      </c>
      <c r="H151" s="223"/>
      <c r="I151" s="170"/>
      <c r="J151" s="173">
        <f>BK151</f>
        <v>0</v>
      </c>
      <c r="L151" s="71"/>
      <c r="M151" s="75"/>
      <c r="P151" s="76">
        <f>P152</f>
        <v>0</v>
      </c>
      <c r="R151" s="76">
        <f>R152</f>
        <v>0</v>
      </c>
      <c r="T151" s="77">
        <f>T152</f>
        <v>0</v>
      </c>
      <c r="AR151" s="73" t="s">
        <v>76</v>
      </c>
      <c r="AT151" s="78" t="s">
        <v>74</v>
      </c>
      <c r="AU151" s="78" t="s">
        <v>76</v>
      </c>
      <c r="AY151" s="73" t="s">
        <v>77</v>
      </c>
      <c r="BK151" s="79">
        <f>BK152</f>
        <v>0</v>
      </c>
    </row>
    <row r="152" spans="2:65" s="10" customFormat="1" ht="21.75" customHeight="1" x14ac:dyDescent="0.25">
      <c r="B152" s="81"/>
      <c r="C152" s="95" t="s">
        <v>141</v>
      </c>
      <c r="D152" s="95" t="s">
        <v>91</v>
      </c>
      <c r="E152" s="96" t="s">
        <v>251</v>
      </c>
      <c r="F152" s="97" t="s">
        <v>252</v>
      </c>
      <c r="G152" s="98" t="s">
        <v>166</v>
      </c>
      <c r="H152" s="222">
        <v>3.101</v>
      </c>
      <c r="I152" s="169">
        <v>0</v>
      </c>
      <c r="J152" s="169">
        <f>ROUND(I152*H152,3)</f>
        <v>0</v>
      </c>
      <c r="K152" s="99"/>
      <c r="L152" s="9"/>
      <c r="M152" s="100" t="s">
        <v>14</v>
      </c>
      <c r="N152" s="101" t="s">
        <v>35</v>
      </c>
      <c r="O152" s="90">
        <v>0</v>
      </c>
      <c r="P152" s="90">
        <f>O152*H152</f>
        <v>0</v>
      </c>
      <c r="Q152" s="90">
        <v>0</v>
      </c>
      <c r="R152" s="90">
        <f>Q152*H152</f>
        <v>0</v>
      </c>
      <c r="S152" s="90">
        <v>0</v>
      </c>
      <c r="T152" s="91">
        <f>S152*H152</f>
        <v>0</v>
      </c>
      <c r="AR152" s="92" t="s">
        <v>89</v>
      </c>
      <c r="AT152" s="92" t="s">
        <v>91</v>
      </c>
      <c r="AU152" s="92" t="s">
        <v>82</v>
      </c>
      <c r="AY152" s="2" t="s">
        <v>77</v>
      </c>
      <c r="BE152" s="93">
        <f>IF(N152="základná",J152,0)</f>
        <v>0</v>
      </c>
      <c r="BF152" s="93">
        <f>IF(N152="znížená",J152,0)</f>
        <v>0</v>
      </c>
      <c r="BG152" s="93">
        <f>IF(N152="zákl. prenesená",J152,0)</f>
        <v>0</v>
      </c>
      <c r="BH152" s="93">
        <f>IF(N152="zníž. prenesená",J152,0)</f>
        <v>0</v>
      </c>
      <c r="BI152" s="93">
        <f>IF(N152="nulová",J152,0)</f>
        <v>0</v>
      </c>
      <c r="BJ152" s="2" t="s">
        <v>82</v>
      </c>
      <c r="BK152" s="94">
        <f>ROUND(I152*H152,3)</f>
        <v>0</v>
      </c>
      <c r="BL152" s="2" t="s">
        <v>89</v>
      </c>
      <c r="BM152" s="92" t="s">
        <v>253</v>
      </c>
    </row>
    <row r="153" spans="2:65" s="72" customFormat="1" ht="25.9" customHeight="1" x14ac:dyDescent="0.2">
      <c r="B153" s="71"/>
      <c r="D153" s="73" t="s">
        <v>74</v>
      </c>
      <c r="E153" s="74" t="s">
        <v>254</v>
      </c>
      <c r="F153" s="74" t="s">
        <v>255</v>
      </c>
      <c r="H153" s="223"/>
      <c r="I153" s="170"/>
      <c r="J153" s="175">
        <f>BK153</f>
        <v>0</v>
      </c>
      <c r="L153" s="71"/>
      <c r="M153" s="75"/>
      <c r="P153" s="76">
        <f>P154+P171</f>
        <v>54.4759344</v>
      </c>
      <c r="R153" s="76">
        <f>R154+R171</f>
        <v>7.0022966399999997E-2</v>
      </c>
      <c r="T153" s="77">
        <f>T154+T171</f>
        <v>0</v>
      </c>
      <c r="AR153" s="73" t="s">
        <v>82</v>
      </c>
      <c r="AT153" s="78" t="s">
        <v>74</v>
      </c>
      <c r="AU153" s="78" t="s">
        <v>2</v>
      </c>
      <c r="AY153" s="73" t="s">
        <v>77</v>
      </c>
      <c r="BK153" s="79">
        <f>BK154+BK171</f>
        <v>0</v>
      </c>
    </row>
    <row r="154" spans="2:65" s="72" customFormat="1" ht="22.9" customHeight="1" x14ac:dyDescent="0.2">
      <c r="B154" s="71"/>
      <c r="D154" s="73" t="s">
        <v>74</v>
      </c>
      <c r="E154" s="80" t="s">
        <v>256</v>
      </c>
      <c r="F154" s="80" t="s">
        <v>257</v>
      </c>
      <c r="H154" s="223"/>
      <c r="I154" s="170"/>
      <c r="J154" s="173">
        <f>BK154</f>
        <v>0</v>
      </c>
      <c r="L154" s="71"/>
      <c r="M154" s="75"/>
      <c r="P154" s="76">
        <f>SUM(P155:P170)</f>
        <v>0</v>
      </c>
      <c r="R154" s="76">
        <f>SUM(R155:R170)</f>
        <v>0</v>
      </c>
      <c r="T154" s="77">
        <f>SUM(T155:T170)</f>
        <v>0</v>
      </c>
      <c r="AR154" s="73" t="s">
        <v>82</v>
      </c>
      <c r="AT154" s="78" t="s">
        <v>74</v>
      </c>
      <c r="AU154" s="78" t="s">
        <v>76</v>
      </c>
      <c r="AY154" s="73" t="s">
        <v>77</v>
      </c>
      <c r="BK154" s="79">
        <f>SUM(BK155:BK170)</f>
        <v>0</v>
      </c>
    </row>
    <row r="155" spans="2:65" s="10" customFormat="1" ht="24.2" customHeight="1" x14ac:dyDescent="0.25">
      <c r="B155" s="81"/>
      <c r="C155" s="95" t="s">
        <v>147</v>
      </c>
      <c r="D155" s="95" t="s">
        <v>91</v>
      </c>
      <c r="E155" s="96" t="s">
        <v>258</v>
      </c>
      <c r="F155" s="97" t="s">
        <v>259</v>
      </c>
      <c r="G155" s="98" t="s">
        <v>161</v>
      </c>
      <c r="H155" s="222">
        <v>39</v>
      </c>
      <c r="I155" s="169">
        <v>0</v>
      </c>
      <c r="J155" s="169">
        <f>ROUND(I155*H155,3)</f>
        <v>0</v>
      </c>
      <c r="K155" s="99"/>
      <c r="L155" s="9"/>
      <c r="M155" s="100" t="s">
        <v>14</v>
      </c>
      <c r="N155" s="101" t="s">
        <v>35</v>
      </c>
      <c r="O155" s="90">
        <v>0</v>
      </c>
      <c r="P155" s="90">
        <f>O155*H155</f>
        <v>0</v>
      </c>
      <c r="Q155" s="90">
        <v>0</v>
      </c>
      <c r="R155" s="90">
        <f>Q155*H155</f>
        <v>0</v>
      </c>
      <c r="S155" s="90">
        <v>0</v>
      </c>
      <c r="T155" s="91">
        <f>S155*H155</f>
        <v>0</v>
      </c>
      <c r="AR155" s="92" t="s">
        <v>147</v>
      </c>
      <c r="AT155" s="92" t="s">
        <v>91</v>
      </c>
      <c r="AU155" s="92" t="s">
        <v>82</v>
      </c>
      <c r="AY155" s="2" t="s">
        <v>77</v>
      </c>
      <c r="BE155" s="93">
        <f>IF(N155="základná",J155,0)</f>
        <v>0</v>
      </c>
      <c r="BF155" s="93">
        <f>IF(N155="znížená",J155,0)</f>
        <v>0</v>
      </c>
      <c r="BG155" s="93">
        <f>IF(N155="zákl. prenesená",J155,0)</f>
        <v>0</v>
      </c>
      <c r="BH155" s="93">
        <f>IF(N155="zníž. prenesená",J155,0)</f>
        <v>0</v>
      </c>
      <c r="BI155" s="93">
        <f>IF(N155="nulová",J155,0)</f>
        <v>0</v>
      </c>
      <c r="BJ155" s="2" t="s">
        <v>82</v>
      </c>
      <c r="BK155" s="94">
        <f>ROUND(I155*H155,3)</f>
        <v>0</v>
      </c>
      <c r="BL155" s="2" t="s">
        <v>147</v>
      </c>
      <c r="BM155" s="92" t="s">
        <v>260</v>
      </c>
    </row>
    <row r="156" spans="2:65" s="10" customFormat="1" ht="33" customHeight="1" x14ac:dyDescent="0.25">
      <c r="B156" s="81"/>
      <c r="C156" s="95" t="s">
        <v>154</v>
      </c>
      <c r="D156" s="95" t="s">
        <v>91</v>
      </c>
      <c r="E156" s="96" t="s">
        <v>261</v>
      </c>
      <c r="F156" s="97" t="s">
        <v>262</v>
      </c>
      <c r="G156" s="98" t="s">
        <v>86</v>
      </c>
      <c r="H156" s="222">
        <v>30</v>
      </c>
      <c r="I156" s="169">
        <v>0</v>
      </c>
      <c r="J156" s="169">
        <f>ROUND(I156*H156,3)</f>
        <v>0</v>
      </c>
      <c r="K156" s="99"/>
      <c r="L156" s="9"/>
      <c r="M156" s="100" t="s">
        <v>14</v>
      </c>
      <c r="N156" s="101" t="s">
        <v>35</v>
      </c>
      <c r="O156" s="90">
        <v>0</v>
      </c>
      <c r="P156" s="90">
        <f>O156*H156</f>
        <v>0</v>
      </c>
      <c r="Q156" s="90">
        <v>0</v>
      </c>
      <c r="R156" s="90">
        <f>Q156*H156</f>
        <v>0</v>
      </c>
      <c r="S156" s="90">
        <v>0</v>
      </c>
      <c r="T156" s="91">
        <f>S156*H156</f>
        <v>0</v>
      </c>
      <c r="AR156" s="92" t="s">
        <v>147</v>
      </c>
      <c r="AT156" s="92" t="s">
        <v>91</v>
      </c>
      <c r="AU156" s="92" t="s">
        <v>82</v>
      </c>
      <c r="AY156" s="2" t="s">
        <v>77</v>
      </c>
      <c r="BE156" s="93">
        <f>IF(N156="základná",J156,0)</f>
        <v>0</v>
      </c>
      <c r="BF156" s="93">
        <f>IF(N156="znížená",J156,0)</f>
        <v>0</v>
      </c>
      <c r="BG156" s="93">
        <f>IF(N156="zákl. prenesená",J156,0)</f>
        <v>0</v>
      </c>
      <c r="BH156" s="93">
        <f>IF(N156="zníž. prenesená",J156,0)</f>
        <v>0</v>
      </c>
      <c r="BI156" s="93">
        <f>IF(N156="nulová",J156,0)</f>
        <v>0</v>
      </c>
      <c r="BJ156" s="2" t="s">
        <v>82</v>
      </c>
      <c r="BK156" s="94">
        <f>ROUND(I156*H156,3)</f>
        <v>0</v>
      </c>
      <c r="BL156" s="2" t="s">
        <v>147</v>
      </c>
      <c r="BM156" s="92" t="s">
        <v>263</v>
      </c>
    </row>
    <row r="157" spans="2:65" s="10" customFormat="1" ht="21.75" customHeight="1" x14ac:dyDescent="0.25">
      <c r="B157" s="81"/>
      <c r="C157" s="95" t="s">
        <v>158</v>
      </c>
      <c r="D157" s="95" t="s">
        <v>91</v>
      </c>
      <c r="E157" s="96" t="s">
        <v>264</v>
      </c>
      <c r="F157" s="97" t="s">
        <v>265</v>
      </c>
      <c r="G157" s="98" t="s">
        <v>161</v>
      </c>
      <c r="H157" s="222">
        <v>39</v>
      </c>
      <c r="I157" s="169">
        <v>0</v>
      </c>
      <c r="J157" s="169">
        <f>ROUND(I157*H157,3)</f>
        <v>0</v>
      </c>
      <c r="K157" s="99"/>
      <c r="L157" s="9"/>
      <c r="M157" s="100" t="s">
        <v>14</v>
      </c>
      <c r="N157" s="101" t="s">
        <v>35</v>
      </c>
      <c r="O157" s="90">
        <v>0</v>
      </c>
      <c r="P157" s="90">
        <f>O157*H157</f>
        <v>0</v>
      </c>
      <c r="Q157" s="90">
        <v>0</v>
      </c>
      <c r="R157" s="90">
        <f>Q157*H157</f>
        <v>0</v>
      </c>
      <c r="S157" s="90">
        <v>0</v>
      </c>
      <c r="T157" s="91">
        <f>S157*H157</f>
        <v>0</v>
      </c>
      <c r="AR157" s="92" t="s">
        <v>147</v>
      </c>
      <c r="AT157" s="92" t="s">
        <v>91</v>
      </c>
      <c r="AU157" s="92" t="s">
        <v>82</v>
      </c>
      <c r="AY157" s="2" t="s">
        <v>77</v>
      </c>
      <c r="BE157" s="93">
        <f>IF(N157="základná",J157,0)</f>
        <v>0</v>
      </c>
      <c r="BF157" s="93">
        <f>IF(N157="znížená",J157,0)</f>
        <v>0</v>
      </c>
      <c r="BG157" s="93">
        <f>IF(N157="zákl. prenesená",J157,0)</f>
        <v>0</v>
      </c>
      <c r="BH157" s="93">
        <f>IF(N157="zníž. prenesená",J157,0)</f>
        <v>0</v>
      </c>
      <c r="BI157" s="93">
        <f>IF(N157="nulová",J157,0)</f>
        <v>0</v>
      </c>
      <c r="BJ157" s="2" t="s">
        <v>82</v>
      </c>
      <c r="BK157" s="94">
        <f>ROUND(I157*H157,3)</f>
        <v>0</v>
      </c>
      <c r="BL157" s="2" t="s">
        <v>147</v>
      </c>
      <c r="BM157" s="92" t="s">
        <v>266</v>
      </c>
    </row>
    <row r="158" spans="2:65" s="10" customFormat="1" ht="24.2" customHeight="1" x14ac:dyDescent="0.25">
      <c r="B158" s="81"/>
      <c r="C158" s="82" t="s">
        <v>163</v>
      </c>
      <c r="D158" s="82" t="s">
        <v>83</v>
      </c>
      <c r="E158" s="83" t="s">
        <v>267</v>
      </c>
      <c r="F158" s="84" t="s">
        <v>268</v>
      </c>
      <c r="G158" s="85" t="s">
        <v>150</v>
      </c>
      <c r="H158" s="221">
        <v>1.7</v>
      </c>
      <c r="I158" s="168">
        <v>0</v>
      </c>
      <c r="J158" s="168">
        <f>ROUND(I158*H158,3)</f>
        <v>0</v>
      </c>
      <c r="K158" s="86"/>
      <c r="L158" s="87"/>
      <c r="M158" s="88" t="s">
        <v>14</v>
      </c>
      <c r="N158" s="89" t="s">
        <v>35</v>
      </c>
      <c r="O158" s="90">
        <v>0</v>
      </c>
      <c r="P158" s="90">
        <f>O158*H158</f>
        <v>0</v>
      </c>
      <c r="Q158" s="90">
        <v>0</v>
      </c>
      <c r="R158" s="90">
        <f>Q158*H158</f>
        <v>0</v>
      </c>
      <c r="S158" s="90">
        <v>0</v>
      </c>
      <c r="T158" s="91">
        <f>S158*H158</f>
        <v>0</v>
      </c>
      <c r="AR158" s="92" t="s">
        <v>260</v>
      </c>
      <c r="AT158" s="92" t="s">
        <v>83</v>
      </c>
      <c r="AU158" s="92" t="s">
        <v>82</v>
      </c>
      <c r="AY158" s="2" t="s">
        <v>77</v>
      </c>
      <c r="BE158" s="93">
        <f>IF(N158="základná",J158,0)</f>
        <v>0</v>
      </c>
      <c r="BF158" s="93">
        <f>IF(N158="znížená",J158,0)</f>
        <v>0</v>
      </c>
      <c r="BG158" s="93">
        <f>IF(N158="zákl. prenesená",J158,0)</f>
        <v>0</v>
      </c>
      <c r="BH158" s="93">
        <f>IF(N158="zníž. prenesená",J158,0)</f>
        <v>0</v>
      </c>
      <c r="BI158" s="93">
        <f>IF(N158="nulová",J158,0)</f>
        <v>0</v>
      </c>
      <c r="BJ158" s="2" t="s">
        <v>82</v>
      </c>
      <c r="BK158" s="94">
        <f>ROUND(I158*H158,3)</f>
        <v>0</v>
      </c>
      <c r="BL158" s="2" t="s">
        <v>147</v>
      </c>
      <c r="BM158" s="92" t="s">
        <v>269</v>
      </c>
    </row>
    <row r="159" spans="2:65" s="103" customFormat="1" ht="22.5" x14ac:dyDescent="0.25">
      <c r="B159" s="102"/>
      <c r="D159" s="104" t="s">
        <v>100</v>
      </c>
      <c r="E159" s="105" t="s">
        <v>14</v>
      </c>
      <c r="F159" s="106" t="s">
        <v>270</v>
      </c>
      <c r="H159" s="224">
        <v>1.7</v>
      </c>
      <c r="I159" s="171"/>
      <c r="J159" s="171"/>
      <c r="L159" s="102"/>
      <c r="M159" s="107"/>
      <c r="T159" s="108"/>
      <c r="AT159" s="105" t="s">
        <v>100</v>
      </c>
      <c r="AU159" s="105" t="s">
        <v>82</v>
      </c>
      <c r="AV159" s="103" t="s">
        <v>82</v>
      </c>
      <c r="AW159" s="103" t="s">
        <v>101</v>
      </c>
      <c r="AX159" s="103" t="s">
        <v>2</v>
      </c>
      <c r="AY159" s="105" t="s">
        <v>77</v>
      </c>
    </row>
    <row r="160" spans="2:65" s="110" customFormat="1" x14ac:dyDescent="0.25">
      <c r="B160" s="109"/>
      <c r="D160" s="104" t="s">
        <v>100</v>
      </c>
      <c r="E160" s="111" t="s">
        <v>14</v>
      </c>
      <c r="F160" s="112" t="s">
        <v>153</v>
      </c>
      <c r="H160" s="225">
        <v>1.7</v>
      </c>
      <c r="I160" s="172"/>
      <c r="J160" s="172"/>
      <c r="L160" s="109"/>
      <c r="M160" s="113"/>
      <c r="T160" s="114"/>
      <c r="AT160" s="111" t="s">
        <v>100</v>
      </c>
      <c r="AU160" s="111" t="s">
        <v>82</v>
      </c>
      <c r="AV160" s="110" t="s">
        <v>89</v>
      </c>
      <c r="AW160" s="110" t="s">
        <v>101</v>
      </c>
      <c r="AX160" s="110" t="s">
        <v>76</v>
      </c>
      <c r="AY160" s="111" t="s">
        <v>77</v>
      </c>
    </row>
    <row r="161" spans="2:65" s="10" customFormat="1" ht="24.2" customHeight="1" x14ac:dyDescent="0.25">
      <c r="B161" s="81"/>
      <c r="C161" s="95" t="s">
        <v>169</v>
      </c>
      <c r="D161" s="95" t="s">
        <v>91</v>
      </c>
      <c r="E161" s="96" t="s">
        <v>271</v>
      </c>
      <c r="F161" s="97" t="s">
        <v>272</v>
      </c>
      <c r="G161" s="98" t="s">
        <v>273</v>
      </c>
      <c r="H161" s="222">
        <v>55.5</v>
      </c>
      <c r="I161" s="169">
        <v>0</v>
      </c>
      <c r="J161" s="169">
        <f>ROUND(I161*H161,3)</f>
        <v>0</v>
      </c>
      <c r="K161" s="99"/>
      <c r="L161" s="9"/>
      <c r="M161" s="100" t="s">
        <v>14</v>
      </c>
      <c r="N161" s="101" t="s">
        <v>35</v>
      </c>
      <c r="O161" s="90">
        <v>0</v>
      </c>
      <c r="P161" s="90">
        <f>O161*H161</f>
        <v>0</v>
      </c>
      <c r="Q161" s="90">
        <v>0</v>
      </c>
      <c r="R161" s="90">
        <f>Q161*H161</f>
        <v>0</v>
      </c>
      <c r="S161" s="90">
        <v>0</v>
      </c>
      <c r="T161" s="91">
        <f>S161*H161</f>
        <v>0</v>
      </c>
      <c r="AR161" s="92" t="s">
        <v>147</v>
      </c>
      <c r="AT161" s="92" t="s">
        <v>91</v>
      </c>
      <c r="AU161" s="92" t="s">
        <v>82</v>
      </c>
      <c r="AY161" s="2" t="s">
        <v>77</v>
      </c>
      <c r="BE161" s="93">
        <f>IF(N161="základná",J161,0)</f>
        <v>0</v>
      </c>
      <c r="BF161" s="93">
        <f>IF(N161="znížená",J161,0)</f>
        <v>0</v>
      </c>
      <c r="BG161" s="93">
        <f>IF(N161="zákl. prenesená",J161,0)</f>
        <v>0</v>
      </c>
      <c r="BH161" s="93">
        <f>IF(N161="zníž. prenesená",J161,0)</f>
        <v>0</v>
      </c>
      <c r="BI161" s="93">
        <f>IF(N161="nulová",J161,0)</f>
        <v>0</v>
      </c>
      <c r="BJ161" s="2" t="s">
        <v>82</v>
      </c>
      <c r="BK161" s="94">
        <f>ROUND(I161*H161,3)</f>
        <v>0</v>
      </c>
      <c r="BL161" s="2" t="s">
        <v>147</v>
      </c>
      <c r="BM161" s="92" t="s">
        <v>274</v>
      </c>
    </row>
    <row r="162" spans="2:65" s="10" customFormat="1" ht="24.2" customHeight="1" x14ac:dyDescent="0.25">
      <c r="B162" s="81"/>
      <c r="C162" s="82" t="s">
        <v>173</v>
      </c>
      <c r="D162" s="82" t="s">
        <v>83</v>
      </c>
      <c r="E162" s="83" t="s">
        <v>275</v>
      </c>
      <c r="F162" s="84" t="s">
        <v>276</v>
      </c>
      <c r="G162" s="85" t="s">
        <v>150</v>
      </c>
      <c r="H162" s="221">
        <v>0.86299999999999999</v>
      </c>
      <c r="I162" s="168">
        <v>0</v>
      </c>
      <c r="J162" s="168">
        <f>ROUND(I162*H162,3)</f>
        <v>0</v>
      </c>
      <c r="K162" s="86"/>
      <c r="L162" s="87"/>
      <c r="M162" s="88" t="s">
        <v>14</v>
      </c>
      <c r="N162" s="89" t="s">
        <v>35</v>
      </c>
      <c r="O162" s="90">
        <v>0</v>
      </c>
      <c r="P162" s="90">
        <f>O162*H162</f>
        <v>0</v>
      </c>
      <c r="Q162" s="90">
        <v>0</v>
      </c>
      <c r="R162" s="90">
        <f>Q162*H162</f>
        <v>0</v>
      </c>
      <c r="S162" s="90">
        <v>0</v>
      </c>
      <c r="T162" s="91">
        <f>S162*H162</f>
        <v>0</v>
      </c>
      <c r="AR162" s="92" t="s">
        <v>260</v>
      </c>
      <c r="AT162" s="92" t="s">
        <v>83</v>
      </c>
      <c r="AU162" s="92" t="s">
        <v>82</v>
      </c>
      <c r="AY162" s="2" t="s">
        <v>77</v>
      </c>
      <c r="BE162" s="93">
        <f>IF(N162="základná",J162,0)</f>
        <v>0</v>
      </c>
      <c r="BF162" s="93">
        <f>IF(N162="znížená",J162,0)</f>
        <v>0</v>
      </c>
      <c r="BG162" s="93">
        <f>IF(N162="zákl. prenesená",J162,0)</f>
        <v>0</v>
      </c>
      <c r="BH162" s="93">
        <f>IF(N162="zníž. prenesená",J162,0)</f>
        <v>0</v>
      </c>
      <c r="BI162" s="93">
        <f>IF(N162="nulová",J162,0)</f>
        <v>0</v>
      </c>
      <c r="BJ162" s="2" t="s">
        <v>82</v>
      </c>
      <c r="BK162" s="94">
        <f>ROUND(I162*H162,3)</f>
        <v>0</v>
      </c>
      <c r="BL162" s="2" t="s">
        <v>147</v>
      </c>
      <c r="BM162" s="92" t="s">
        <v>277</v>
      </c>
    </row>
    <row r="163" spans="2:65" s="103" customFormat="1" x14ac:dyDescent="0.25">
      <c r="B163" s="102"/>
      <c r="D163" s="104" t="s">
        <v>100</v>
      </c>
      <c r="E163" s="105" t="s">
        <v>14</v>
      </c>
      <c r="F163" s="106" t="s">
        <v>278</v>
      </c>
      <c r="H163" s="224">
        <v>0.86299999999999999</v>
      </c>
      <c r="I163" s="171"/>
      <c r="J163" s="171"/>
      <c r="L163" s="102"/>
      <c r="M163" s="107"/>
      <c r="T163" s="108"/>
      <c r="AT163" s="105" t="s">
        <v>100</v>
      </c>
      <c r="AU163" s="105" t="s">
        <v>82</v>
      </c>
      <c r="AV163" s="103" t="s">
        <v>82</v>
      </c>
      <c r="AW163" s="103" t="s">
        <v>101</v>
      </c>
      <c r="AX163" s="103" t="s">
        <v>2</v>
      </c>
      <c r="AY163" s="105" t="s">
        <v>77</v>
      </c>
    </row>
    <row r="164" spans="2:65" s="110" customFormat="1" x14ac:dyDescent="0.25">
      <c r="B164" s="109"/>
      <c r="D164" s="104" t="s">
        <v>100</v>
      </c>
      <c r="E164" s="111" t="s">
        <v>14</v>
      </c>
      <c r="F164" s="112" t="s">
        <v>153</v>
      </c>
      <c r="H164" s="225">
        <v>0.86299999999999999</v>
      </c>
      <c r="I164" s="172"/>
      <c r="J164" s="172"/>
      <c r="L164" s="109"/>
      <c r="M164" s="113"/>
      <c r="T164" s="114"/>
      <c r="AT164" s="111" t="s">
        <v>100</v>
      </c>
      <c r="AU164" s="111" t="s">
        <v>82</v>
      </c>
      <c r="AV164" s="110" t="s">
        <v>89</v>
      </c>
      <c r="AW164" s="110" t="s">
        <v>101</v>
      </c>
      <c r="AX164" s="110" t="s">
        <v>76</v>
      </c>
      <c r="AY164" s="111" t="s">
        <v>77</v>
      </c>
    </row>
    <row r="165" spans="2:65" s="10" customFormat="1" ht="37.9" customHeight="1" x14ac:dyDescent="0.25">
      <c r="B165" s="81"/>
      <c r="C165" s="95" t="s">
        <v>179</v>
      </c>
      <c r="D165" s="95" t="s">
        <v>91</v>
      </c>
      <c r="E165" s="96" t="s">
        <v>279</v>
      </c>
      <c r="F165" s="97" t="s">
        <v>280</v>
      </c>
      <c r="G165" s="98" t="s">
        <v>86</v>
      </c>
      <c r="H165" s="222">
        <v>33</v>
      </c>
      <c r="I165" s="169">
        <v>0</v>
      </c>
      <c r="J165" s="169">
        <f>ROUND(I165*H165,3)</f>
        <v>0</v>
      </c>
      <c r="K165" s="99"/>
      <c r="L165" s="9"/>
      <c r="M165" s="100" t="s">
        <v>14</v>
      </c>
      <c r="N165" s="101" t="s">
        <v>35</v>
      </c>
      <c r="O165" s="90">
        <v>0</v>
      </c>
      <c r="P165" s="90">
        <f>O165*H165</f>
        <v>0</v>
      </c>
      <c r="Q165" s="90">
        <v>0</v>
      </c>
      <c r="R165" s="90">
        <f>Q165*H165</f>
        <v>0</v>
      </c>
      <c r="S165" s="90">
        <v>0</v>
      </c>
      <c r="T165" s="91">
        <f>S165*H165</f>
        <v>0</v>
      </c>
      <c r="AR165" s="92" t="s">
        <v>147</v>
      </c>
      <c r="AT165" s="92" t="s">
        <v>91</v>
      </c>
      <c r="AU165" s="92" t="s">
        <v>82</v>
      </c>
      <c r="AY165" s="2" t="s">
        <v>77</v>
      </c>
      <c r="BE165" s="93">
        <f>IF(N165="základná",J165,0)</f>
        <v>0</v>
      </c>
      <c r="BF165" s="93">
        <f>IF(N165="znížená",J165,0)</f>
        <v>0</v>
      </c>
      <c r="BG165" s="93">
        <f>IF(N165="zákl. prenesená",J165,0)</f>
        <v>0</v>
      </c>
      <c r="BH165" s="93">
        <f>IF(N165="zníž. prenesená",J165,0)</f>
        <v>0</v>
      </c>
      <c r="BI165" s="93">
        <f>IF(N165="nulová",J165,0)</f>
        <v>0</v>
      </c>
      <c r="BJ165" s="2" t="s">
        <v>82</v>
      </c>
      <c r="BK165" s="94">
        <f>ROUND(I165*H165,3)</f>
        <v>0</v>
      </c>
      <c r="BL165" s="2" t="s">
        <v>147</v>
      </c>
      <c r="BM165" s="92" t="s">
        <v>281</v>
      </c>
    </row>
    <row r="166" spans="2:65" s="10" customFormat="1" ht="21.75" customHeight="1" x14ac:dyDescent="0.25">
      <c r="B166" s="81"/>
      <c r="C166" s="82" t="s">
        <v>183</v>
      </c>
      <c r="D166" s="82" t="s">
        <v>83</v>
      </c>
      <c r="E166" s="83" t="s">
        <v>282</v>
      </c>
      <c r="F166" s="84" t="s">
        <v>283</v>
      </c>
      <c r="G166" s="85" t="s">
        <v>86</v>
      </c>
      <c r="H166" s="221">
        <v>33</v>
      </c>
      <c r="I166" s="168">
        <v>0</v>
      </c>
      <c r="J166" s="168">
        <f>ROUND(I166*H166,3)</f>
        <v>0</v>
      </c>
      <c r="K166" s="86"/>
      <c r="L166" s="87"/>
      <c r="M166" s="88" t="s">
        <v>14</v>
      </c>
      <c r="N166" s="89" t="s">
        <v>35</v>
      </c>
      <c r="O166" s="90">
        <v>0</v>
      </c>
      <c r="P166" s="90">
        <f>O166*H166</f>
        <v>0</v>
      </c>
      <c r="Q166" s="90">
        <v>0</v>
      </c>
      <c r="R166" s="90">
        <f>Q166*H166</f>
        <v>0</v>
      </c>
      <c r="S166" s="90">
        <v>0</v>
      </c>
      <c r="T166" s="91">
        <f>S166*H166</f>
        <v>0</v>
      </c>
      <c r="AR166" s="92" t="s">
        <v>260</v>
      </c>
      <c r="AT166" s="92" t="s">
        <v>83</v>
      </c>
      <c r="AU166" s="92" t="s">
        <v>82</v>
      </c>
      <c r="AY166" s="2" t="s">
        <v>77</v>
      </c>
      <c r="BE166" s="93">
        <f>IF(N166="základná",J166,0)</f>
        <v>0</v>
      </c>
      <c r="BF166" s="93">
        <f>IF(N166="znížená",J166,0)</f>
        <v>0</v>
      </c>
      <c r="BG166" s="93">
        <f>IF(N166="zákl. prenesená",J166,0)</f>
        <v>0</v>
      </c>
      <c r="BH166" s="93">
        <f>IF(N166="zníž. prenesená",J166,0)</f>
        <v>0</v>
      </c>
      <c r="BI166" s="93">
        <f>IF(N166="nulová",J166,0)</f>
        <v>0</v>
      </c>
      <c r="BJ166" s="2" t="s">
        <v>82</v>
      </c>
      <c r="BK166" s="94">
        <f>ROUND(I166*H166,3)</f>
        <v>0</v>
      </c>
      <c r="BL166" s="2" t="s">
        <v>147</v>
      </c>
      <c r="BM166" s="92" t="s">
        <v>284</v>
      </c>
    </row>
    <row r="167" spans="2:65" s="10" customFormat="1" ht="21.75" customHeight="1" x14ac:dyDescent="0.25">
      <c r="B167" s="81"/>
      <c r="C167" s="95" t="s">
        <v>189</v>
      </c>
      <c r="D167" s="95" t="s">
        <v>91</v>
      </c>
      <c r="E167" s="96" t="s">
        <v>285</v>
      </c>
      <c r="F167" s="97" t="s">
        <v>286</v>
      </c>
      <c r="G167" s="98" t="s">
        <v>150</v>
      </c>
      <c r="H167" s="222">
        <v>2.5630000000000002</v>
      </c>
      <c r="I167" s="169">
        <v>0</v>
      </c>
      <c r="J167" s="169">
        <f>ROUND(I167*H167,3)</f>
        <v>0</v>
      </c>
      <c r="K167" s="99"/>
      <c r="L167" s="9"/>
      <c r="M167" s="100" t="s">
        <v>14</v>
      </c>
      <c r="N167" s="101" t="s">
        <v>35</v>
      </c>
      <c r="O167" s="90">
        <v>0</v>
      </c>
      <c r="P167" s="90">
        <f>O167*H167</f>
        <v>0</v>
      </c>
      <c r="Q167" s="90">
        <v>0</v>
      </c>
      <c r="R167" s="90">
        <f>Q167*H167</f>
        <v>0</v>
      </c>
      <c r="S167" s="90">
        <v>0</v>
      </c>
      <c r="T167" s="91">
        <f>S167*H167</f>
        <v>0</v>
      </c>
      <c r="AR167" s="92" t="s">
        <v>147</v>
      </c>
      <c r="AT167" s="92" t="s">
        <v>91</v>
      </c>
      <c r="AU167" s="92" t="s">
        <v>82</v>
      </c>
      <c r="AY167" s="2" t="s">
        <v>77</v>
      </c>
      <c r="BE167" s="93">
        <f>IF(N167="základná",J167,0)</f>
        <v>0</v>
      </c>
      <c r="BF167" s="93">
        <f>IF(N167="znížená",J167,0)</f>
        <v>0</v>
      </c>
      <c r="BG167" s="93">
        <f>IF(N167="zákl. prenesená",J167,0)</f>
        <v>0</v>
      </c>
      <c r="BH167" s="93">
        <f>IF(N167="zníž. prenesená",J167,0)</f>
        <v>0</v>
      </c>
      <c r="BI167" s="93">
        <f>IF(N167="nulová",J167,0)</f>
        <v>0</v>
      </c>
      <c r="BJ167" s="2" t="s">
        <v>82</v>
      </c>
      <c r="BK167" s="94">
        <f>ROUND(I167*H167,3)</f>
        <v>0</v>
      </c>
      <c r="BL167" s="2" t="s">
        <v>147</v>
      </c>
      <c r="BM167" s="92" t="s">
        <v>287</v>
      </c>
    </row>
    <row r="168" spans="2:65" s="103" customFormat="1" x14ac:dyDescent="0.25">
      <c r="B168" s="102"/>
      <c r="D168" s="104" t="s">
        <v>100</v>
      </c>
      <c r="E168" s="105" t="s">
        <v>14</v>
      </c>
      <c r="F168" s="106" t="s">
        <v>288</v>
      </c>
      <c r="H168" s="224">
        <v>2.5630000000000002</v>
      </c>
      <c r="I168" s="171"/>
      <c r="J168" s="171"/>
      <c r="L168" s="102"/>
      <c r="M168" s="107"/>
      <c r="T168" s="108"/>
      <c r="AT168" s="105" t="s">
        <v>100</v>
      </c>
      <c r="AU168" s="105" t="s">
        <v>82</v>
      </c>
      <c r="AV168" s="103" t="s">
        <v>82</v>
      </c>
      <c r="AW168" s="103" t="s">
        <v>101</v>
      </c>
      <c r="AX168" s="103" t="s">
        <v>2</v>
      </c>
      <c r="AY168" s="105" t="s">
        <v>77</v>
      </c>
    </row>
    <row r="169" spans="2:65" s="110" customFormat="1" x14ac:dyDescent="0.25">
      <c r="B169" s="109"/>
      <c r="D169" s="104" t="s">
        <v>100</v>
      </c>
      <c r="E169" s="111" t="s">
        <v>14</v>
      </c>
      <c r="F169" s="112" t="s">
        <v>153</v>
      </c>
      <c r="H169" s="225">
        <v>2.5630000000000002</v>
      </c>
      <c r="I169" s="172"/>
      <c r="J169" s="172"/>
      <c r="L169" s="109"/>
      <c r="M169" s="113"/>
      <c r="T169" s="114"/>
      <c r="AT169" s="111" t="s">
        <v>100</v>
      </c>
      <c r="AU169" s="111" t="s">
        <v>82</v>
      </c>
      <c r="AV169" s="110" t="s">
        <v>89</v>
      </c>
      <c r="AW169" s="110" t="s">
        <v>101</v>
      </c>
      <c r="AX169" s="110" t="s">
        <v>76</v>
      </c>
      <c r="AY169" s="111" t="s">
        <v>77</v>
      </c>
    </row>
    <row r="170" spans="2:65" s="10" customFormat="1" ht="24.2" customHeight="1" x14ac:dyDescent="0.25">
      <c r="B170" s="81"/>
      <c r="C170" s="95" t="s">
        <v>195</v>
      </c>
      <c r="D170" s="95" t="s">
        <v>91</v>
      </c>
      <c r="E170" s="96" t="s">
        <v>289</v>
      </c>
      <c r="F170" s="97" t="s">
        <v>290</v>
      </c>
      <c r="G170" s="98" t="s">
        <v>166</v>
      </c>
      <c r="H170" s="222">
        <v>2.044</v>
      </c>
      <c r="I170" s="169">
        <v>0</v>
      </c>
      <c r="J170" s="169">
        <f>ROUND(I170*H170,3)</f>
        <v>0</v>
      </c>
      <c r="K170" s="99"/>
      <c r="L170" s="9"/>
      <c r="M170" s="100" t="s">
        <v>14</v>
      </c>
      <c r="N170" s="101" t="s">
        <v>35</v>
      </c>
      <c r="O170" s="90">
        <v>0</v>
      </c>
      <c r="P170" s="90">
        <f>O170*H170</f>
        <v>0</v>
      </c>
      <c r="Q170" s="90">
        <v>0</v>
      </c>
      <c r="R170" s="90">
        <f>Q170*H170</f>
        <v>0</v>
      </c>
      <c r="S170" s="90">
        <v>0</v>
      </c>
      <c r="T170" s="91">
        <f>S170*H170</f>
        <v>0</v>
      </c>
      <c r="AR170" s="92" t="s">
        <v>147</v>
      </c>
      <c r="AT170" s="92" t="s">
        <v>91</v>
      </c>
      <c r="AU170" s="92" t="s">
        <v>82</v>
      </c>
      <c r="AY170" s="2" t="s">
        <v>77</v>
      </c>
      <c r="BE170" s="93">
        <f>IF(N170="základná",J170,0)</f>
        <v>0</v>
      </c>
      <c r="BF170" s="93">
        <f>IF(N170="znížená",J170,0)</f>
        <v>0</v>
      </c>
      <c r="BG170" s="93">
        <f>IF(N170="zákl. prenesená",J170,0)</f>
        <v>0</v>
      </c>
      <c r="BH170" s="93">
        <f>IF(N170="zníž. prenesená",J170,0)</f>
        <v>0</v>
      </c>
      <c r="BI170" s="93">
        <f>IF(N170="nulová",J170,0)</f>
        <v>0</v>
      </c>
      <c r="BJ170" s="2" t="s">
        <v>82</v>
      </c>
      <c r="BK170" s="94">
        <f>ROUND(I170*H170,3)</f>
        <v>0</v>
      </c>
      <c r="BL170" s="2" t="s">
        <v>147</v>
      </c>
      <c r="BM170" s="92" t="s">
        <v>291</v>
      </c>
    </row>
    <row r="171" spans="2:65" s="72" customFormat="1" ht="22.9" customHeight="1" x14ac:dyDescent="0.2">
      <c r="B171" s="71"/>
      <c r="D171" s="73" t="s">
        <v>74</v>
      </c>
      <c r="E171" s="80" t="s">
        <v>292</v>
      </c>
      <c r="F171" s="80" t="s">
        <v>293</v>
      </c>
      <c r="H171" s="223"/>
      <c r="I171" s="170"/>
      <c r="J171" s="173">
        <f>BK171</f>
        <v>0</v>
      </c>
      <c r="L171" s="71"/>
      <c r="M171" s="75"/>
      <c r="P171" s="76">
        <f>SUM(P172:P174)</f>
        <v>54.4759344</v>
      </c>
      <c r="R171" s="76">
        <f>SUM(R172:R174)</f>
        <v>7.0022966399999997E-2</v>
      </c>
      <c r="T171" s="77">
        <f>SUM(T172:T174)</f>
        <v>0</v>
      </c>
      <c r="AR171" s="73" t="s">
        <v>82</v>
      </c>
      <c r="AT171" s="78" t="s">
        <v>74</v>
      </c>
      <c r="AU171" s="78" t="s">
        <v>76</v>
      </c>
      <c r="AY171" s="73" t="s">
        <v>77</v>
      </c>
      <c r="BK171" s="79">
        <f>SUM(BK172:BK174)</f>
        <v>0</v>
      </c>
    </row>
    <row r="172" spans="2:65" s="10" customFormat="1" ht="24.2" customHeight="1" x14ac:dyDescent="0.25">
      <c r="B172" s="81"/>
      <c r="C172" s="95" t="s">
        <v>199</v>
      </c>
      <c r="D172" s="95" t="s">
        <v>91</v>
      </c>
      <c r="E172" s="96" t="s">
        <v>294</v>
      </c>
      <c r="F172" s="97" t="s">
        <v>295</v>
      </c>
      <c r="G172" s="98" t="s">
        <v>161</v>
      </c>
      <c r="H172" s="222">
        <v>240.48</v>
      </c>
      <c r="I172" s="169">
        <v>0</v>
      </c>
      <c r="J172" s="169">
        <f>ROUND(I172*H172,3)</f>
        <v>0</v>
      </c>
      <c r="K172" s="99"/>
      <c r="L172" s="9"/>
      <c r="M172" s="100" t="s">
        <v>14</v>
      </c>
      <c r="N172" s="101" t="s">
        <v>35</v>
      </c>
      <c r="O172" s="90">
        <v>0.22653000000000001</v>
      </c>
      <c r="P172" s="90">
        <f>O172*H172</f>
        <v>54.4759344</v>
      </c>
      <c r="Q172" s="90">
        <v>2.9117999999999999E-4</v>
      </c>
      <c r="R172" s="90">
        <f>Q172*H172</f>
        <v>7.0022966399999997E-2</v>
      </c>
      <c r="S172" s="90">
        <v>0</v>
      </c>
      <c r="T172" s="91">
        <f>S172*H172</f>
        <v>0</v>
      </c>
      <c r="AR172" s="92" t="s">
        <v>147</v>
      </c>
      <c r="AT172" s="92" t="s">
        <v>91</v>
      </c>
      <c r="AU172" s="92" t="s">
        <v>82</v>
      </c>
      <c r="AY172" s="2" t="s">
        <v>77</v>
      </c>
      <c r="BE172" s="93">
        <f>IF(N172="základná",J172,0)</f>
        <v>0</v>
      </c>
      <c r="BF172" s="93">
        <f>IF(N172="znížená",J172,0)</f>
        <v>0</v>
      </c>
      <c r="BG172" s="93">
        <f>IF(N172="zákl. prenesená",J172,0)</f>
        <v>0</v>
      </c>
      <c r="BH172" s="93">
        <f>IF(N172="zníž. prenesená",J172,0)</f>
        <v>0</v>
      </c>
      <c r="BI172" s="93">
        <f>IF(N172="nulová",J172,0)</f>
        <v>0</v>
      </c>
      <c r="BJ172" s="2" t="s">
        <v>82</v>
      </c>
      <c r="BK172" s="94">
        <f>ROUND(I172*H172,3)</f>
        <v>0</v>
      </c>
      <c r="BL172" s="2" t="s">
        <v>147</v>
      </c>
      <c r="BM172" s="92" t="s">
        <v>296</v>
      </c>
    </row>
    <row r="173" spans="2:65" s="103" customFormat="1" x14ac:dyDescent="0.25">
      <c r="B173" s="102"/>
      <c r="D173" s="104" t="s">
        <v>100</v>
      </c>
      <c r="E173" s="105" t="s">
        <v>14</v>
      </c>
      <c r="F173" s="106" t="s">
        <v>297</v>
      </c>
      <c r="H173" s="224">
        <v>240.48</v>
      </c>
      <c r="I173" s="171"/>
      <c r="J173" s="171"/>
      <c r="L173" s="102"/>
      <c r="M173" s="107"/>
      <c r="T173" s="108"/>
      <c r="AT173" s="105" t="s">
        <v>100</v>
      </c>
      <c r="AU173" s="105" t="s">
        <v>82</v>
      </c>
      <c r="AV173" s="103" t="s">
        <v>82</v>
      </c>
      <c r="AW173" s="103" t="s">
        <v>101</v>
      </c>
      <c r="AX173" s="103" t="s">
        <v>76</v>
      </c>
      <c r="AY173" s="105" t="s">
        <v>77</v>
      </c>
    </row>
    <row r="174" spans="2:65" s="10" customFormat="1" ht="37.9" customHeight="1" x14ac:dyDescent="0.25">
      <c r="B174" s="81"/>
      <c r="C174" s="95" t="s">
        <v>203</v>
      </c>
      <c r="D174" s="95" t="s">
        <v>91</v>
      </c>
      <c r="E174" s="96" t="s">
        <v>298</v>
      </c>
      <c r="F174" s="97" t="s">
        <v>299</v>
      </c>
      <c r="G174" s="98" t="s">
        <v>161</v>
      </c>
      <c r="H174" s="222">
        <v>120.24</v>
      </c>
      <c r="I174" s="169">
        <v>0</v>
      </c>
      <c r="J174" s="169">
        <f>ROUND(I174*H174,3)</f>
        <v>0</v>
      </c>
      <c r="K174" s="99"/>
      <c r="L174" s="9"/>
      <c r="M174" s="115" t="s">
        <v>14</v>
      </c>
      <c r="N174" s="116" t="s">
        <v>35</v>
      </c>
      <c r="O174" s="117">
        <v>0</v>
      </c>
      <c r="P174" s="117">
        <f>O174*H174</f>
        <v>0</v>
      </c>
      <c r="Q174" s="117">
        <v>0</v>
      </c>
      <c r="R174" s="117">
        <f>Q174*H174</f>
        <v>0</v>
      </c>
      <c r="S174" s="117">
        <v>0</v>
      </c>
      <c r="T174" s="118">
        <f>S174*H174</f>
        <v>0</v>
      </c>
      <c r="AR174" s="92" t="s">
        <v>147</v>
      </c>
      <c r="AT174" s="92" t="s">
        <v>91</v>
      </c>
      <c r="AU174" s="92" t="s">
        <v>82</v>
      </c>
      <c r="AY174" s="2" t="s">
        <v>77</v>
      </c>
      <c r="BE174" s="93">
        <f>IF(N174="základná",J174,0)</f>
        <v>0</v>
      </c>
      <c r="BF174" s="93">
        <f>IF(N174="znížená",J174,0)</f>
        <v>0</v>
      </c>
      <c r="BG174" s="93">
        <f>IF(N174="zákl. prenesená",J174,0)</f>
        <v>0</v>
      </c>
      <c r="BH174" s="93">
        <f>IF(N174="zníž. prenesená",J174,0)</f>
        <v>0</v>
      </c>
      <c r="BI174" s="93">
        <f>IF(N174="nulová",J174,0)</f>
        <v>0</v>
      </c>
      <c r="BJ174" s="2" t="s">
        <v>82</v>
      </c>
      <c r="BK174" s="94">
        <f>ROUND(I174*H174,3)</f>
        <v>0</v>
      </c>
      <c r="BL174" s="2" t="s">
        <v>147</v>
      </c>
      <c r="BM174" s="92" t="s">
        <v>300</v>
      </c>
    </row>
    <row r="175" spans="2:65" s="10" customFormat="1" ht="6.95" customHeight="1" x14ac:dyDescent="0.25">
      <c r="B175" s="40"/>
      <c r="C175" s="41"/>
      <c r="D175" s="41"/>
      <c r="E175" s="41"/>
      <c r="F175" s="41"/>
      <c r="G175" s="41"/>
      <c r="H175" s="41"/>
      <c r="I175" s="41"/>
      <c r="J175" s="41"/>
      <c r="K175" s="41"/>
      <c r="L175" s="9"/>
    </row>
  </sheetData>
  <autoFilter ref="C130:K174" xr:uid="{00000000-0009-0000-0000-000018000000}"/>
  <mergeCells count="15">
    <mergeCell ref="E22:H22"/>
    <mergeCell ref="L2:V2"/>
    <mergeCell ref="E7:H7"/>
    <mergeCell ref="E9:H9"/>
    <mergeCell ref="E11:H11"/>
    <mergeCell ref="E13:H13"/>
    <mergeCell ref="E119:H119"/>
    <mergeCell ref="E121:H121"/>
    <mergeCell ref="E123:H123"/>
    <mergeCell ref="E31:H31"/>
    <mergeCell ref="E85:H85"/>
    <mergeCell ref="E87:H87"/>
    <mergeCell ref="E89:H89"/>
    <mergeCell ref="E91:H91"/>
    <mergeCell ref="E117:H117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A4AEA-F7D0-44AD-80BF-C28C1F9D169D}">
  <sheetPr>
    <pageSetUpPr fitToPage="1"/>
  </sheetPr>
  <dimension ref="B2:BM167"/>
  <sheetViews>
    <sheetView showGridLines="0" tabSelected="1" topLeftCell="A144" workbookViewId="0">
      <selection activeCell="H134" sqref="H134:H166"/>
    </sheetView>
  </sheetViews>
  <sheetFormatPr defaultRowHeight="11.25" x14ac:dyDescent="0.2"/>
  <cols>
    <col min="1" max="1" width="7.140625" style="1" customWidth="1"/>
    <col min="2" max="2" width="1" style="1" customWidth="1"/>
    <col min="3" max="3" width="3.5703125" style="1" customWidth="1"/>
    <col min="4" max="4" width="3.7109375" style="1" customWidth="1"/>
    <col min="5" max="5" width="14.7109375" style="1" customWidth="1"/>
    <col min="6" max="6" width="43.5703125" style="1" customWidth="1"/>
    <col min="7" max="7" width="6.42578125" style="1" customWidth="1"/>
    <col min="8" max="8" width="12" style="1" customWidth="1"/>
    <col min="9" max="9" width="13.5703125" style="1" customWidth="1"/>
    <col min="10" max="10" width="19.140625" style="1" customWidth="1"/>
    <col min="11" max="11" width="19.140625" style="1" hidden="1" customWidth="1"/>
    <col min="12" max="12" width="8" style="1" customWidth="1"/>
    <col min="13" max="13" width="9.28515625" style="1" hidden="1" customWidth="1"/>
    <col min="14" max="14" width="9.140625" style="1"/>
    <col min="15" max="20" width="12.140625" style="1" hidden="1" customWidth="1"/>
    <col min="21" max="21" width="14" style="1" hidden="1" customWidth="1"/>
    <col min="22" max="22" width="10.5703125" style="1" customWidth="1"/>
    <col min="23" max="23" width="14" style="1" customWidth="1"/>
    <col min="24" max="24" width="10.5703125" style="1" customWidth="1"/>
    <col min="25" max="25" width="12.85546875" style="1" customWidth="1"/>
    <col min="26" max="26" width="9.42578125" style="1" customWidth="1"/>
    <col min="27" max="27" width="12.85546875" style="1" customWidth="1"/>
    <col min="28" max="28" width="14" style="1" customWidth="1"/>
    <col min="29" max="29" width="9.42578125" style="1" customWidth="1"/>
    <col min="30" max="30" width="12.85546875" style="1" customWidth="1"/>
    <col min="31" max="31" width="14" style="1" customWidth="1"/>
    <col min="32" max="16384" width="9.140625" style="1"/>
  </cols>
  <sheetData>
    <row r="2" spans="2:46" ht="36.950000000000003" customHeight="1" x14ac:dyDescent="0.2">
      <c r="L2" s="184" t="s">
        <v>0</v>
      </c>
      <c r="M2" s="177"/>
      <c r="N2" s="177"/>
      <c r="O2" s="177"/>
      <c r="P2" s="177"/>
      <c r="Q2" s="177"/>
      <c r="R2" s="177"/>
      <c r="S2" s="177"/>
      <c r="T2" s="177"/>
      <c r="U2" s="177"/>
      <c r="V2" s="177"/>
      <c r="AT2" s="2" t="s">
        <v>301</v>
      </c>
    </row>
    <row r="3" spans="2:46" ht="6.95" customHeight="1" x14ac:dyDescent="0.2">
      <c r="B3" s="3"/>
      <c r="C3" s="4"/>
      <c r="D3" s="4"/>
      <c r="E3" s="4"/>
      <c r="F3" s="4"/>
      <c r="G3" s="4"/>
      <c r="H3" s="4"/>
      <c r="I3" s="4"/>
      <c r="J3" s="4"/>
      <c r="K3" s="4"/>
      <c r="L3" s="5"/>
      <c r="AT3" s="2" t="s">
        <v>2</v>
      </c>
    </row>
    <row r="4" spans="2:46" ht="24.95" customHeight="1" x14ac:dyDescent="0.2">
      <c r="B4" s="5"/>
      <c r="D4" s="6" t="s">
        <v>3</v>
      </c>
      <c r="L4" s="5"/>
      <c r="M4" s="7" t="s">
        <v>4</v>
      </c>
      <c r="AT4" s="2" t="s">
        <v>5</v>
      </c>
    </row>
    <row r="5" spans="2:46" ht="6.95" customHeight="1" x14ac:dyDescent="0.2">
      <c r="B5" s="5"/>
      <c r="L5" s="5"/>
    </row>
    <row r="6" spans="2:46" ht="12" customHeight="1" x14ac:dyDescent="0.2">
      <c r="B6" s="5"/>
      <c r="D6" s="8" t="s">
        <v>6</v>
      </c>
      <c r="L6" s="5"/>
    </row>
    <row r="7" spans="2:46" ht="26.25" customHeight="1" x14ac:dyDescent="0.2">
      <c r="B7" s="5"/>
      <c r="E7" s="176" t="str">
        <f>'[1]Rekapitulácia stavby'!K6</f>
        <v>Zelené sídliská - lokalita MAGURSKÁ - JELŠOVÝ HÁJIK - revízia 3</v>
      </c>
      <c r="F7" s="182"/>
      <c r="G7" s="182"/>
      <c r="H7" s="182"/>
      <c r="L7" s="5"/>
    </row>
    <row r="8" spans="2:46" ht="12.75" x14ac:dyDescent="0.2">
      <c r="B8" s="5"/>
      <c r="D8" s="8" t="s">
        <v>7</v>
      </c>
      <c r="L8" s="5"/>
    </row>
    <row r="9" spans="2:46" ht="16.5" customHeight="1" x14ac:dyDescent="0.2">
      <c r="B9" s="5"/>
      <c r="E9" s="176" t="s">
        <v>208</v>
      </c>
      <c r="F9" s="177"/>
      <c r="G9" s="177"/>
      <c r="H9" s="177"/>
      <c r="L9" s="5"/>
    </row>
    <row r="10" spans="2:46" ht="12" customHeight="1" x14ac:dyDescent="0.2">
      <c r="B10" s="5"/>
      <c r="D10" s="8" t="s">
        <v>9</v>
      </c>
      <c r="L10" s="5"/>
    </row>
    <row r="11" spans="2:46" s="10" customFormat="1" ht="16.5" customHeight="1" x14ac:dyDescent="0.25">
      <c r="B11" s="9"/>
      <c r="E11" s="178" t="s">
        <v>209</v>
      </c>
      <c r="F11" s="179"/>
      <c r="G11" s="179"/>
      <c r="H11" s="179"/>
      <c r="L11" s="9"/>
    </row>
    <row r="12" spans="2:46" s="10" customFormat="1" ht="12" customHeight="1" x14ac:dyDescent="0.25">
      <c r="B12" s="9"/>
      <c r="D12" s="8" t="s">
        <v>11</v>
      </c>
      <c r="L12" s="9"/>
    </row>
    <row r="13" spans="2:46" s="10" customFormat="1" ht="16.5" customHeight="1" x14ac:dyDescent="0.25">
      <c r="B13" s="9"/>
      <c r="E13" s="180" t="s">
        <v>302</v>
      </c>
      <c r="F13" s="179"/>
      <c r="G13" s="179"/>
      <c r="H13" s="179"/>
      <c r="L13" s="9"/>
    </row>
    <row r="14" spans="2:46" s="10" customFormat="1" x14ac:dyDescent="0.25">
      <c r="B14" s="9"/>
      <c r="L14" s="9"/>
    </row>
    <row r="15" spans="2:46" s="10" customFormat="1" ht="12" customHeight="1" x14ac:dyDescent="0.25">
      <c r="B15" s="9"/>
      <c r="D15" s="8" t="s">
        <v>13</v>
      </c>
      <c r="F15" s="12" t="s">
        <v>14</v>
      </c>
      <c r="I15" s="8" t="s">
        <v>15</v>
      </c>
      <c r="J15" s="12" t="s">
        <v>14</v>
      </c>
      <c r="L15" s="9"/>
    </row>
    <row r="16" spans="2:46" s="10" customFormat="1" ht="12" customHeight="1" x14ac:dyDescent="0.25">
      <c r="B16" s="9"/>
      <c r="D16" s="8" t="s">
        <v>16</v>
      </c>
      <c r="F16" s="12" t="s">
        <v>17</v>
      </c>
      <c r="I16" s="8" t="s">
        <v>18</v>
      </c>
      <c r="J16" s="13">
        <v>46099</v>
      </c>
      <c r="L16" s="9"/>
    </row>
    <row r="17" spans="2:12" s="10" customFormat="1" ht="10.9" customHeight="1" x14ac:dyDescent="0.25">
      <c r="B17" s="9"/>
      <c r="L17" s="9"/>
    </row>
    <row r="18" spans="2:12" s="10" customFormat="1" ht="12" customHeight="1" x14ac:dyDescent="0.25">
      <c r="B18" s="9"/>
      <c r="D18" s="8" t="s">
        <v>19</v>
      </c>
      <c r="I18" s="8" t="s">
        <v>20</v>
      </c>
      <c r="J18" s="12" t="s">
        <v>14</v>
      </c>
      <c r="L18" s="9"/>
    </row>
    <row r="19" spans="2:12" s="10" customFormat="1" ht="18" customHeight="1" x14ac:dyDescent="0.25">
      <c r="B19" s="9"/>
      <c r="E19" s="12" t="s">
        <v>21</v>
      </c>
      <c r="I19" s="8" t="s">
        <v>22</v>
      </c>
      <c r="J19" s="12" t="s">
        <v>14</v>
      </c>
      <c r="L19" s="9"/>
    </row>
    <row r="20" spans="2:12" s="10" customFormat="1" ht="6.95" customHeight="1" x14ac:dyDescent="0.25">
      <c r="B20" s="9"/>
      <c r="L20" s="9"/>
    </row>
    <row r="21" spans="2:12" s="10" customFormat="1" ht="12" customHeight="1" x14ac:dyDescent="0.25">
      <c r="B21" s="9"/>
      <c r="D21" s="8" t="s">
        <v>23</v>
      </c>
      <c r="I21" s="8" t="s">
        <v>20</v>
      </c>
      <c r="J21" s="12" t="str">
        <f>'[1]Rekapitulácia stavby'!AN13</f>
        <v/>
      </c>
      <c r="L21" s="9"/>
    </row>
    <row r="22" spans="2:12" s="10" customFormat="1" ht="18" customHeight="1" x14ac:dyDescent="0.25">
      <c r="B22" s="9"/>
      <c r="E22" s="183" t="str">
        <f>'[1]Rekapitulácia stavby'!E14</f>
        <v xml:space="preserve"> </v>
      </c>
      <c r="F22" s="183"/>
      <c r="G22" s="183"/>
      <c r="H22" s="183"/>
      <c r="I22" s="8" t="s">
        <v>22</v>
      </c>
      <c r="J22" s="12" t="str">
        <f>'[1]Rekapitulácia stavby'!AN14</f>
        <v/>
      </c>
      <c r="L22" s="9"/>
    </row>
    <row r="23" spans="2:12" s="10" customFormat="1" ht="6.95" customHeight="1" x14ac:dyDescent="0.25">
      <c r="B23" s="9"/>
      <c r="L23" s="9"/>
    </row>
    <row r="24" spans="2:12" s="10" customFormat="1" ht="12" customHeight="1" x14ac:dyDescent="0.25">
      <c r="B24" s="9"/>
      <c r="D24" s="8" t="s">
        <v>24</v>
      </c>
      <c r="I24" s="8" t="s">
        <v>20</v>
      </c>
      <c r="J24" s="12" t="s">
        <v>14</v>
      </c>
      <c r="L24" s="9"/>
    </row>
    <row r="25" spans="2:12" s="10" customFormat="1" ht="18" customHeight="1" x14ac:dyDescent="0.25">
      <c r="B25" s="9"/>
      <c r="E25" s="12" t="s">
        <v>25</v>
      </c>
      <c r="I25" s="8" t="s">
        <v>22</v>
      </c>
      <c r="J25" s="12" t="s">
        <v>14</v>
      </c>
      <c r="L25" s="9"/>
    </row>
    <row r="26" spans="2:12" s="10" customFormat="1" ht="6.95" customHeight="1" x14ac:dyDescent="0.25">
      <c r="B26" s="9"/>
      <c r="L26" s="9"/>
    </row>
    <row r="27" spans="2:12" s="10" customFormat="1" ht="12" customHeight="1" x14ac:dyDescent="0.25">
      <c r="B27" s="9"/>
      <c r="D27" s="8" t="s">
        <v>26</v>
      </c>
      <c r="I27" s="8" t="s">
        <v>20</v>
      </c>
      <c r="J27" s="12" t="s">
        <v>14</v>
      </c>
      <c r="L27" s="9"/>
    </row>
    <row r="28" spans="2:12" s="10" customFormat="1" ht="18" customHeight="1" x14ac:dyDescent="0.25">
      <c r="B28" s="9"/>
      <c r="E28" s="12" t="s">
        <v>27</v>
      </c>
      <c r="I28" s="8" t="s">
        <v>22</v>
      </c>
      <c r="J28" s="12" t="s">
        <v>14</v>
      </c>
      <c r="L28" s="9"/>
    </row>
    <row r="29" spans="2:12" s="10" customFormat="1" ht="6.95" customHeight="1" x14ac:dyDescent="0.25">
      <c r="B29" s="9"/>
      <c r="L29" s="9"/>
    </row>
    <row r="30" spans="2:12" s="10" customFormat="1" ht="12" customHeight="1" x14ac:dyDescent="0.25">
      <c r="B30" s="9"/>
      <c r="D30" s="8" t="s">
        <v>28</v>
      </c>
      <c r="L30" s="9"/>
    </row>
    <row r="31" spans="2:12" s="15" customFormat="1" ht="16.5" customHeight="1" x14ac:dyDescent="0.25">
      <c r="B31" s="14"/>
      <c r="E31" s="181" t="s">
        <v>14</v>
      </c>
      <c r="F31" s="181"/>
      <c r="G31" s="181"/>
      <c r="H31" s="181"/>
      <c r="L31" s="14"/>
    </row>
    <row r="32" spans="2:12" s="10" customFormat="1" ht="6.95" customHeight="1" x14ac:dyDescent="0.25">
      <c r="B32" s="9"/>
      <c r="L32" s="9"/>
    </row>
    <row r="33" spans="2:12" s="10" customFormat="1" ht="6.95" customHeight="1" x14ac:dyDescent="0.25">
      <c r="B33" s="9"/>
      <c r="D33" s="17"/>
      <c r="E33" s="17"/>
      <c r="F33" s="17"/>
      <c r="G33" s="17"/>
      <c r="H33" s="17"/>
      <c r="I33" s="17"/>
      <c r="J33" s="17"/>
      <c r="K33" s="17"/>
      <c r="L33" s="9"/>
    </row>
    <row r="34" spans="2:12" s="10" customFormat="1" ht="25.35" customHeight="1" x14ac:dyDescent="0.25">
      <c r="B34" s="9"/>
      <c r="D34" s="18" t="s">
        <v>29</v>
      </c>
      <c r="J34" s="19">
        <f>ROUND(J131, 2)</f>
        <v>0</v>
      </c>
      <c r="L34" s="9"/>
    </row>
    <row r="35" spans="2:12" s="10" customFormat="1" ht="6.95" customHeight="1" x14ac:dyDescent="0.25">
      <c r="B35" s="9"/>
      <c r="D35" s="17"/>
      <c r="E35" s="17"/>
      <c r="F35" s="17"/>
      <c r="G35" s="17"/>
      <c r="H35" s="17"/>
      <c r="I35" s="17"/>
      <c r="J35" s="17"/>
      <c r="K35" s="17"/>
      <c r="L35" s="9"/>
    </row>
    <row r="36" spans="2:12" s="10" customFormat="1" ht="14.45" customHeight="1" x14ac:dyDescent="0.25">
      <c r="B36" s="9"/>
      <c r="F36" s="20" t="s">
        <v>30</v>
      </c>
      <c r="I36" s="20" t="s">
        <v>31</v>
      </c>
      <c r="J36" s="20" t="s">
        <v>32</v>
      </c>
      <c r="L36" s="9"/>
    </row>
    <row r="37" spans="2:12" s="10" customFormat="1" ht="14.45" customHeight="1" x14ac:dyDescent="0.25">
      <c r="B37" s="9"/>
      <c r="D37" s="11" t="s">
        <v>33</v>
      </c>
      <c r="E37" s="21" t="s">
        <v>34</v>
      </c>
      <c r="F37" s="22">
        <f>ROUND((SUM(BE131:BE166)),  2)</f>
        <v>0</v>
      </c>
      <c r="G37" s="23"/>
      <c r="H37" s="23"/>
      <c r="I37" s="24">
        <v>0.23</v>
      </c>
      <c r="J37" s="22">
        <f>ROUND(((SUM(BE131:BE166))*I37),  2)</f>
        <v>0</v>
      </c>
      <c r="L37" s="9"/>
    </row>
    <row r="38" spans="2:12" s="10" customFormat="1" ht="14.45" customHeight="1" x14ac:dyDescent="0.25">
      <c r="B38" s="9"/>
      <c r="E38" s="21"/>
      <c r="F38" s="25">
        <f>ROUND((SUM(BF131:BF166)),  2)</f>
        <v>0</v>
      </c>
      <c r="I38" s="26">
        <v>0.23</v>
      </c>
      <c r="J38" s="25">
        <f>ROUND(((SUM(BF131:BF166))*I38),  2)</f>
        <v>0</v>
      </c>
      <c r="L38" s="9"/>
    </row>
    <row r="39" spans="2:12" s="10" customFormat="1" ht="14.45" hidden="1" customHeight="1" x14ac:dyDescent="0.25">
      <c r="B39" s="9"/>
      <c r="E39" s="8" t="s">
        <v>36</v>
      </c>
      <c r="F39" s="25">
        <f>ROUND((SUM(BG131:BG166)),  2)</f>
        <v>0</v>
      </c>
      <c r="I39" s="26">
        <v>0.23</v>
      </c>
      <c r="J39" s="25">
        <f>0</f>
        <v>0</v>
      </c>
      <c r="L39" s="9"/>
    </row>
    <row r="40" spans="2:12" s="10" customFormat="1" ht="14.45" hidden="1" customHeight="1" x14ac:dyDescent="0.25">
      <c r="B40" s="9"/>
      <c r="E40" s="8" t="s">
        <v>37</v>
      </c>
      <c r="F40" s="25">
        <f>ROUND((SUM(BH131:BH166)),  2)</f>
        <v>0</v>
      </c>
      <c r="I40" s="26">
        <v>0.23</v>
      </c>
      <c r="J40" s="25">
        <f>0</f>
        <v>0</v>
      </c>
      <c r="L40" s="9"/>
    </row>
    <row r="41" spans="2:12" s="10" customFormat="1" ht="14.45" hidden="1" customHeight="1" x14ac:dyDescent="0.25">
      <c r="B41" s="9"/>
      <c r="E41" s="21" t="s">
        <v>38</v>
      </c>
      <c r="F41" s="22">
        <f>ROUND((SUM(BI131:BI166)),  2)</f>
        <v>0</v>
      </c>
      <c r="G41" s="23"/>
      <c r="H41" s="23"/>
      <c r="I41" s="24">
        <v>0</v>
      </c>
      <c r="J41" s="22">
        <f>0</f>
        <v>0</v>
      </c>
      <c r="L41" s="9"/>
    </row>
    <row r="42" spans="2:12" s="10" customFormat="1" ht="6.95" customHeight="1" x14ac:dyDescent="0.25">
      <c r="B42" s="9"/>
      <c r="L42" s="9"/>
    </row>
    <row r="43" spans="2:12" s="10" customFormat="1" ht="25.35" customHeight="1" x14ac:dyDescent="0.25">
      <c r="B43" s="9"/>
      <c r="C43" s="27"/>
      <c r="D43" s="28" t="s">
        <v>39</v>
      </c>
      <c r="E43" s="29"/>
      <c r="F43" s="29"/>
      <c r="G43" s="30" t="s">
        <v>40</v>
      </c>
      <c r="H43" s="31" t="s">
        <v>41</v>
      </c>
      <c r="I43" s="29"/>
      <c r="J43" s="32">
        <f>SUM(J34:J41)</f>
        <v>0</v>
      </c>
      <c r="K43" s="33"/>
      <c r="L43" s="9"/>
    </row>
    <row r="44" spans="2:12" s="10" customFormat="1" ht="14.45" customHeight="1" x14ac:dyDescent="0.25">
      <c r="B44" s="9"/>
      <c r="L44" s="9"/>
    </row>
    <row r="45" spans="2:12" ht="14.45" customHeight="1" x14ac:dyDescent="0.2">
      <c r="B45" s="5"/>
      <c r="L45" s="5"/>
    </row>
    <row r="46" spans="2:12" ht="14.45" customHeight="1" x14ac:dyDescent="0.2">
      <c r="B46" s="5"/>
      <c r="L46" s="5"/>
    </row>
    <row r="47" spans="2:12" ht="14.45" customHeight="1" x14ac:dyDescent="0.2">
      <c r="B47" s="5"/>
      <c r="L47" s="5"/>
    </row>
    <row r="48" spans="2:12" ht="14.45" customHeight="1" x14ac:dyDescent="0.2">
      <c r="B48" s="5"/>
      <c r="L48" s="5"/>
    </row>
    <row r="49" spans="2:12" ht="14.45" customHeight="1" x14ac:dyDescent="0.2">
      <c r="B49" s="5"/>
      <c r="L49" s="5"/>
    </row>
    <row r="50" spans="2:12" s="10" customFormat="1" ht="14.45" customHeight="1" x14ac:dyDescent="0.25">
      <c r="B50" s="9"/>
      <c r="D50" s="34" t="s">
        <v>42</v>
      </c>
      <c r="E50" s="35"/>
      <c r="F50" s="35"/>
      <c r="G50" s="34" t="s">
        <v>43</v>
      </c>
      <c r="H50" s="35"/>
      <c r="I50" s="35"/>
      <c r="J50" s="35"/>
      <c r="K50" s="35"/>
      <c r="L50" s="9"/>
    </row>
    <row r="51" spans="2:12" x14ac:dyDescent="0.2">
      <c r="B51" s="5"/>
      <c r="L51" s="5"/>
    </row>
    <row r="52" spans="2:12" x14ac:dyDescent="0.2">
      <c r="B52" s="5"/>
      <c r="L52" s="5"/>
    </row>
    <row r="53" spans="2:12" x14ac:dyDescent="0.2">
      <c r="B53" s="5"/>
      <c r="L53" s="5"/>
    </row>
    <row r="54" spans="2:12" x14ac:dyDescent="0.2">
      <c r="B54" s="5"/>
      <c r="L54" s="5"/>
    </row>
    <row r="55" spans="2:12" x14ac:dyDescent="0.2">
      <c r="B55" s="5"/>
      <c r="L55" s="5"/>
    </row>
    <row r="56" spans="2:12" x14ac:dyDescent="0.2">
      <c r="B56" s="5"/>
      <c r="L56" s="5"/>
    </row>
    <row r="57" spans="2:12" x14ac:dyDescent="0.2">
      <c r="B57" s="5"/>
      <c r="L57" s="5"/>
    </row>
    <row r="58" spans="2:12" x14ac:dyDescent="0.2">
      <c r="B58" s="5"/>
      <c r="L58" s="5"/>
    </row>
    <row r="59" spans="2:12" x14ac:dyDescent="0.2">
      <c r="B59" s="5"/>
      <c r="L59" s="5"/>
    </row>
    <row r="60" spans="2:12" x14ac:dyDescent="0.2">
      <c r="B60" s="5"/>
      <c r="L60" s="5"/>
    </row>
    <row r="61" spans="2:12" s="10" customFormat="1" ht="12.75" x14ac:dyDescent="0.25">
      <c r="B61" s="9"/>
      <c r="D61" s="36" t="s">
        <v>44</v>
      </c>
      <c r="E61" s="37"/>
      <c r="F61" s="38" t="s">
        <v>45</v>
      </c>
      <c r="G61" s="36" t="s">
        <v>44</v>
      </c>
      <c r="H61" s="37"/>
      <c r="I61" s="37"/>
      <c r="J61" s="39" t="s">
        <v>45</v>
      </c>
      <c r="K61" s="37"/>
      <c r="L61" s="9"/>
    </row>
    <row r="62" spans="2:12" x14ac:dyDescent="0.2">
      <c r="B62" s="5"/>
      <c r="L62" s="5"/>
    </row>
    <row r="63" spans="2:12" x14ac:dyDescent="0.2">
      <c r="B63" s="5"/>
      <c r="L63" s="5"/>
    </row>
    <row r="64" spans="2:12" x14ac:dyDescent="0.2">
      <c r="B64" s="5"/>
      <c r="L64" s="5"/>
    </row>
    <row r="65" spans="2:12" s="10" customFormat="1" ht="12.75" x14ac:dyDescent="0.25">
      <c r="B65" s="9"/>
      <c r="D65" s="34" t="s">
        <v>46</v>
      </c>
      <c r="E65" s="35"/>
      <c r="F65" s="35"/>
      <c r="G65" s="34" t="s">
        <v>47</v>
      </c>
      <c r="H65" s="35"/>
      <c r="I65" s="35"/>
      <c r="J65" s="35"/>
      <c r="K65" s="35"/>
      <c r="L65" s="9"/>
    </row>
    <row r="66" spans="2:12" x14ac:dyDescent="0.2">
      <c r="B66" s="5"/>
      <c r="L66" s="5"/>
    </row>
    <row r="67" spans="2:12" x14ac:dyDescent="0.2">
      <c r="B67" s="5"/>
      <c r="L67" s="5"/>
    </row>
    <row r="68" spans="2:12" x14ac:dyDescent="0.2">
      <c r="B68" s="5"/>
      <c r="L68" s="5"/>
    </row>
    <row r="69" spans="2:12" x14ac:dyDescent="0.2">
      <c r="B69" s="5"/>
      <c r="L69" s="5"/>
    </row>
    <row r="70" spans="2:12" x14ac:dyDescent="0.2">
      <c r="B70" s="5"/>
      <c r="L70" s="5"/>
    </row>
    <row r="71" spans="2:12" x14ac:dyDescent="0.2">
      <c r="B71" s="5"/>
      <c r="L71" s="5"/>
    </row>
    <row r="72" spans="2:12" x14ac:dyDescent="0.2">
      <c r="B72" s="5"/>
      <c r="L72" s="5"/>
    </row>
    <row r="73" spans="2:12" x14ac:dyDescent="0.2">
      <c r="B73" s="5"/>
      <c r="L73" s="5"/>
    </row>
    <row r="74" spans="2:12" x14ac:dyDescent="0.2">
      <c r="B74" s="5"/>
      <c r="L74" s="5"/>
    </row>
    <row r="75" spans="2:12" x14ac:dyDescent="0.2">
      <c r="B75" s="5"/>
      <c r="L75" s="5"/>
    </row>
    <row r="76" spans="2:12" s="10" customFormat="1" ht="12.75" x14ac:dyDescent="0.25">
      <c r="B76" s="9"/>
      <c r="D76" s="36" t="s">
        <v>44</v>
      </c>
      <c r="E76" s="37"/>
      <c r="F76" s="38" t="s">
        <v>45</v>
      </c>
      <c r="G76" s="36" t="s">
        <v>44</v>
      </c>
      <c r="H76" s="37"/>
      <c r="I76" s="37"/>
      <c r="J76" s="39" t="s">
        <v>45</v>
      </c>
      <c r="K76" s="37"/>
      <c r="L76" s="9"/>
    </row>
    <row r="77" spans="2:12" s="10" customFormat="1" ht="14.45" customHeight="1" x14ac:dyDescent="0.25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9"/>
    </row>
    <row r="81" spans="2:12" s="10" customFormat="1" ht="6.95" hidden="1" customHeight="1" x14ac:dyDescent="0.25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9"/>
    </row>
    <row r="82" spans="2:12" s="10" customFormat="1" ht="24.95" hidden="1" customHeight="1" x14ac:dyDescent="0.25">
      <c r="B82" s="9"/>
      <c r="C82" s="6" t="s">
        <v>48</v>
      </c>
      <c r="L82" s="9"/>
    </row>
    <row r="83" spans="2:12" s="10" customFormat="1" ht="6.95" hidden="1" customHeight="1" x14ac:dyDescent="0.25">
      <c r="B83" s="9"/>
      <c r="L83" s="9"/>
    </row>
    <row r="84" spans="2:12" s="10" customFormat="1" ht="12" hidden="1" customHeight="1" x14ac:dyDescent="0.25">
      <c r="B84" s="9"/>
      <c r="C84" s="8" t="s">
        <v>6</v>
      </c>
      <c r="L84" s="9"/>
    </row>
    <row r="85" spans="2:12" s="10" customFormat="1" ht="26.25" hidden="1" customHeight="1" x14ac:dyDescent="0.25">
      <c r="B85" s="9"/>
      <c r="E85" s="176" t="str">
        <f>E7</f>
        <v>Zelené sídliská - lokalita MAGURSKÁ - JELŠOVÝ HÁJIK - revízia 3</v>
      </c>
      <c r="F85" s="182"/>
      <c r="G85" s="182"/>
      <c r="H85" s="182"/>
      <c r="L85" s="9"/>
    </row>
    <row r="86" spans="2:12" ht="12" hidden="1" customHeight="1" x14ac:dyDescent="0.2">
      <c r="B86" s="5"/>
      <c r="C86" s="8" t="s">
        <v>7</v>
      </c>
      <c r="L86" s="5"/>
    </row>
    <row r="87" spans="2:12" ht="16.5" hidden="1" customHeight="1" x14ac:dyDescent="0.2">
      <c r="B87" s="5"/>
      <c r="E87" s="176" t="s">
        <v>208</v>
      </c>
      <c r="F87" s="177"/>
      <c r="G87" s="177"/>
      <c r="H87" s="177"/>
      <c r="L87" s="5"/>
    </row>
    <row r="88" spans="2:12" ht="12" hidden="1" customHeight="1" x14ac:dyDescent="0.2">
      <c r="B88" s="5"/>
      <c r="C88" s="8" t="s">
        <v>9</v>
      </c>
      <c r="L88" s="5"/>
    </row>
    <row r="89" spans="2:12" s="10" customFormat="1" ht="16.5" hidden="1" customHeight="1" x14ac:dyDescent="0.25">
      <c r="B89" s="9"/>
      <c r="E89" s="178" t="s">
        <v>209</v>
      </c>
      <c r="F89" s="179"/>
      <c r="G89" s="179"/>
      <c r="H89" s="179"/>
      <c r="L89" s="9"/>
    </row>
    <row r="90" spans="2:12" s="10" customFormat="1" ht="12" hidden="1" customHeight="1" x14ac:dyDescent="0.25">
      <c r="B90" s="9"/>
      <c r="C90" s="8" t="s">
        <v>11</v>
      </c>
      <c r="L90" s="9"/>
    </row>
    <row r="91" spans="2:12" s="10" customFormat="1" ht="16.5" hidden="1" customHeight="1" x14ac:dyDescent="0.25">
      <c r="B91" s="9"/>
      <c r="E91" s="180" t="str">
        <f>E13</f>
        <v>2 - Podesta hniezda</v>
      </c>
      <c r="F91" s="179"/>
      <c r="G91" s="179"/>
      <c r="H91" s="179"/>
      <c r="L91" s="9"/>
    </row>
    <row r="92" spans="2:12" s="10" customFormat="1" ht="6.95" hidden="1" customHeight="1" x14ac:dyDescent="0.25">
      <c r="B92" s="9"/>
      <c r="L92" s="9"/>
    </row>
    <row r="93" spans="2:12" s="10" customFormat="1" ht="12" hidden="1" customHeight="1" x14ac:dyDescent="0.25">
      <c r="B93" s="9"/>
      <c r="C93" s="8" t="s">
        <v>16</v>
      </c>
      <c r="F93" s="12" t="str">
        <f>F16</f>
        <v>Magurská, Jelšový hájik</v>
      </c>
      <c r="I93" s="8" t="s">
        <v>18</v>
      </c>
      <c r="J93" s="13">
        <f>IF(J16="","",J16)</f>
        <v>46099</v>
      </c>
      <c r="L93" s="9"/>
    </row>
    <row r="94" spans="2:12" s="10" customFormat="1" ht="6.95" hidden="1" customHeight="1" x14ac:dyDescent="0.25">
      <c r="B94" s="9"/>
      <c r="L94" s="9"/>
    </row>
    <row r="95" spans="2:12" s="10" customFormat="1" ht="15.2" hidden="1" customHeight="1" x14ac:dyDescent="0.25">
      <c r="B95" s="9"/>
      <c r="C95" s="8" t="s">
        <v>19</v>
      </c>
      <c r="F95" s="12" t="str">
        <f>E19</f>
        <v>Mesto Banská Bystrica</v>
      </c>
      <c r="I95" s="8" t="s">
        <v>24</v>
      </c>
      <c r="J95" s="16" t="str">
        <f>E25</f>
        <v>Ing. Júlia Straňáková</v>
      </c>
      <c r="L95" s="9"/>
    </row>
    <row r="96" spans="2:12" s="10" customFormat="1" ht="15.2" hidden="1" customHeight="1" x14ac:dyDescent="0.25">
      <c r="B96" s="9"/>
      <c r="C96" s="8" t="s">
        <v>23</v>
      </c>
      <c r="F96" s="12" t="str">
        <f>IF(E22="","",E22)</f>
        <v xml:space="preserve"> </v>
      </c>
      <c r="I96" s="8" t="s">
        <v>26</v>
      </c>
      <c r="J96" s="16" t="str">
        <f>E28</f>
        <v>Milan Straňák</v>
      </c>
      <c r="L96" s="9"/>
    </row>
    <row r="97" spans="2:47" s="10" customFormat="1" ht="10.35" hidden="1" customHeight="1" x14ac:dyDescent="0.25">
      <c r="B97" s="9"/>
      <c r="L97" s="9"/>
    </row>
    <row r="98" spans="2:47" s="10" customFormat="1" ht="29.25" hidden="1" customHeight="1" x14ac:dyDescent="0.25">
      <c r="B98" s="9"/>
      <c r="C98" s="44" t="s">
        <v>49</v>
      </c>
      <c r="D98" s="27"/>
      <c r="E98" s="27"/>
      <c r="F98" s="27"/>
      <c r="G98" s="27"/>
      <c r="H98" s="27"/>
      <c r="I98" s="27"/>
      <c r="J98" s="45" t="s">
        <v>50</v>
      </c>
      <c r="K98" s="27"/>
      <c r="L98" s="9"/>
    </row>
    <row r="99" spans="2:47" s="10" customFormat="1" ht="10.35" hidden="1" customHeight="1" x14ac:dyDescent="0.25">
      <c r="B99" s="9"/>
      <c r="L99" s="9"/>
    </row>
    <row r="100" spans="2:47" s="10" customFormat="1" ht="22.9" hidden="1" customHeight="1" x14ac:dyDescent="0.25">
      <c r="B100" s="9"/>
      <c r="C100" s="46" t="s">
        <v>51</v>
      </c>
      <c r="J100" s="19">
        <f>J131</f>
        <v>0</v>
      </c>
      <c r="L100" s="9"/>
      <c r="AU100" s="2" t="s">
        <v>52</v>
      </c>
    </row>
    <row r="101" spans="2:47" s="48" customFormat="1" ht="24.95" hidden="1" customHeight="1" x14ac:dyDescent="0.25">
      <c r="B101" s="47"/>
      <c r="D101" s="49" t="s">
        <v>211</v>
      </c>
      <c r="E101" s="50"/>
      <c r="F101" s="50"/>
      <c r="G101" s="50"/>
      <c r="H101" s="50"/>
      <c r="I101" s="50"/>
      <c r="J101" s="51">
        <f>J132</f>
        <v>0</v>
      </c>
      <c r="L101" s="47"/>
    </row>
    <row r="102" spans="2:47" s="53" customFormat="1" ht="19.899999999999999" hidden="1" customHeight="1" x14ac:dyDescent="0.25">
      <c r="B102" s="52"/>
      <c r="D102" s="54" t="s">
        <v>212</v>
      </c>
      <c r="E102" s="55"/>
      <c r="F102" s="55"/>
      <c r="G102" s="55"/>
      <c r="H102" s="55"/>
      <c r="I102" s="55"/>
      <c r="J102" s="56">
        <f>J133</f>
        <v>0</v>
      </c>
      <c r="L102" s="52"/>
    </row>
    <row r="103" spans="2:47" s="53" customFormat="1" ht="19.899999999999999" hidden="1" customHeight="1" x14ac:dyDescent="0.25">
      <c r="B103" s="52"/>
      <c r="D103" s="54" t="s">
        <v>213</v>
      </c>
      <c r="E103" s="55"/>
      <c r="F103" s="55"/>
      <c r="G103" s="55"/>
      <c r="H103" s="55"/>
      <c r="I103" s="55"/>
      <c r="J103" s="56">
        <f>J141</f>
        <v>0</v>
      </c>
      <c r="L103" s="52"/>
    </row>
    <row r="104" spans="2:47" s="53" customFormat="1" ht="19.899999999999999" hidden="1" customHeight="1" x14ac:dyDescent="0.25">
      <c r="B104" s="52"/>
      <c r="D104" s="54" t="s">
        <v>214</v>
      </c>
      <c r="E104" s="55"/>
      <c r="F104" s="55"/>
      <c r="G104" s="55"/>
      <c r="H104" s="55"/>
      <c r="I104" s="55"/>
      <c r="J104" s="56">
        <f>J147</f>
        <v>0</v>
      </c>
      <c r="L104" s="52"/>
    </row>
    <row r="105" spans="2:47" s="48" customFormat="1" ht="24.95" hidden="1" customHeight="1" x14ac:dyDescent="0.25">
      <c r="B105" s="47"/>
      <c r="D105" s="49" t="s">
        <v>215</v>
      </c>
      <c r="E105" s="50"/>
      <c r="F105" s="50"/>
      <c r="G105" s="50"/>
      <c r="H105" s="50"/>
      <c r="I105" s="50"/>
      <c r="J105" s="51">
        <f>J149</f>
        <v>0</v>
      </c>
      <c r="L105" s="47"/>
    </row>
    <row r="106" spans="2:47" s="53" customFormat="1" ht="19.899999999999999" hidden="1" customHeight="1" x14ac:dyDescent="0.25">
      <c r="B106" s="52"/>
      <c r="D106" s="54" t="s">
        <v>216</v>
      </c>
      <c r="E106" s="55"/>
      <c r="F106" s="55"/>
      <c r="G106" s="55"/>
      <c r="H106" s="55"/>
      <c r="I106" s="55"/>
      <c r="J106" s="56">
        <f>J150</f>
        <v>0</v>
      </c>
      <c r="L106" s="52"/>
    </row>
    <row r="107" spans="2:47" s="53" customFormat="1" ht="19.899999999999999" hidden="1" customHeight="1" x14ac:dyDescent="0.25">
      <c r="B107" s="52"/>
      <c r="D107" s="54" t="s">
        <v>217</v>
      </c>
      <c r="E107" s="55"/>
      <c r="F107" s="55"/>
      <c r="G107" s="55"/>
      <c r="H107" s="55"/>
      <c r="I107" s="55"/>
      <c r="J107" s="56">
        <f>J163</f>
        <v>0</v>
      </c>
      <c r="L107" s="52"/>
    </row>
    <row r="108" spans="2:47" s="10" customFormat="1" ht="21.75" hidden="1" customHeight="1" x14ac:dyDescent="0.25">
      <c r="B108" s="9"/>
      <c r="L108" s="9"/>
    </row>
    <row r="109" spans="2:47" s="10" customFormat="1" ht="6.95" hidden="1" customHeight="1" x14ac:dyDescent="0.25"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9"/>
    </row>
    <row r="110" spans="2:47" hidden="1" x14ac:dyDescent="0.2"/>
    <row r="111" spans="2:47" hidden="1" x14ac:dyDescent="0.2"/>
    <row r="112" spans="2:47" hidden="1" x14ac:dyDescent="0.2"/>
    <row r="113" spans="2:12" s="10" customFormat="1" ht="6.95" customHeight="1" x14ac:dyDescent="0.25">
      <c r="B113" s="42"/>
      <c r="C113" s="43"/>
      <c r="D113" s="43"/>
      <c r="E113" s="43"/>
      <c r="F113" s="43"/>
      <c r="G113" s="43"/>
      <c r="H113" s="43"/>
      <c r="I113" s="43"/>
      <c r="J113" s="43"/>
      <c r="K113" s="43"/>
      <c r="L113" s="9"/>
    </row>
    <row r="114" spans="2:12" s="10" customFormat="1" ht="24.95" customHeight="1" x14ac:dyDescent="0.25">
      <c r="B114" s="9"/>
      <c r="C114" s="6" t="s">
        <v>59</v>
      </c>
      <c r="L114" s="9"/>
    </row>
    <row r="115" spans="2:12" s="10" customFormat="1" ht="6.95" customHeight="1" x14ac:dyDescent="0.25">
      <c r="B115" s="9"/>
      <c r="L115" s="9"/>
    </row>
    <row r="116" spans="2:12" s="10" customFormat="1" ht="12" customHeight="1" x14ac:dyDescent="0.25">
      <c r="B116" s="9"/>
      <c r="C116" s="8" t="s">
        <v>6</v>
      </c>
      <c r="L116" s="9"/>
    </row>
    <row r="117" spans="2:12" s="10" customFormat="1" ht="26.25" customHeight="1" x14ac:dyDescent="0.25">
      <c r="B117" s="9"/>
      <c r="E117" s="176" t="str">
        <f>E7</f>
        <v>Zelené sídliská - lokalita MAGURSKÁ - JELŠOVÝ HÁJIK - revízia 3</v>
      </c>
      <c r="F117" s="182"/>
      <c r="G117" s="182"/>
      <c r="H117" s="182"/>
      <c r="L117" s="9"/>
    </row>
    <row r="118" spans="2:12" ht="12" customHeight="1" x14ac:dyDescent="0.2">
      <c r="B118" s="5"/>
      <c r="C118" s="8" t="s">
        <v>7</v>
      </c>
      <c r="L118" s="5"/>
    </row>
    <row r="119" spans="2:12" ht="16.5" customHeight="1" x14ac:dyDescent="0.2">
      <c r="B119" s="5"/>
      <c r="E119" s="176" t="s">
        <v>208</v>
      </c>
      <c r="F119" s="177"/>
      <c r="G119" s="177"/>
      <c r="H119" s="177"/>
      <c r="L119" s="5"/>
    </row>
    <row r="120" spans="2:12" ht="12" customHeight="1" x14ac:dyDescent="0.2">
      <c r="B120" s="5"/>
      <c r="C120" s="8" t="s">
        <v>9</v>
      </c>
      <c r="L120" s="5"/>
    </row>
    <row r="121" spans="2:12" s="10" customFormat="1" ht="16.5" customHeight="1" x14ac:dyDescent="0.25">
      <c r="B121" s="9"/>
      <c r="E121" s="178" t="s">
        <v>209</v>
      </c>
      <c r="F121" s="179"/>
      <c r="G121" s="179"/>
      <c r="H121" s="179"/>
      <c r="L121" s="9"/>
    </row>
    <row r="122" spans="2:12" s="10" customFormat="1" ht="12" customHeight="1" x14ac:dyDescent="0.25">
      <c r="B122" s="9"/>
      <c r="C122" s="8" t="s">
        <v>11</v>
      </c>
      <c r="L122" s="9"/>
    </row>
    <row r="123" spans="2:12" s="10" customFormat="1" ht="16.5" customHeight="1" x14ac:dyDescent="0.25">
      <c r="B123" s="9"/>
      <c r="E123" s="180" t="str">
        <f>E13</f>
        <v>2 - Podesta hniezda</v>
      </c>
      <c r="F123" s="179"/>
      <c r="G123" s="179"/>
      <c r="H123" s="179"/>
      <c r="L123" s="9"/>
    </row>
    <row r="124" spans="2:12" s="10" customFormat="1" ht="6.95" customHeight="1" x14ac:dyDescent="0.25">
      <c r="B124" s="9"/>
      <c r="L124" s="9"/>
    </row>
    <row r="125" spans="2:12" s="10" customFormat="1" ht="12" customHeight="1" x14ac:dyDescent="0.25">
      <c r="B125" s="9"/>
      <c r="C125" s="8" t="s">
        <v>16</v>
      </c>
      <c r="F125" s="12" t="str">
        <f>F16</f>
        <v>Magurská, Jelšový hájik</v>
      </c>
      <c r="I125" s="8" t="s">
        <v>18</v>
      </c>
      <c r="J125" s="13">
        <f>IF(J16="","",J16)</f>
        <v>46099</v>
      </c>
      <c r="L125" s="9"/>
    </row>
    <row r="126" spans="2:12" s="10" customFormat="1" ht="6.95" customHeight="1" x14ac:dyDescent="0.25">
      <c r="B126" s="9"/>
      <c r="L126" s="9"/>
    </row>
    <row r="127" spans="2:12" s="10" customFormat="1" ht="15.2" customHeight="1" x14ac:dyDescent="0.25">
      <c r="B127" s="9"/>
      <c r="C127" s="8" t="s">
        <v>19</v>
      </c>
      <c r="F127" s="12" t="str">
        <f>E19</f>
        <v>Mesto Banská Bystrica</v>
      </c>
      <c r="I127" s="8" t="s">
        <v>24</v>
      </c>
      <c r="J127" s="16" t="str">
        <f>E25</f>
        <v>Ing. Júlia Straňáková</v>
      </c>
      <c r="L127" s="9"/>
    </row>
    <row r="128" spans="2:12" s="10" customFormat="1" ht="15.2" customHeight="1" x14ac:dyDescent="0.25">
      <c r="B128" s="9"/>
      <c r="C128" s="8" t="s">
        <v>23</v>
      </c>
      <c r="F128" s="12" t="str">
        <f>IF(E22="","",E22)</f>
        <v xml:space="preserve"> </v>
      </c>
      <c r="I128" s="8" t="s">
        <v>26</v>
      </c>
      <c r="J128" s="16" t="str">
        <f>E28</f>
        <v>Milan Straňák</v>
      </c>
      <c r="L128" s="9"/>
    </row>
    <row r="129" spans="2:65" s="10" customFormat="1" ht="10.35" customHeight="1" x14ac:dyDescent="0.25">
      <c r="B129" s="9"/>
      <c r="L129" s="9"/>
    </row>
    <row r="130" spans="2:65" s="65" customFormat="1" ht="29.25" customHeight="1" x14ac:dyDescent="0.25">
      <c r="B130" s="57"/>
      <c r="C130" s="58" t="s">
        <v>60</v>
      </c>
      <c r="D130" s="59" t="s">
        <v>61</v>
      </c>
      <c r="E130" s="59" t="s">
        <v>62</v>
      </c>
      <c r="F130" s="59" t="s">
        <v>63</v>
      </c>
      <c r="G130" s="59" t="s">
        <v>64</v>
      </c>
      <c r="H130" s="59" t="s">
        <v>65</v>
      </c>
      <c r="I130" s="59" t="s">
        <v>66</v>
      </c>
      <c r="J130" s="60" t="s">
        <v>50</v>
      </c>
      <c r="K130" s="61" t="s">
        <v>67</v>
      </c>
      <c r="L130" s="57"/>
      <c r="M130" s="62" t="s">
        <v>14</v>
      </c>
      <c r="N130" s="63" t="s">
        <v>33</v>
      </c>
      <c r="O130" s="63" t="s">
        <v>68</v>
      </c>
      <c r="P130" s="63" t="s">
        <v>69</v>
      </c>
      <c r="Q130" s="63" t="s">
        <v>70</v>
      </c>
      <c r="R130" s="63" t="s">
        <v>71</v>
      </c>
      <c r="S130" s="63" t="s">
        <v>72</v>
      </c>
      <c r="T130" s="64" t="s">
        <v>73</v>
      </c>
    </row>
    <row r="131" spans="2:65" s="10" customFormat="1" ht="22.9" customHeight="1" x14ac:dyDescent="0.25">
      <c r="B131" s="9"/>
      <c r="C131" s="66" t="s">
        <v>51</v>
      </c>
      <c r="J131" s="174">
        <f>BK131</f>
        <v>0</v>
      </c>
      <c r="L131" s="9"/>
      <c r="M131" s="67"/>
      <c r="N131" s="17"/>
      <c r="O131" s="17"/>
      <c r="P131" s="68">
        <f>P132+P149</f>
        <v>15.396791040000002</v>
      </c>
      <c r="Q131" s="17"/>
      <c r="R131" s="68">
        <f>R132+R149</f>
        <v>1.9790922240000001E-2</v>
      </c>
      <c r="S131" s="17"/>
      <c r="T131" s="69">
        <f>T132+T149</f>
        <v>0</v>
      </c>
      <c r="AT131" s="2" t="s">
        <v>74</v>
      </c>
      <c r="AU131" s="2" t="s">
        <v>52</v>
      </c>
      <c r="BK131" s="70">
        <f>BK132+BK149</f>
        <v>0</v>
      </c>
    </row>
    <row r="132" spans="2:65" s="72" customFormat="1" ht="25.9" customHeight="1" x14ac:dyDescent="0.2">
      <c r="B132" s="71"/>
      <c r="D132" s="73" t="s">
        <v>74</v>
      </c>
      <c r="E132" s="74" t="s">
        <v>75</v>
      </c>
      <c r="F132" s="74" t="s">
        <v>218</v>
      </c>
      <c r="J132" s="175">
        <f>BK132</f>
        <v>0</v>
      </c>
      <c r="L132" s="71"/>
      <c r="M132" s="75"/>
      <c r="P132" s="76">
        <f>P133+P141+P147</f>
        <v>0</v>
      </c>
      <c r="R132" s="76">
        <f>R133+R141+R147</f>
        <v>0</v>
      </c>
      <c r="T132" s="77">
        <f>T133+T141+T147</f>
        <v>0</v>
      </c>
      <c r="AR132" s="73" t="s">
        <v>76</v>
      </c>
      <c r="AT132" s="78" t="s">
        <v>74</v>
      </c>
      <c r="AU132" s="78" t="s">
        <v>2</v>
      </c>
      <c r="AY132" s="73" t="s">
        <v>77</v>
      </c>
      <c r="BK132" s="79">
        <f>BK133+BK141+BK147</f>
        <v>0</v>
      </c>
    </row>
    <row r="133" spans="2:65" s="72" customFormat="1" ht="22.9" customHeight="1" x14ac:dyDescent="0.2">
      <c r="B133" s="71"/>
      <c r="D133" s="73" t="s">
        <v>74</v>
      </c>
      <c r="E133" s="80" t="s">
        <v>76</v>
      </c>
      <c r="F133" s="80" t="s">
        <v>219</v>
      </c>
      <c r="J133" s="173">
        <f>BK133</f>
        <v>0</v>
      </c>
      <c r="L133" s="71"/>
      <c r="M133" s="75"/>
      <c r="P133" s="76">
        <f>SUM(P134:P140)</f>
        <v>0</v>
      </c>
      <c r="R133" s="76">
        <f>SUM(R134:R140)</f>
        <v>0</v>
      </c>
      <c r="T133" s="77">
        <f>SUM(T134:T140)</f>
        <v>0</v>
      </c>
      <c r="AR133" s="73" t="s">
        <v>76</v>
      </c>
      <c r="AT133" s="78" t="s">
        <v>74</v>
      </c>
      <c r="AU133" s="78" t="s">
        <v>76</v>
      </c>
      <c r="AY133" s="73" t="s">
        <v>77</v>
      </c>
      <c r="BK133" s="79">
        <f>SUM(BK134:BK140)</f>
        <v>0</v>
      </c>
    </row>
    <row r="134" spans="2:65" s="10" customFormat="1" ht="24.2" customHeight="1" x14ac:dyDescent="0.25">
      <c r="B134" s="81"/>
      <c r="C134" s="95" t="s">
        <v>76</v>
      </c>
      <c r="D134" s="95" t="s">
        <v>91</v>
      </c>
      <c r="E134" s="96" t="s">
        <v>220</v>
      </c>
      <c r="F134" s="97" t="s">
        <v>221</v>
      </c>
      <c r="G134" s="98" t="s">
        <v>161</v>
      </c>
      <c r="H134" s="222">
        <v>11</v>
      </c>
      <c r="I134" s="169">
        <v>0</v>
      </c>
      <c r="J134" s="169">
        <f>ROUND(I134*H134,3)</f>
        <v>0</v>
      </c>
      <c r="K134" s="99"/>
      <c r="L134" s="9"/>
      <c r="M134" s="100" t="s">
        <v>14</v>
      </c>
      <c r="N134" s="101" t="s">
        <v>35</v>
      </c>
      <c r="O134" s="90">
        <v>0</v>
      </c>
      <c r="P134" s="90">
        <f>O134*H134</f>
        <v>0</v>
      </c>
      <c r="Q134" s="90">
        <v>0</v>
      </c>
      <c r="R134" s="90">
        <f>Q134*H134</f>
        <v>0</v>
      </c>
      <c r="S134" s="90">
        <v>0</v>
      </c>
      <c r="T134" s="91">
        <f>S134*H134</f>
        <v>0</v>
      </c>
      <c r="AR134" s="92" t="s">
        <v>89</v>
      </c>
      <c r="AT134" s="92" t="s">
        <v>91</v>
      </c>
      <c r="AU134" s="92" t="s">
        <v>82</v>
      </c>
      <c r="AY134" s="2" t="s">
        <v>77</v>
      </c>
      <c r="BE134" s="93">
        <f>IF(N134="základná",J134,0)</f>
        <v>0</v>
      </c>
      <c r="BF134" s="93">
        <f>IF(N134="znížená",J134,0)</f>
        <v>0</v>
      </c>
      <c r="BG134" s="93">
        <f>IF(N134="zákl. prenesená",J134,0)</f>
        <v>0</v>
      </c>
      <c r="BH134" s="93">
        <f>IF(N134="zníž. prenesená",J134,0)</f>
        <v>0</v>
      </c>
      <c r="BI134" s="93">
        <f>IF(N134="nulová",J134,0)</f>
        <v>0</v>
      </c>
      <c r="BJ134" s="2" t="s">
        <v>82</v>
      </c>
      <c r="BK134" s="94">
        <f>ROUND(I134*H134,3)</f>
        <v>0</v>
      </c>
      <c r="BL134" s="2" t="s">
        <v>89</v>
      </c>
      <c r="BM134" s="92" t="s">
        <v>82</v>
      </c>
    </row>
    <row r="135" spans="2:65" s="10" customFormat="1" ht="24.2" customHeight="1" x14ac:dyDescent="0.25">
      <c r="B135" s="81"/>
      <c r="C135" s="95" t="s">
        <v>82</v>
      </c>
      <c r="D135" s="95" t="s">
        <v>91</v>
      </c>
      <c r="E135" s="96" t="s">
        <v>148</v>
      </c>
      <c r="F135" s="97" t="s">
        <v>149</v>
      </c>
      <c r="G135" s="98" t="s">
        <v>150</v>
      </c>
      <c r="H135" s="222">
        <v>3.85</v>
      </c>
      <c r="I135" s="169">
        <v>0</v>
      </c>
      <c r="J135" s="169">
        <f>ROUND(I135*H135,3)</f>
        <v>0</v>
      </c>
      <c r="K135" s="99"/>
      <c r="L135" s="9"/>
      <c r="M135" s="100" t="s">
        <v>14</v>
      </c>
      <c r="N135" s="101" t="s">
        <v>35</v>
      </c>
      <c r="O135" s="90">
        <v>0</v>
      </c>
      <c r="P135" s="90">
        <f>O135*H135</f>
        <v>0</v>
      </c>
      <c r="Q135" s="90">
        <v>0</v>
      </c>
      <c r="R135" s="90">
        <f>Q135*H135</f>
        <v>0</v>
      </c>
      <c r="S135" s="90">
        <v>0</v>
      </c>
      <c r="T135" s="91">
        <f>S135*H135</f>
        <v>0</v>
      </c>
      <c r="AR135" s="92" t="s">
        <v>89</v>
      </c>
      <c r="AT135" s="92" t="s">
        <v>91</v>
      </c>
      <c r="AU135" s="92" t="s">
        <v>82</v>
      </c>
      <c r="AY135" s="2" t="s">
        <v>77</v>
      </c>
      <c r="BE135" s="93">
        <f>IF(N135="základná",J135,0)</f>
        <v>0</v>
      </c>
      <c r="BF135" s="93">
        <f>IF(N135="znížená",J135,0)</f>
        <v>0</v>
      </c>
      <c r="BG135" s="93">
        <f>IF(N135="zákl. prenesená",J135,0)</f>
        <v>0</v>
      </c>
      <c r="BH135" s="93">
        <f>IF(N135="zníž. prenesená",J135,0)</f>
        <v>0</v>
      </c>
      <c r="BI135" s="93">
        <f>IF(N135="nulová",J135,0)</f>
        <v>0</v>
      </c>
      <c r="BJ135" s="2" t="s">
        <v>82</v>
      </c>
      <c r="BK135" s="94">
        <f>ROUND(I135*H135,3)</f>
        <v>0</v>
      </c>
      <c r="BL135" s="2" t="s">
        <v>89</v>
      </c>
      <c r="BM135" s="92" t="s">
        <v>89</v>
      </c>
    </row>
    <row r="136" spans="2:65" s="103" customFormat="1" x14ac:dyDescent="0.25">
      <c r="B136" s="102"/>
      <c r="D136" s="104" t="s">
        <v>100</v>
      </c>
      <c r="E136" s="105" t="s">
        <v>14</v>
      </c>
      <c r="F136" s="106" t="s">
        <v>303</v>
      </c>
      <c r="H136" s="224">
        <v>3.85</v>
      </c>
      <c r="I136" s="171"/>
      <c r="J136" s="171"/>
      <c r="L136" s="102"/>
      <c r="M136" s="107"/>
      <c r="T136" s="108"/>
      <c r="AT136" s="105" t="s">
        <v>100</v>
      </c>
      <c r="AU136" s="105" t="s">
        <v>82</v>
      </c>
      <c r="AV136" s="103" t="s">
        <v>82</v>
      </c>
      <c r="AW136" s="103" t="s">
        <v>101</v>
      </c>
      <c r="AX136" s="103" t="s">
        <v>2</v>
      </c>
      <c r="AY136" s="105" t="s">
        <v>77</v>
      </c>
    </row>
    <row r="137" spans="2:65" s="110" customFormat="1" x14ac:dyDescent="0.25">
      <c r="B137" s="109"/>
      <c r="D137" s="104" t="s">
        <v>100</v>
      </c>
      <c r="E137" s="111" t="s">
        <v>14</v>
      </c>
      <c r="F137" s="112" t="s">
        <v>153</v>
      </c>
      <c r="H137" s="225">
        <v>3.85</v>
      </c>
      <c r="I137" s="172"/>
      <c r="J137" s="172"/>
      <c r="L137" s="109"/>
      <c r="M137" s="113"/>
      <c r="T137" s="114"/>
      <c r="AT137" s="111" t="s">
        <v>100</v>
      </c>
      <c r="AU137" s="111" t="s">
        <v>82</v>
      </c>
      <c r="AV137" s="110" t="s">
        <v>89</v>
      </c>
      <c r="AW137" s="110" t="s">
        <v>101</v>
      </c>
      <c r="AX137" s="110" t="s">
        <v>76</v>
      </c>
      <c r="AY137" s="111" t="s">
        <v>77</v>
      </c>
    </row>
    <row r="138" spans="2:65" s="10" customFormat="1" ht="24.2" customHeight="1" x14ac:dyDescent="0.25">
      <c r="B138" s="81"/>
      <c r="C138" s="95" t="s">
        <v>88</v>
      </c>
      <c r="D138" s="95" t="s">
        <v>91</v>
      </c>
      <c r="E138" s="96" t="s">
        <v>155</v>
      </c>
      <c r="F138" s="97" t="s">
        <v>156</v>
      </c>
      <c r="G138" s="98" t="s">
        <v>150</v>
      </c>
      <c r="H138" s="222">
        <v>3.85</v>
      </c>
      <c r="I138" s="169">
        <v>0</v>
      </c>
      <c r="J138" s="169">
        <f>ROUND(I138*H138,3)</f>
        <v>0</v>
      </c>
      <c r="K138" s="99"/>
      <c r="L138" s="9"/>
      <c r="M138" s="100" t="s">
        <v>14</v>
      </c>
      <c r="N138" s="101" t="s">
        <v>35</v>
      </c>
      <c r="O138" s="90">
        <v>0</v>
      </c>
      <c r="P138" s="90">
        <f>O138*H138</f>
        <v>0</v>
      </c>
      <c r="Q138" s="90">
        <v>0</v>
      </c>
      <c r="R138" s="90">
        <f>Q138*H138</f>
        <v>0</v>
      </c>
      <c r="S138" s="90">
        <v>0</v>
      </c>
      <c r="T138" s="91">
        <f>S138*H138</f>
        <v>0</v>
      </c>
      <c r="AR138" s="92" t="s">
        <v>89</v>
      </c>
      <c r="AT138" s="92" t="s">
        <v>91</v>
      </c>
      <c r="AU138" s="92" t="s">
        <v>82</v>
      </c>
      <c r="AY138" s="2" t="s">
        <v>77</v>
      </c>
      <c r="BE138" s="93">
        <f>IF(N138="základná",J138,0)</f>
        <v>0</v>
      </c>
      <c r="BF138" s="93">
        <f>IF(N138="znížená",J138,0)</f>
        <v>0</v>
      </c>
      <c r="BG138" s="93">
        <f>IF(N138="zákl. prenesená",J138,0)</f>
        <v>0</v>
      </c>
      <c r="BH138" s="93">
        <f>IF(N138="zníž. prenesená",J138,0)</f>
        <v>0</v>
      </c>
      <c r="BI138" s="93">
        <f>IF(N138="nulová",J138,0)</f>
        <v>0</v>
      </c>
      <c r="BJ138" s="2" t="s">
        <v>82</v>
      </c>
      <c r="BK138" s="94">
        <f>ROUND(I138*H138,3)</f>
        <v>0</v>
      </c>
      <c r="BL138" s="2" t="s">
        <v>89</v>
      </c>
      <c r="BM138" s="92" t="s">
        <v>104</v>
      </c>
    </row>
    <row r="139" spans="2:65" s="10" customFormat="1" ht="37.9" customHeight="1" x14ac:dyDescent="0.25">
      <c r="B139" s="81"/>
      <c r="C139" s="95" t="s">
        <v>89</v>
      </c>
      <c r="D139" s="95" t="s">
        <v>91</v>
      </c>
      <c r="E139" s="96" t="s">
        <v>224</v>
      </c>
      <c r="F139" s="97" t="s">
        <v>225</v>
      </c>
      <c r="G139" s="98" t="s">
        <v>150</v>
      </c>
      <c r="H139" s="222">
        <v>3.85</v>
      </c>
      <c r="I139" s="169">
        <v>0</v>
      </c>
      <c r="J139" s="169">
        <f>ROUND(I139*H139,3)</f>
        <v>0</v>
      </c>
      <c r="K139" s="99"/>
      <c r="L139" s="9"/>
      <c r="M139" s="100" t="s">
        <v>14</v>
      </c>
      <c r="N139" s="101" t="s">
        <v>35</v>
      </c>
      <c r="O139" s="90">
        <v>0</v>
      </c>
      <c r="P139" s="90">
        <f>O139*H139</f>
        <v>0</v>
      </c>
      <c r="Q139" s="90">
        <v>0</v>
      </c>
      <c r="R139" s="90">
        <f>Q139*H139</f>
        <v>0</v>
      </c>
      <c r="S139" s="90">
        <v>0</v>
      </c>
      <c r="T139" s="91">
        <f>S139*H139</f>
        <v>0</v>
      </c>
      <c r="AR139" s="92" t="s">
        <v>89</v>
      </c>
      <c r="AT139" s="92" t="s">
        <v>91</v>
      </c>
      <c r="AU139" s="92" t="s">
        <v>82</v>
      </c>
      <c r="AY139" s="2" t="s">
        <v>77</v>
      </c>
      <c r="BE139" s="93">
        <f>IF(N139="základná",J139,0)</f>
        <v>0</v>
      </c>
      <c r="BF139" s="93">
        <f>IF(N139="znížená",J139,0)</f>
        <v>0</v>
      </c>
      <c r="BG139" s="93">
        <f>IF(N139="zákl. prenesená",J139,0)</f>
        <v>0</v>
      </c>
      <c r="BH139" s="93">
        <f>IF(N139="zníž. prenesená",J139,0)</f>
        <v>0</v>
      </c>
      <c r="BI139" s="93">
        <f>IF(N139="nulová",J139,0)</f>
        <v>0</v>
      </c>
      <c r="BJ139" s="2" t="s">
        <v>82</v>
      </c>
      <c r="BK139" s="94">
        <f>ROUND(I139*H139,3)</f>
        <v>0</v>
      </c>
      <c r="BL139" s="2" t="s">
        <v>89</v>
      </c>
      <c r="BM139" s="92" t="s">
        <v>87</v>
      </c>
    </row>
    <row r="140" spans="2:65" s="10" customFormat="1" ht="33" customHeight="1" x14ac:dyDescent="0.25">
      <c r="B140" s="81"/>
      <c r="C140" s="95" t="s">
        <v>102</v>
      </c>
      <c r="D140" s="95" t="s">
        <v>91</v>
      </c>
      <c r="E140" s="96" t="s">
        <v>226</v>
      </c>
      <c r="F140" s="97" t="s">
        <v>227</v>
      </c>
      <c r="G140" s="98" t="s">
        <v>150</v>
      </c>
      <c r="H140" s="222">
        <v>3.85</v>
      </c>
      <c r="I140" s="169">
        <v>0</v>
      </c>
      <c r="J140" s="169">
        <f>ROUND(I140*H140,3)</f>
        <v>0</v>
      </c>
      <c r="K140" s="99"/>
      <c r="L140" s="9"/>
      <c r="M140" s="100" t="s">
        <v>14</v>
      </c>
      <c r="N140" s="101" t="s">
        <v>35</v>
      </c>
      <c r="O140" s="90">
        <v>0</v>
      </c>
      <c r="P140" s="90">
        <f>O140*H140</f>
        <v>0</v>
      </c>
      <c r="Q140" s="90">
        <v>0</v>
      </c>
      <c r="R140" s="90">
        <f>Q140*H140</f>
        <v>0</v>
      </c>
      <c r="S140" s="90">
        <v>0</v>
      </c>
      <c r="T140" s="91">
        <f>S140*H140</f>
        <v>0</v>
      </c>
      <c r="AR140" s="92" t="s">
        <v>89</v>
      </c>
      <c r="AT140" s="92" t="s">
        <v>91</v>
      </c>
      <c r="AU140" s="92" t="s">
        <v>82</v>
      </c>
      <c r="AY140" s="2" t="s">
        <v>77</v>
      </c>
      <c r="BE140" s="93">
        <f>IF(N140="základná",J140,0)</f>
        <v>0</v>
      </c>
      <c r="BF140" s="93">
        <f>IF(N140="znížená",J140,0)</f>
        <v>0</v>
      </c>
      <c r="BG140" s="93">
        <f>IF(N140="zákl. prenesená",J140,0)</f>
        <v>0</v>
      </c>
      <c r="BH140" s="93">
        <f>IF(N140="zníž. prenesená",J140,0)</f>
        <v>0</v>
      </c>
      <c r="BI140" s="93">
        <f>IF(N140="nulová",J140,0)</f>
        <v>0</v>
      </c>
      <c r="BJ140" s="2" t="s">
        <v>82</v>
      </c>
      <c r="BK140" s="94">
        <f>ROUND(I140*H140,3)</f>
        <v>0</v>
      </c>
      <c r="BL140" s="2" t="s">
        <v>89</v>
      </c>
      <c r="BM140" s="92" t="s">
        <v>120</v>
      </c>
    </row>
    <row r="141" spans="2:65" s="72" customFormat="1" ht="22.9" customHeight="1" x14ac:dyDescent="0.2">
      <c r="B141" s="71"/>
      <c r="D141" s="73" t="s">
        <v>74</v>
      </c>
      <c r="E141" s="80" t="s">
        <v>82</v>
      </c>
      <c r="F141" s="80" t="s">
        <v>245</v>
      </c>
      <c r="H141" s="223"/>
      <c r="I141" s="170"/>
      <c r="J141" s="173">
        <f>BK141</f>
        <v>0</v>
      </c>
      <c r="L141" s="71"/>
      <c r="M141" s="75"/>
      <c r="P141" s="76">
        <f>SUM(P142:P146)</f>
        <v>0</v>
      </c>
      <c r="R141" s="76">
        <f>SUM(R142:R146)</f>
        <v>0</v>
      </c>
      <c r="T141" s="77">
        <f>SUM(T142:T146)</f>
        <v>0</v>
      </c>
      <c r="AR141" s="73" t="s">
        <v>76</v>
      </c>
      <c r="AT141" s="78" t="s">
        <v>74</v>
      </c>
      <c r="AU141" s="78" t="s">
        <v>76</v>
      </c>
      <c r="AY141" s="73" t="s">
        <v>77</v>
      </c>
      <c r="BK141" s="79">
        <f>SUM(BK142:BK146)</f>
        <v>0</v>
      </c>
    </row>
    <row r="142" spans="2:65" s="10" customFormat="1" ht="24.2" customHeight="1" x14ac:dyDescent="0.25">
      <c r="B142" s="81"/>
      <c r="C142" s="95" t="s">
        <v>104</v>
      </c>
      <c r="D142" s="95" t="s">
        <v>91</v>
      </c>
      <c r="E142" s="96" t="s">
        <v>304</v>
      </c>
      <c r="F142" s="97" t="s">
        <v>305</v>
      </c>
      <c r="G142" s="98" t="s">
        <v>161</v>
      </c>
      <c r="H142" s="222">
        <v>11</v>
      </c>
      <c r="I142" s="169">
        <v>0</v>
      </c>
      <c r="J142" s="169">
        <f>ROUND(I142*H142,3)</f>
        <v>0</v>
      </c>
      <c r="K142" s="99"/>
      <c r="L142" s="9"/>
      <c r="M142" s="100" t="s">
        <v>14</v>
      </c>
      <c r="N142" s="101" t="s">
        <v>35</v>
      </c>
      <c r="O142" s="90">
        <v>0</v>
      </c>
      <c r="P142" s="90">
        <f>O142*H142</f>
        <v>0</v>
      </c>
      <c r="Q142" s="90">
        <v>0</v>
      </c>
      <c r="R142" s="90">
        <f>Q142*H142</f>
        <v>0</v>
      </c>
      <c r="S142" s="90">
        <v>0</v>
      </c>
      <c r="T142" s="91">
        <f>S142*H142</f>
        <v>0</v>
      </c>
      <c r="AR142" s="92" t="s">
        <v>89</v>
      </c>
      <c r="AT142" s="92" t="s">
        <v>91</v>
      </c>
      <c r="AU142" s="92" t="s">
        <v>82</v>
      </c>
      <c r="AY142" s="2" t="s">
        <v>77</v>
      </c>
      <c r="BE142" s="93">
        <f>IF(N142="základná",J142,0)</f>
        <v>0</v>
      </c>
      <c r="BF142" s="93">
        <f>IF(N142="znížená",J142,0)</f>
        <v>0</v>
      </c>
      <c r="BG142" s="93">
        <f>IF(N142="zákl. prenesená",J142,0)</f>
        <v>0</v>
      </c>
      <c r="BH142" s="93">
        <f>IF(N142="zníž. prenesená",J142,0)</f>
        <v>0</v>
      </c>
      <c r="BI142" s="93">
        <f>IF(N142="nulová",J142,0)</f>
        <v>0</v>
      </c>
      <c r="BJ142" s="2" t="s">
        <v>82</v>
      </c>
      <c r="BK142" s="94">
        <f>ROUND(I142*H142,3)</f>
        <v>0</v>
      </c>
      <c r="BL142" s="2" t="s">
        <v>89</v>
      </c>
      <c r="BM142" s="92" t="s">
        <v>128</v>
      </c>
    </row>
    <row r="143" spans="2:65" s="10" customFormat="1" ht="16.5" customHeight="1" x14ac:dyDescent="0.25">
      <c r="B143" s="81"/>
      <c r="C143" s="82" t="s">
        <v>109</v>
      </c>
      <c r="D143" s="82" t="s">
        <v>83</v>
      </c>
      <c r="E143" s="83" t="s">
        <v>306</v>
      </c>
      <c r="F143" s="84" t="s">
        <v>307</v>
      </c>
      <c r="G143" s="85" t="s">
        <v>161</v>
      </c>
      <c r="H143" s="221">
        <v>11.22</v>
      </c>
      <c r="I143" s="168">
        <v>0</v>
      </c>
      <c r="J143" s="168">
        <f>ROUND(I143*H143,3)</f>
        <v>0</v>
      </c>
      <c r="K143" s="86"/>
      <c r="L143" s="87"/>
      <c r="M143" s="88" t="s">
        <v>14</v>
      </c>
      <c r="N143" s="89" t="s">
        <v>35</v>
      </c>
      <c r="O143" s="90">
        <v>0</v>
      </c>
      <c r="P143" s="90">
        <f>O143*H143</f>
        <v>0</v>
      </c>
      <c r="Q143" s="90">
        <v>0</v>
      </c>
      <c r="R143" s="90">
        <f>Q143*H143</f>
        <v>0</v>
      </c>
      <c r="S143" s="90">
        <v>0</v>
      </c>
      <c r="T143" s="91">
        <f>S143*H143</f>
        <v>0</v>
      </c>
      <c r="AR143" s="92" t="s">
        <v>87</v>
      </c>
      <c r="AT143" s="92" t="s">
        <v>83</v>
      </c>
      <c r="AU143" s="92" t="s">
        <v>82</v>
      </c>
      <c r="AY143" s="2" t="s">
        <v>77</v>
      </c>
      <c r="BE143" s="93">
        <f>IF(N143="základná",J143,0)</f>
        <v>0</v>
      </c>
      <c r="BF143" s="93">
        <f>IF(N143="znížená",J143,0)</f>
        <v>0</v>
      </c>
      <c r="BG143" s="93">
        <f>IF(N143="zákl. prenesená",J143,0)</f>
        <v>0</v>
      </c>
      <c r="BH143" s="93">
        <f>IF(N143="zníž. prenesená",J143,0)</f>
        <v>0</v>
      </c>
      <c r="BI143" s="93">
        <f>IF(N143="nulová",J143,0)</f>
        <v>0</v>
      </c>
      <c r="BJ143" s="2" t="s">
        <v>82</v>
      </c>
      <c r="BK143" s="94">
        <f>ROUND(I143*H143,3)</f>
        <v>0</v>
      </c>
      <c r="BL143" s="2" t="s">
        <v>89</v>
      </c>
      <c r="BM143" s="92" t="s">
        <v>137</v>
      </c>
    </row>
    <row r="144" spans="2:65" s="103" customFormat="1" x14ac:dyDescent="0.25">
      <c r="B144" s="102"/>
      <c r="D144" s="104" t="s">
        <v>100</v>
      </c>
      <c r="E144" s="105" t="s">
        <v>14</v>
      </c>
      <c r="F144" s="106" t="s">
        <v>308</v>
      </c>
      <c r="H144" s="224">
        <v>11.22</v>
      </c>
      <c r="I144" s="171"/>
      <c r="J144" s="171"/>
      <c r="L144" s="102"/>
      <c r="M144" s="107"/>
      <c r="T144" s="108"/>
      <c r="AT144" s="105" t="s">
        <v>100</v>
      </c>
      <c r="AU144" s="105" t="s">
        <v>82</v>
      </c>
      <c r="AV144" s="103" t="s">
        <v>82</v>
      </c>
      <c r="AW144" s="103" t="s">
        <v>101</v>
      </c>
      <c r="AX144" s="103" t="s">
        <v>2</v>
      </c>
      <c r="AY144" s="105" t="s">
        <v>77</v>
      </c>
    </row>
    <row r="145" spans="2:65" s="110" customFormat="1" x14ac:dyDescent="0.25">
      <c r="B145" s="109"/>
      <c r="D145" s="104" t="s">
        <v>100</v>
      </c>
      <c r="E145" s="111" t="s">
        <v>14</v>
      </c>
      <c r="F145" s="112" t="s">
        <v>153</v>
      </c>
      <c r="H145" s="225">
        <v>11.22</v>
      </c>
      <c r="I145" s="172"/>
      <c r="J145" s="172"/>
      <c r="L145" s="109"/>
      <c r="M145" s="113"/>
      <c r="T145" s="114"/>
      <c r="AT145" s="111" t="s">
        <v>100</v>
      </c>
      <c r="AU145" s="111" t="s">
        <v>82</v>
      </c>
      <c r="AV145" s="110" t="s">
        <v>89</v>
      </c>
      <c r="AW145" s="110" t="s">
        <v>101</v>
      </c>
      <c r="AX145" s="110" t="s">
        <v>76</v>
      </c>
      <c r="AY145" s="111" t="s">
        <v>77</v>
      </c>
    </row>
    <row r="146" spans="2:65" s="10" customFormat="1" ht="37.9" customHeight="1" x14ac:dyDescent="0.25">
      <c r="B146" s="81"/>
      <c r="C146" s="95" t="s">
        <v>87</v>
      </c>
      <c r="D146" s="95" t="s">
        <v>91</v>
      </c>
      <c r="E146" s="96" t="s">
        <v>309</v>
      </c>
      <c r="F146" s="97" t="s">
        <v>310</v>
      </c>
      <c r="G146" s="98" t="s">
        <v>161</v>
      </c>
      <c r="H146" s="222">
        <v>11</v>
      </c>
      <c r="I146" s="169">
        <v>0</v>
      </c>
      <c r="J146" s="169">
        <f>ROUND(I146*H146,3)</f>
        <v>0</v>
      </c>
      <c r="K146" s="99"/>
      <c r="L146" s="9"/>
      <c r="M146" s="100" t="s">
        <v>14</v>
      </c>
      <c r="N146" s="101" t="s">
        <v>35</v>
      </c>
      <c r="O146" s="90">
        <v>0</v>
      </c>
      <c r="P146" s="90">
        <f>O146*H146</f>
        <v>0</v>
      </c>
      <c r="Q146" s="90">
        <v>0</v>
      </c>
      <c r="R146" s="90">
        <f>Q146*H146</f>
        <v>0</v>
      </c>
      <c r="S146" s="90">
        <v>0</v>
      </c>
      <c r="T146" s="91">
        <f>S146*H146</f>
        <v>0</v>
      </c>
      <c r="AR146" s="92" t="s">
        <v>89</v>
      </c>
      <c r="AT146" s="92" t="s">
        <v>91</v>
      </c>
      <c r="AU146" s="92" t="s">
        <v>82</v>
      </c>
      <c r="AY146" s="2" t="s">
        <v>77</v>
      </c>
      <c r="BE146" s="93">
        <f>IF(N146="základná",J146,0)</f>
        <v>0</v>
      </c>
      <c r="BF146" s="93">
        <f>IF(N146="znížená",J146,0)</f>
        <v>0</v>
      </c>
      <c r="BG146" s="93">
        <f>IF(N146="zákl. prenesená",J146,0)</f>
        <v>0</v>
      </c>
      <c r="BH146" s="93">
        <f>IF(N146="zníž. prenesená",J146,0)</f>
        <v>0</v>
      </c>
      <c r="BI146" s="93">
        <f>IF(N146="nulová",J146,0)</f>
        <v>0</v>
      </c>
      <c r="BJ146" s="2" t="s">
        <v>82</v>
      </c>
      <c r="BK146" s="94">
        <f>ROUND(I146*H146,3)</f>
        <v>0</v>
      </c>
      <c r="BL146" s="2" t="s">
        <v>89</v>
      </c>
      <c r="BM146" s="92" t="s">
        <v>147</v>
      </c>
    </row>
    <row r="147" spans="2:65" s="72" customFormat="1" ht="22.9" customHeight="1" x14ac:dyDescent="0.2">
      <c r="B147" s="71"/>
      <c r="D147" s="73" t="s">
        <v>74</v>
      </c>
      <c r="E147" s="80" t="s">
        <v>249</v>
      </c>
      <c r="F147" s="80" t="s">
        <v>250</v>
      </c>
      <c r="H147" s="223"/>
      <c r="I147" s="170"/>
      <c r="J147" s="173">
        <f>BK147</f>
        <v>0</v>
      </c>
      <c r="L147" s="71"/>
      <c r="M147" s="75"/>
      <c r="P147" s="76">
        <f>P148</f>
        <v>0</v>
      </c>
      <c r="R147" s="76">
        <f>R148</f>
        <v>0</v>
      </c>
      <c r="T147" s="77">
        <f>T148</f>
        <v>0</v>
      </c>
      <c r="AR147" s="73" t="s">
        <v>76</v>
      </c>
      <c r="AT147" s="78" t="s">
        <v>74</v>
      </c>
      <c r="AU147" s="78" t="s">
        <v>76</v>
      </c>
      <c r="AY147" s="73" t="s">
        <v>77</v>
      </c>
      <c r="BK147" s="79">
        <f>BK148</f>
        <v>0</v>
      </c>
    </row>
    <row r="148" spans="2:65" s="10" customFormat="1" ht="21.75" customHeight="1" x14ac:dyDescent="0.25">
      <c r="B148" s="81"/>
      <c r="C148" s="95" t="s">
        <v>116</v>
      </c>
      <c r="D148" s="95" t="s">
        <v>91</v>
      </c>
      <c r="E148" s="96" t="s">
        <v>251</v>
      </c>
      <c r="F148" s="97" t="s">
        <v>252</v>
      </c>
      <c r="G148" s="98" t="s">
        <v>166</v>
      </c>
      <c r="H148" s="222">
        <v>6.6820000000000004</v>
      </c>
      <c r="I148" s="169">
        <v>0</v>
      </c>
      <c r="J148" s="169">
        <f>ROUND(I148*H148,3)</f>
        <v>0</v>
      </c>
      <c r="K148" s="99"/>
      <c r="L148" s="9"/>
      <c r="M148" s="100" t="s">
        <v>14</v>
      </c>
      <c r="N148" s="101" t="s">
        <v>35</v>
      </c>
      <c r="O148" s="90">
        <v>0</v>
      </c>
      <c r="P148" s="90">
        <f>O148*H148</f>
        <v>0</v>
      </c>
      <c r="Q148" s="90">
        <v>0</v>
      </c>
      <c r="R148" s="90">
        <f>Q148*H148</f>
        <v>0</v>
      </c>
      <c r="S148" s="90">
        <v>0</v>
      </c>
      <c r="T148" s="91">
        <f>S148*H148</f>
        <v>0</v>
      </c>
      <c r="AR148" s="92" t="s">
        <v>89</v>
      </c>
      <c r="AT148" s="92" t="s">
        <v>91</v>
      </c>
      <c r="AU148" s="92" t="s">
        <v>82</v>
      </c>
      <c r="AY148" s="2" t="s">
        <v>77</v>
      </c>
      <c r="BE148" s="93">
        <f>IF(N148="základná",J148,0)</f>
        <v>0</v>
      </c>
      <c r="BF148" s="93">
        <f>IF(N148="znížená",J148,0)</f>
        <v>0</v>
      </c>
      <c r="BG148" s="93">
        <f>IF(N148="zákl. prenesená",J148,0)</f>
        <v>0</v>
      </c>
      <c r="BH148" s="93">
        <f>IF(N148="zníž. prenesená",J148,0)</f>
        <v>0</v>
      </c>
      <c r="BI148" s="93">
        <f>IF(N148="nulová",J148,0)</f>
        <v>0</v>
      </c>
      <c r="BJ148" s="2" t="s">
        <v>82</v>
      </c>
      <c r="BK148" s="94">
        <f>ROUND(I148*H148,3)</f>
        <v>0</v>
      </c>
      <c r="BL148" s="2" t="s">
        <v>89</v>
      </c>
      <c r="BM148" s="92" t="s">
        <v>158</v>
      </c>
    </row>
    <row r="149" spans="2:65" s="72" customFormat="1" ht="25.9" customHeight="1" x14ac:dyDescent="0.2">
      <c r="B149" s="71"/>
      <c r="D149" s="73" t="s">
        <v>74</v>
      </c>
      <c r="E149" s="74" t="s">
        <v>254</v>
      </c>
      <c r="F149" s="74" t="s">
        <v>255</v>
      </c>
      <c r="H149" s="223"/>
      <c r="I149" s="170"/>
      <c r="J149" s="175">
        <f>BK149</f>
        <v>0</v>
      </c>
      <c r="L149" s="71"/>
      <c r="M149" s="75"/>
      <c r="P149" s="76">
        <f>P150+P163</f>
        <v>15.396791040000002</v>
      </c>
      <c r="R149" s="76">
        <f>R150+R163</f>
        <v>1.9790922240000001E-2</v>
      </c>
      <c r="T149" s="77">
        <f>T150+T163</f>
        <v>0</v>
      </c>
      <c r="AR149" s="73" t="s">
        <v>82</v>
      </c>
      <c r="AT149" s="78" t="s">
        <v>74</v>
      </c>
      <c r="AU149" s="78" t="s">
        <v>2</v>
      </c>
      <c r="AY149" s="73" t="s">
        <v>77</v>
      </c>
      <c r="BK149" s="79">
        <f>BK150+BK163</f>
        <v>0</v>
      </c>
    </row>
    <row r="150" spans="2:65" s="72" customFormat="1" ht="22.9" customHeight="1" x14ac:dyDescent="0.2">
      <c r="B150" s="71"/>
      <c r="D150" s="73" t="s">
        <v>74</v>
      </c>
      <c r="E150" s="80" t="s">
        <v>256</v>
      </c>
      <c r="F150" s="80" t="s">
        <v>257</v>
      </c>
      <c r="H150" s="223"/>
      <c r="I150" s="170"/>
      <c r="J150" s="173">
        <f>BK150</f>
        <v>0</v>
      </c>
      <c r="L150" s="71"/>
      <c r="M150" s="75"/>
      <c r="P150" s="76">
        <f>SUM(P151:P162)</f>
        <v>0</v>
      </c>
      <c r="R150" s="76">
        <f>SUM(R151:R162)</f>
        <v>0</v>
      </c>
      <c r="T150" s="77">
        <f>SUM(T151:T162)</f>
        <v>0</v>
      </c>
      <c r="AR150" s="73" t="s">
        <v>82</v>
      </c>
      <c r="AT150" s="78" t="s">
        <v>74</v>
      </c>
      <c r="AU150" s="78" t="s">
        <v>76</v>
      </c>
      <c r="AY150" s="73" t="s">
        <v>77</v>
      </c>
      <c r="BK150" s="79">
        <f>SUM(BK151:BK162)</f>
        <v>0</v>
      </c>
    </row>
    <row r="151" spans="2:65" s="10" customFormat="1" ht="24.2" customHeight="1" x14ac:dyDescent="0.25">
      <c r="B151" s="81"/>
      <c r="C151" s="95" t="s">
        <v>120</v>
      </c>
      <c r="D151" s="95" t="s">
        <v>91</v>
      </c>
      <c r="E151" s="96" t="s">
        <v>258</v>
      </c>
      <c r="F151" s="97" t="s">
        <v>259</v>
      </c>
      <c r="G151" s="98" t="s">
        <v>161</v>
      </c>
      <c r="H151" s="222">
        <v>11</v>
      </c>
      <c r="I151" s="169">
        <v>0</v>
      </c>
      <c r="J151" s="169">
        <f>ROUND(I151*H151,3)</f>
        <v>0</v>
      </c>
      <c r="K151" s="99"/>
      <c r="L151" s="9"/>
      <c r="M151" s="100" t="s">
        <v>14</v>
      </c>
      <c r="N151" s="101" t="s">
        <v>35</v>
      </c>
      <c r="O151" s="90">
        <v>0</v>
      </c>
      <c r="P151" s="90">
        <f>O151*H151</f>
        <v>0</v>
      </c>
      <c r="Q151" s="90">
        <v>0</v>
      </c>
      <c r="R151" s="90">
        <f>Q151*H151</f>
        <v>0</v>
      </c>
      <c r="S151" s="90">
        <v>0</v>
      </c>
      <c r="T151" s="91">
        <f>S151*H151</f>
        <v>0</v>
      </c>
      <c r="AR151" s="92" t="s">
        <v>147</v>
      </c>
      <c r="AT151" s="92" t="s">
        <v>91</v>
      </c>
      <c r="AU151" s="92" t="s">
        <v>82</v>
      </c>
      <c r="AY151" s="2" t="s">
        <v>77</v>
      </c>
      <c r="BE151" s="93">
        <f>IF(N151="základná",J151,0)</f>
        <v>0</v>
      </c>
      <c r="BF151" s="93">
        <f>IF(N151="znížená",J151,0)</f>
        <v>0</v>
      </c>
      <c r="BG151" s="93">
        <f>IF(N151="zákl. prenesená",J151,0)</f>
        <v>0</v>
      </c>
      <c r="BH151" s="93">
        <f>IF(N151="zníž. prenesená",J151,0)</f>
        <v>0</v>
      </c>
      <c r="BI151" s="93">
        <f>IF(N151="nulová",J151,0)</f>
        <v>0</v>
      </c>
      <c r="BJ151" s="2" t="s">
        <v>82</v>
      </c>
      <c r="BK151" s="94">
        <f>ROUND(I151*H151,3)</f>
        <v>0</v>
      </c>
      <c r="BL151" s="2" t="s">
        <v>147</v>
      </c>
      <c r="BM151" s="92" t="s">
        <v>169</v>
      </c>
    </row>
    <row r="152" spans="2:65" s="10" customFormat="1" ht="33" customHeight="1" x14ac:dyDescent="0.25">
      <c r="B152" s="81"/>
      <c r="C152" s="95" t="s">
        <v>124</v>
      </c>
      <c r="D152" s="95" t="s">
        <v>91</v>
      </c>
      <c r="E152" s="96" t="s">
        <v>261</v>
      </c>
      <c r="F152" s="97" t="s">
        <v>262</v>
      </c>
      <c r="G152" s="98" t="s">
        <v>86</v>
      </c>
      <c r="H152" s="222">
        <v>10</v>
      </c>
      <c r="I152" s="169">
        <v>0</v>
      </c>
      <c r="J152" s="169">
        <f>ROUND(I152*H152,3)</f>
        <v>0</v>
      </c>
      <c r="K152" s="99"/>
      <c r="L152" s="9"/>
      <c r="M152" s="100" t="s">
        <v>14</v>
      </c>
      <c r="N152" s="101" t="s">
        <v>35</v>
      </c>
      <c r="O152" s="90">
        <v>0</v>
      </c>
      <c r="P152" s="90">
        <f>O152*H152</f>
        <v>0</v>
      </c>
      <c r="Q152" s="90">
        <v>0</v>
      </c>
      <c r="R152" s="90">
        <f>Q152*H152</f>
        <v>0</v>
      </c>
      <c r="S152" s="90">
        <v>0</v>
      </c>
      <c r="T152" s="91">
        <f>S152*H152</f>
        <v>0</v>
      </c>
      <c r="AR152" s="92" t="s">
        <v>147</v>
      </c>
      <c r="AT152" s="92" t="s">
        <v>91</v>
      </c>
      <c r="AU152" s="92" t="s">
        <v>82</v>
      </c>
      <c r="AY152" s="2" t="s">
        <v>77</v>
      </c>
      <c r="BE152" s="93">
        <f>IF(N152="základná",J152,0)</f>
        <v>0</v>
      </c>
      <c r="BF152" s="93">
        <f>IF(N152="znížená",J152,0)</f>
        <v>0</v>
      </c>
      <c r="BG152" s="93">
        <f>IF(N152="zákl. prenesená",J152,0)</f>
        <v>0</v>
      </c>
      <c r="BH152" s="93">
        <f>IF(N152="zníž. prenesená",J152,0)</f>
        <v>0</v>
      </c>
      <c r="BI152" s="93">
        <f>IF(N152="nulová",J152,0)</f>
        <v>0</v>
      </c>
      <c r="BJ152" s="2" t="s">
        <v>82</v>
      </c>
      <c r="BK152" s="94">
        <f>ROUND(I152*H152,3)</f>
        <v>0</v>
      </c>
      <c r="BL152" s="2" t="s">
        <v>147</v>
      </c>
      <c r="BM152" s="92" t="s">
        <v>179</v>
      </c>
    </row>
    <row r="153" spans="2:65" s="10" customFormat="1" ht="21.75" customHeight="1" x14ac:dyDescent="0.25">
      <c r="B153" s="81"/>
      <c r="C153" s="95" t="s">
        <v>128</v>
      </c>
      <c r="D153" s="95" t="s">
        <v>91</v>
      </c>
      <c r="E153" s="96" t="s">
        <v>264</v>
      </c>
      <c r="F153" s="97" t="s">
        <v>265</v>
      </c>
      <c r="G153" s="98" t="s">
        <v>161</v>
      </c>
      <c r="H153" s="222">
        <v>11</v>
      </c>
      <c r="I153" s="169">
        <v>0</v>
      </c>
      <c r="J153" s="169">
        <f>ROUND(I153*H153,3)</f>
        <v>0</v>
      </c>
      <c r="K153" s="99"/>
      <c r="L153" s="9"/>
      <c r="M153" s="100" t="s">
        <v>14</v>
      </c>
      <c r="N153" s="101" t="s">
        <v>35</v>
      </c>
      <c r="O153" s="90">
        <v>0</v>
      </c>
      <c r="P153" s="90">
        <f>O153*H153</f>
        <v>0</v>
      </c>
      <c r="Q153" s="90">
        <v>0</v>
      </c>
      <c r="R153" s="90">
        <f>Q153*H153</f>
        <v>0</v>
      </c>
      <c r="S153" s="90">
        <v>0</v>
      </c>
      <c r="T153" s="91">
        <f>S153*H153</f>
        <v>0</v>
      </c>
      <c r="AR153" s="92" t="s">
        <v>147</v>
      </c>
      <c r="AT153" s="92" t="s">
        <v>91</v>
      </c>
      <c r="AU153" s="92" t="s">
        <v>82</v>
      </c>
      <c r="AY153" s="2" t="s">
        <v>77</v>
      </c>
      <c r="BE153" s="93">
        <f>IF(N153="základná",J153,0)</f>
        <v>0</v>
      </c>
      <c r="BF153" s="93">
        <f>IF(N153="znížená",J153,0)</f>
        <v>0</v>
      </c>
      <c r="BG153" s="93">
        <f>IF(N153="zákl. prenesená",J153,0)</f>
        <v>0</v>
      </c>
      <c r="BH153" s="93">
        <f>IF(N153="zníž. prenesená",J153,0)</f>
        <v>0</v>
      </c>
      <c r="BI153" s="93">
        <f>IF(N153="nulová",J153,0)</f>
        <v>0</v>
      </c>
      <c r="BJ153" s="2" t="s">
        <v>82</v>
      </c>
      <c r="BK153" s="94">
        <f>ROUND(I153*H153,3)</f>
        <v>0</v>
      </c>
      <c r="BL153" s="2" t="s">
        <v>147</v>
      </c>
      <c r="BM153" s="92" t="s">
        <v>189</v>
      </c>
    </row>
    <row r="154" spans="2:65" s="10" customFormat="1" ht="24.2" customHeight="1" x14ac:dyDescent="0.25">
      <c r="B154" s="81"/>
      <c r="C154" s="82" t="s">
        <v>133</v>
      </c>
      <c r="D154" s="82" t="s">
        <v>83</v>
      </c>
      <c r="E154" s="83" t="s">
        <v>267</v>
      </c>
      <c r="F154" s="84" t="s">
        <v>311</v>
      </c>
      <c r="G154" s="85" t="s">
        <v>150</v>
      </c>
      <c r="H154" s="221">
        <v>0.27</v>
      </c>
      <c r="I154" s="168">
        <v>0</v>
      </c>
      <c r="J154" s="168">
        <f>ROUND(I154*H154,3)</f>
        <v>0</v>
      </c>
      <c r="K154" s="86"/>
      <c r="L154" s="87"/>
      <c r="M154" s="88" t="s">
        <v>14</v>
      </c>
      <c r="N154" s="89" t="s">
        <v>35</v>
      </c>
      <c r="O154" s="90">
        <v>0</v>
      </c>
      <c r="P154" s="90">
        <f>O154*H154</f>
        <v>0</v>
      </c>
      <c r="Q154" s="90">
        <v>0</v>
      </c>
      <c r="R154" s="90">
        <f>Q154*H154</f>
        <v>0</v>
      </c>
      <c r="S154" s="90">
        <v>0</v>
      </c>
      <c r="T154" s="91">
        <f>S154*H154</f>
        <v>0</v>
      </c>
      <c r="AR154" s="92" t="s">
        <v>260</v>
      </c>
      <c r="AT154" s="92" t="s">
        <v>83</v>
      </c>
      <c r="AU154" s="92" t="s">
        <v>82</v>
      </c>
      <c r="AY154" s="2" t="s">
        <v>77</v>
      </c>
      <c r="BE154" s="93">
        <f>IF(N154="základná",J154,0)</f>
        <v>0</v>
      </c>
      <c r="BF154" s="93">
        <f>IF(N154="znížená",J154,0)</f>
        <v>0</v>
      </c>
      <c r="BG154" s="93">
        <f>IF(N154="zákl. prenesená",J154,0)</f>
        <v>0</v>
      </c>
      <c r="BH154" s="93">
        <f>IF(N154="zníž. prenesená",J154,0)</f>
        <v>0</v>
      </c>
      <c r="BI154" s="93">
        <f>IF(N154="nulová",J154,0)</f>
        <v>0</v>
      </c>
      <c r="BJ154" s="2" t="s">
        <v>82</v>
      </c>
      <c r="BK154" s="94">
        <f>ROUND(I154*H154,3)</f>
        <v>0</v>
      </c>
      <c r="BL154" s="2" t="s">
        <v>147</v>
      </c>
      <c r="BM154" s="92" t="s">
        <v>199</v>
      </c>
    </row>
    <row r="155" spans="2:65" s="10" customFormat="1" ht="21.75" customHeight="1" x14ac:dyDescent="0.25">
      <c r="B155" s="81"/>
      <c r="C155" s="95" t="s">
        <v>137</v>
      </c>
      <c r="D155" s="95" t="s">
        <v>91</v>
      </c>
      <c r="E155" s="96" t="s">
        <v>285</v>
      </c>
      <c r="F155" s="97" t="s">
        <v>286</v>
      </c>
      <c r="G155" s="98" t="s">
        <v>150</v>
      </c>
      <c r="H155" s="222">
        <v>0.44</v>
      </c>
      <c r="I155" s="169">
        <v>0</v>
      </c>
      <c r="J155" s="169">
        <f>ROUND(I155*H155,3)</f>
        <v>0</v>
      </c>
      <c r="K155" s="99"/>
      <c r="L155" s="9"/>
      <c r="M155" s="100" t="s">
        <v>14</v>
      </c>
      <c r="N155" s="101" t="s">
        <v>35</v>
      </c>
      <c r="O155" s="90">
        <v>0</v>
      </c>
      <c r="P155" s="90">
        <f>O155*H155</f>
        <v>0</v>
      </c>
      <c r="Q155" s="90">
        <v>0</v>
      </c>
      <c r="R155" s="90">
        <f>Q155*H155</f>
        <v>0</v>
      </c>
      <c r="S155" s="90">
        <v>0</v>
      </c>
      <c r="T155" s="91">
        <f>S155*H155</f>
        <v>0</v>
      </c>
      <c r="AR155" s="92" t="s">
        <v>147</v>
      </c>
      <c r="AT155" s="92" t="s">
        <v>91</v>
      </c>
      <c r="AU155" s="92" t="s">
        <v>82</v>
      </c>
      <c r="AY155" s="2" t="s">
        <v>77</v>
      </c>
      <c r="BE155" s="93">
        <f>IF(N155="základná",J155,0)</f>
        <v>0</v>
      </c>
      <c r="BF155" s="93">
        <f>IF(N155="znížená",J155,0)</f>
        <v>0</v>
      </c>
      <c r="BG155" s="93">
        <f>IF(N155="zákl. prenesená",J155,0)</f>
        <v>0</v>
      </c>
      <c r="BH155" s="93">
        <f>IF(N155="zníž. prenesená",J155,0)</f>
        <v>0</v>
      </c>
      <c r="BI155" s="93">
        <f>IF(N155="nulová",J155,0)</f>
        <v>0</v>
      </c>
      <c r="BJ155" s="2" t="s">
        <v>82</v>
      </c>
      <c r="BK155" s="94">
        <f>ROUND(I155*H155,3)</f>
        <v>0</v>
      </c>
      <c r="BL155" s="2" t="s">
        <v>147</v>
      </c>
      <c r="BM155" s="92" t="s">
        <v>248</v>
      </c>
    </row>
    <row r="156" spans="2:65" s="103" customFormat="1" x14ac:dyDescent="0.25">
      <c r="B156" s="102"/>
      <c r="D156" s="104" t="s">
        <v>100</v>
      </c>
      <c r="E156" s="105" t="s">
        <v>14</v>
      </c>
      <c r="F156" s="106" t="s">
        <v>312</v>
      </c>
      <c r="H156" s="224">
        <v>0.44</v>
      </c>
      <c r="I156" s="171"/>
      <c r="J156" s="171"/>
      <c r="L156" s="102"/>
      <c r="M156" s="107"/>
      <c r="T156" s="108"/>
      <c r="AT156" s="105" t="s">
        <v>100</v>
      </c>
      <c r="AU156" s="105" t="s">
        <v>82</v>
      </c>
      <c r="AV156" s="103" t="s">
        <v>82</v>
      </c>
      <c r="AW156" s="103" t="s">
        <v>101</v>
      </c>
      <c r="AX156" s="103" t="s">
        <v>2</v>
      </c>
      <c r="AY156" s="105" t="s">
        <v>77</v>
      </c>
    </row>
    <row r="157" spans="2:65" s="110" customFormat="1" x14ac:dyDescent="0.25">
      <c r="B157" s="109"/>
      <c r="D157" s="104" t="s">
        <v>100</v>
      </c>
      <c r="E157" s="111" t="s">
        <v>14</v>
      </c>
      <c r="F157" s="112" t="s">
        <v>153</v>
      </c>
      <c r="H157" s="225">
        <v>0.44</v>
      </c>
      <c r="I157" s="172"/>
      <c r="J157" s="172"/>
      <c r="L157" s="109"/>
      <c r="M157" s="113"/>
      <c r="T157" s="114"/>
      <c r="AT157" s="111" t="s">
        <v>100</v>
      </c>
      <c r="AU157" s="111" t="s">
        <v>82</v>
      </c>
      <c r="AV157" s="110" t="s">
        <v>89</v>
      </c>
      <c r="AW157" s="110" t="s">
        <v>101</v>
      </c>
      <c r="AX157" s="110" t="s">
        <v>76</v>
      </c>
      <c r="AY157" s="111" t="s">
        <v>77</v>
      </c>
    </row>
    <row r="158" spans="2:65" s="10" customFormat="1" ht="24.2" customHeight="1" x14ac:dyDescent="0.25">
      <c r="B158" s="81"/>
      <c r="C158" s="95" t="s">
        <v>141</v>
      </c>
      <c r="D158" s="95" t="s">
        <v>91</v>
      </c>
      <c r="E158" s="96" t="s">
        <v>271</v>
      </c>
      <c r="F158" s="97" t="s">
        <v>272</v>
      </c>
      <c r="G158" s="98" t="s">
        <v>273</v>
      </c>
      <c r="H158" s="222">
        <v>24</v>
      </c>
      <c r="I158" s="169">
        <v>0</v>
      </c>
      <c r="J158" s="169">
        <f>ROUND(I158*H158,3)</f>
        <v>0</v>
      </c>
      <c r="K158" s="99"/>
      <c r="L158" s="9"/>
      <c r="M158" s="100" t="s">
        <v>14</v>
      </c>
      <c r="N158" s="101" t="s">
        <v>35</v>
      </c>
      <c r="O158" s="90">
        <v>0</v>
      </c>
      <c r="P158" s="90">
        <f>O158*H158</f>
        <v>0</v>
      </c>
      <c r="Q158" s="90">
        <v>0</v>
      </c>
      <c r="R158" s="90">
        <f>Q158*H158</f>
        <v>0</v>
      </c>
      <c r="S158" s="90">
        <v>0</v>
      </c>
      <c r="T158" s="91">
        <f>S158*H158</f>
        <v>0</v>
      </c>
      <c r="AR158" s="92" t="s">
        <v>147</v>
      </c>
      <c r="AT158" s="92" t="s">
        <v>91</v>
      </c>
      <c r="AU158" s="92" t="s">
        <v>82</v>
      </c>
      <c r="AY158" s="2" t="s">
        <v>77</v>
      </c>
      <c r="BE158" s="93">
        <f>IF(N158="základná",J158,0)</f>
        <v>0</v>
      </c>
      <c r="BF158" s="93">
        <f>IF(N158="znížená",J158,0)</f>
        <v>0</v>
      </c>
      <c r="BG158" s="93">
        <f>IF(N158="zákl. prenesená",J158,0)</f>
        <v>0</v>
      </c>
      <c r="BH158" s="93">
        <f>IF(N158="zníž. prenesená",J158,0)</f>
        <v>0</v>
      </c>
      <c r="BI158" s="93">
        <f>IF(N158="nulová",J158,0)</f>
        <v>0</v>
      </c>
      <c r="BJ158" s="2" t="s">
        <v>82</v>
      </c>
      <c r="BK158" s="94">
        <f>ROUND(I158*H158,3)</f>
        <v>0</v>
      </c>
      <c r="BL158" s="2" t="s">
        <v>147</v>
      </c>
      <c r="BM158" s="92" t="s">
        <v>253</v>
      </c>
    </row>
    <row r="159" spans="2:65" s="10" customFormat="1" ht="24.2" customHeight="1" x14ac:dyDescent="0.25">
      <c r="B159" s="81"/>
      <c r="C159" s="82" t="s">
        <v>147</v>
      </c>
      <c r="D159" s="82" t="s">
        <v>83</v>
      </c>
      <c r="E159" s="83" t="s">
        <v>275</v>
      </c>
      <c r="F159" s="84" t="s">
        <v>313</v>
      </c>
      <c r="G159" s="85" t="s">
        <v>150</v>
      </c>
      <c r="H159" s="221">
        <v>0.17</v>
      </c>
      <c r="I159" s="168">
        <v>0</v>
      </c>
      <c r="J159" s="168">
        <f>ROUND(I159*H159,3)</f>
        <v>0</v>
      </c>
      <c r="K159" s="86"/>
      <c r="L159" s="87"/>
      <c r="M159" s="88" t="s">
        <v>14</v>
      </c>
      <c r="N159" s="89" t="s">
        <v>35</v>
      </c>
      <c r="O159" s="90">
        <v>0</v>
      </c>
      <c r="P159" s="90">
        <f>O159*H159</f>
        <v>0</v>
      </c>
      <c r="Q159" s="90">
        <v>0</v>
      </c>
      <c r="R159" s="90">
        <f>Q159*H159</f>
        <v>0</v>
      </c>
      <c r="S159" s="90">
        <v>0</v>
      </c>
      <c r="T159" s="91">
        <f>S159*H159</f>
        <v>0</v>
      </c>
      <c r="AR159" s="92" t="s">
        <v>260</v>
      </c>
      <c r="AT159" s="92" t="s">
        <v>83</v>
      </c>
      <c r="AU159" s="92" t="s">
        <v>82</v>
      </c>
      <c r="AY159" s="2" t="s">
        <v>77</v>
      </c>
      <c r="BE159" s="93">
        <f>IF(N159="základná",J159,0)</f>
        <v>0</v>
      </c>
      <c r="BF159" s="93">
        <f>IF(N159="znížená",J159,0)</f>
        <v>0</v>
      </c>
      <c r="BG159" s="93">
        <f>IF(N159="zákl. prenesená",J159,0)</f>
        <v>0</v>
      </c>
      <c r="BH159" s="93">
        <f>IF(N159="zníž. prenesená",J159,0)</f>
        <v>0</v>
      </c>
      <c r="BI159" s="93">
        <f>IF(N159="nulová",J159,0)</f>
        <v>0</v>
      </c>
      <c r="BJ159" s="2" t="s">
        <v>82</v>
      </c>
      <c r="BK159" s="94">
        <f>ROUND(I159*H159,3)</f>
        <v>0</v>
      </c>
      <c r="BL159" s="2" t="s">
        <v>147</v>
      </c>
      <c r="BM159" s="92" t="s">
        <v>260</v>
      </c>
    </row>
    <row r="160" spans="2:65" s="103" customFormat="1" x14ac:dyDescent="0.25">
      <c r="B160" s="102"/>
      <c r="D160" s="104" t="s">
        <v>100</v>
      </c>
      <c r="E160" s="105" t="s">
        <v>14</v>
      </c>
      <c r="F160" s="106" t="s">
        <v>314</v>
      </c>
      <c r="H160" s="224">
        <v>0.17</v>
      </c>
      <c r="I160" s="171"/>
      <c r="J160" s="171"/>
      <c r="L160" s="102"/>
      <c r="M160" s="107"/>
      <c r="T160" s="108"/>
      <c r="AT160" s="105" t="s">
        <v>100</v>
      </c>
      <c r="AU160" s="105" t="s">
        <v>82</v>
      </c>
      <c r="AV160" s="103" t="s">
        <v>82</v>
      </c>
      <c r="AW160" s="103" t="s">
        <v>101</v>
      </c>
      <c r="AX160" s="103" t="s">
        <v>2</v>
      </c>
      <c r="AY160" s="105" t="s">
        <v>77</v>
      </c>
    </row>
    <row r="161" spans="2:65" s="110" customFormat="1" x14ac:dyDescent="0.25">
      <c r="B161" s="109"/>
      <c r="D161" s="104" t="s">
        <v>100</v>
      </c>
      <c r="E161" s="111" t="s">
        <v>14</v>
      </c>
      <c r="F161" s="112" t="s">
        <v>153</v>
      </c>
      <c r="H161" s="225">
        <v>0.17</v>
      </c>
      <c r="I161" s="172"/>
      <c r="J161" s="172"/>
      <c r="L161" s="109"/>
      <c r="M161" s="113"/>
      <c r="T161" s="114"/>
      <c r="AT161" s="111" t="s">
        <v>100</v>
      </c>
      <c r="AU161" s="111" t="s">
        <v>82</v>
      </c>
      <c r="AV161" s="110" t="s">
        <v>89</v>
      </c>
      <c r="AW161" s="110" t="s">
        <v>101</v>
      </c>
      <c r="AX161" s="110" t="s">
        <v>76</v>
      </c>
      <c r="AY161" s="111" t="s">
        <v>77</v>
      </c>
    </row>
    <row r="162" spans="2:65" s="10" customFormat="1" ht="24.2" customHeight="1" x14ac:dyDescent="0.25">
      <c r="B162" s="81"/>
      <c r="C162" s="95" t="s">
        <v>154</v>
      </c>
      <c r="D162" s="95" t="s">
        <v>91</v>
      </c>
      <c r="E162" s="96" t="s">
        <v>289</v>
      </c>
      <c r="F162" s="97" t="s">
        <v>290</v>
      </c>
      <c r="G162" s="98" t="s">
        <v>166</v>
      </c>
      <c r="H162" s="222">
        <v>0.34200000000000003</v>
      </c>
      <c r="I162" s="169">
        <v>0</v>
      </c>
      <c r="J162" s="169">
        <f>ROUND(I162*H162,3)</f>
        <v>0</v>
      </c>
      <c r="K162" s="99"/>
      <c r="L162" s="9"/>
      <c r="M162" s="100" t="s">
        <v>14</v>
      </c>
      <c r="N162" s="101" t="s">
        <v>35</v>
      </c>
      <c r="O162" s="90">
        <v>0</v>
      </c>
      <c r="P162" s="90">
        <f>O162*H162</f>
        <v>0</v>
      </c>
      <c r="Q162" s="90">
        <v>0</v>
      </c>
      <c r="R162" s="90">
        <f>Q162*H162</f>
        <v>0</v>
      </c>
      <c r="S162" s="90">
        <v>0</v>
      </c>
      <c r="T162" s="91">
        <f>S162*H162</f>
        <v>0</v>
      </c>
      <c r="AR162" s="92" t="s">
        <v>147</v>
      </c>
      <c r="AT162" s="92" t="s">
        <v>91</v>
      </c>
      <c r="AU162" s="92" t="s">
        <v>82</v>
      </c>
      <c r="AY162" s="2" t="s">
        <v>77</v>
      </c>
      <c r="BE162" s="93">
        <f>IF(N162="základná",J162,0)</f>
        <v>0</v>
      </c>
      <c r="BF162" s="93">
        <f>IF(N162="znížená",J162,0)</f>
        <v>0</v>
      </c>
      <c r="BG162" s="93">
        <f>IF(N162="zákl. prenesená",J162,0)</f>
        <v>0</v>
      </c>
      <c r="BH162" s="93">
        <f>IF(N162="zníž. prenesená",J162,0)</f>
        <v>0</v>
      </c>
      <c r="BI162" s="93">
        <f>IF(N162="nulová",J162,0)</f>
        <v>0</v>
      </c>
      <c r="BJ162" s="2" t="s">
        <v>82</v>
      </c>
      <c r="BK162" s="94">
        <f>ROUND(I162*H162,3)</f>
        <v>0</v>
      </c>
      <c r="BL162" s="2" t="s">
        <v>147</v>
      </c>
      <c r="BM162" s="92" t="s">
        <v>263</v>
      </c>
    </row>
    <row r="163" spans="2:65" s="72" customFormat="1" ht="22.9" customHeight="1" x14ac:dyDescent="0.2">
      <c r="B163" s="71"/>
      <c r="D163" s="73" t="s">
        <v>74</v>
      </c>
      <c r="E163" s="80" t="s">
        <v>292</v>
      </c>
      <c r="F163" s="80" t="s">
        <v>293</v>
      </c>
      <c r="H163" s="223"/>
      <c r="I163" s="170"/>
      <c r="J163" s="173">
        <f>BK163</f>
        <v>0</v>
      </c>
      <c r="L163" s="71"/>
      <c r="M163" s="75"/>
      <c r="P163" s="76">
        <f>SUM(P164:P166)</f>
        <v>15.396791040000002</v>
      </c>
      <c r="R163" s="76">
        <f>SUM(R164:R166)</f>
        <v>1.9790922240000001E-2</v>
      </c>
      <c r="T163" s="77">
        <f>SUM(T164:T166)</f>
        <v>0</v>
      </c>
      <c r="AR163" s="73" t="s">
        <v>82</v>
      </c>
      <c r="AT163" s="78" t="s">
        <v>74</v>
      </c>
      <c r="AU163" s="78" t="s">
        <v>76</v>
      </c>
      <c r="AY163" s="73" t="s">
        <v>77</v>
      </c>
      <c r="BK163" s="79">
        <f>SUM(BK164:BK166)</f>
        <v>0</v>
      </c>
    </row>
    <row r="164" spans="2:65" s="10" customFormat="1" ht="24.2" customHeight="1" x14ac:dyDescent="0.25">
      <c r="B164" s="81"/>
      <c r="C164" s="95" t="s">
        <v>158</v>
      </c>
      <c r="D164" s="95" t="s">
        <v>91</v>
      </c>
      <c r="E164" s="96" t="s">
        <v>294</v>
      </c>
      <c r="F164" s="97" t="s">
        <v>295</v>
      </c>
      <c r="G164" s="98" t="s">
        <v>161</v>
      </c>
      <c r="H164" s="222">
        <v>67.968000000000004</v>
      </c>
      <c r="I164" s="169">
        <v>0</v>
      </c>
      <c r="J164" s="169">
        <f>ROUND(I164*H164,3)</f>
        <v>0</v>
      </c>
      <c r="K164" s="99"/>
      <c r="L164" s="9"/>
      <c r="M164" s="100" t="s">
        <v>14</v>
      </c>
      <c r="N164" s="101" t="s">
        <v>35</v>
      </c>
      <c r="O164" s="90">
        <v>0.22653000000000001</v>
      </c>
      <c r="P164" s="90">
        <f>O164*H164</f>
        <v>15.396791040000002</v>
      </c>
      <c r="Q164" s="90">
        <v>2.9117999999999999E-4</v>
      </c>
      <c r="R164" s="90">
        <f>Q164*H164</f>
        <v>1.9790922240000001E-2</v>
      </c>
      <c r="S164" s="90">
        <v>0</v>
      </c>
      <c r="T164" s="91">
        <f>S164*H164</f>
        <v>0</v>
      </c>
      <c r="AR164" s="92" t="s">
        <v>147</v>
      </c>
      <c r="AT164" s="92" t="s">
        <v>91</v>
      </c>
      <c r="AU164" s="92" t="s">
        <v>82</v>
      </c>
      <c r="AY164" s="2" t="s">
        <v>77</v>
      </c>
      <c r="BE164" s="93">
        <f>IF(N164="základná",J164,0)</f>
        <v>0</v>
      </c>
      <c r="BF164" s="93">
        <f>IF(N164="znížená",J164,0)</f>
        <v>0</v>
      </c>
      <c r="BG164" s="93">
        <f>IF(N164="zákl. prenesená",J164,0)</f>
        <v>0</v>
      </c>
      <c r="BH164" s="93">
        <f>IF(N164="zníž. prenesená",J164,0)</f>
        <v>0</v>
      </c>
      <c r="BI164" s="93">
        <f>IF(N164="nulová",J164,0)</f>
        <v>0</v>
      </c>
      <c r="BJ164" s="2" t="s">
        <v>82</v>
      </c>
      <c r="BK164" s="94">
        <f>ROUND(I164*H164,3)</f>
        <v>0</v>
      </c>
      <c r="BL164" s="2" t="s">
        <v>147</v>
      </c>
      <c r="BM164" s="92" t="s">
        <v>315</v>
      </c>
    </row>
    <row r="165" spans="2:65" s="103" customFormat="1" x14ac:dyDescent="0.25">
      <c r="B165" s="102"/>
      <c r="D165" s="104" t="s">
        <v>100</v>
      </c>
      <c r="E165" s="105" t="s">
        <v>14</v>
      </c>
      <c r="F165" s="106" t="s">
        <v>316</v>
      </c>
      <c r="H165" s="224">
        <v>67.968000000000004</v>
      </c>
      <c r="I165" s="171"/>
      <c r="J165" s="171"/>
      <c r="L165" s="102"/>
      <c r="M165" s="107"/>
      <c r="T165" s="108"/>
      <c r="AT165" s="105" t="s">
        <v>100</v>
      </c>
      <c r="AU165" s="105" t="s">
        <v>82</v>
      </c>
      <c r="AV165" s="103" t="s">
        <v>82</v>
      </c>
      <c r="AW165" s="103" t="s">
        <v>101</v>
      </c>
      <c r="AX165" s="103" t="s">
        <v>76</v>
      </c>
      <c r="AY165" s="105" t="s">
        <v>77</v>
      </c>
    </row>
    <row r="166" spans="2:65" s="10" customFormat="1" ht="37.9" customHeight="1" x14ac:dyDescent="0.25">
      <c r="B166" s="81"/>
      <c r="C166" s="95" t="s">
        <v>163</v>
      </c>
      <c r="D166" s="95" t="s">
        <v>91</v>
      </c>
      <c r="E166" s="96" t="s">
        <v>298</v>
      </c>
      <c r="F166" s="97" t="s">
        <v>299</v>
      </c>
      <c r="G166" s="98" t="s">
        <v>161</v>
      </c>
      <c r="H166" s="222">
        <v>33.984000000000002</v>
      </c>
      <c r="I166" s="169">
        <v>0</v>
      </c>
      <c r="J166" s="169">
        <f>ROUND(I166*H166,3)</f>
        <v>0</v>
      </c>
      <c r="K166" s="99"/>
      <c r="L166" s="9"/>
      <c r="M166" s="115" t="s">
        <v>14</v>
      </c>
      <c r="N166" s="116" t="s">
        <v>35</v>
      </c>
      <c r="O166" s="117">
        <v>0</v>
      </c>
      <c r="P166" s="117">
        <f>O166*H166</f>
        <v>0</v>
      </c>
      <c r="Q166" s="117">
        <v>0</v>
      </c>
      <c r="R166" s="117">
        <f>Q166*H166</f>
        <v>0</v>
      </c>
      <c r="S166" s="117">
        <v>0</v>
      </c>
      <c r="T166" s="118">
        <f>S166*H166</f>
        <v>0</v>
      </c>
      <c r="AR166" s="92" t="s">
        <v>147</v>
      </c>
      <c r="AT166" s="92" t="s">
        <v>91</v>
      </c>
      <c r="AU166" s="92" t="s">
        <v>82</v>
      </c>
      <c r="AY166" s="2" t="s">
        <v>77</v>
      </c>
      <c r="BE166" s="93">
        <f>IF(N166="základná",J166,0)</f>
        <v>0</v>
      </c>
      <c r="BF166" s="93">
        <f>IF(N166="znížená",J166,0)</f>
        <v>0</v>
      </c>
      <c r="BG166" s="93">
        <f>IF(N166="zákl. prenesená",J166,0)</f>
        <v>0</v>
      </c>
      <c r="BH166" s="93">
        <f>IF(N166="zníž. prenesená",J166,0)</f>
        <v>0</v>
      </c>
      <c r="BI166" s="93">
        <f>IF(N166="nulová",J166,0)</f>
        <v>0</v>
      </c>
      <c r="BJ166" s="2" t="s">
        <v>82</v>
      </c>
      <c r="BK166" s="94">
        <f>ROUND(I166*H166,3)</f>
        <v>0</v>
      </c>
      <c r="BL166" s="2" t="s">
        <v>147</v>
      </c>
      <c r="BM166" s="92" t="s">
        <v>274</v>
      </c>
    </row>
    <row r="167" spans="2:65" s="10" customFormat="1" ht="6.95" customHeight="1" x14ac:dyDescent="0.25">
      <c r="B167" s="40"/>
      <c r="C167" s="41"/>
      <c r="D167" s="41"/>
      <c r="E167" s="41"/>
      <c r="F167" s="41"/>
      <c r="G167" s="41"/>
      <c r="H167" s="41"/>
      <c r="I167" s="41"/>
      <c r="J167" s="41"/>
      <c r="K167" s="41"/>
      <c r="L167" s="9"/>
    </row>
  </sheetData>
  <autoFilter ref="C130:K166" xr:uid="{00000000-0009-0000-0000-000019000000}"/>
  <mergeCells count="15">
    <mergeCell ref="E22:H22"/>
    <mergeCell ref="L2:V2"/>
    <mergeCell ref="E7:H7"/>
    <mergeCell ref="E9:H9"/>
    <mergeCell ref="E11:H11"/>
    <mergeCell ref="E13:H13"/>
    <mergeCell ref="E119:H119"/>
    <mergeCell ref="E121:H121"/>
    <mergeCell ref="E123:H123"/>
    <mergeCell ref="E31:H31"/>
    <mergeCell ref="E85:H85"/>
    <mergeCell ref="E87:H87"/>
    <mergeCell ref="E89:H89"/>
    <mergeCell ref="E91:H91"/>
    <mergeCell ref="E117:H117"/>
  </mergeCells>
  <pageMargins left="0.39374999999999999" right="0.39374999999999999" top="0.39374999999999999" bottom="0.39374999999999999" header="0" footer="0"/>
  <pageSetup paperSize="9" scale="81" fitToHeight="100" orientation="portrait" blackAndWhite="1" r:id="rId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1D58E-ABAC-41A4-9D9B-093A7BC9CB2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8</vt:i4>
      </vt:variant>
    </vt:vector>
  </HeadingPairs>
  <TitlesOfParts>
    <vt:vector size="13" baseType="lpstr">
      <vt:lpstr>Rekapitulácia stavby</vt:lpstr>
      <vt:lpstr>SO 4.1.1 - Herné prvky - ...</vt:lpstr>
      <vt:lpstr>1 - Drevený chodník</vt:lpstr>
      <vt:lpstr>2 - Podesta hniezda</vt:lpstr>
      <vt:lpstr>Hárok1</vt:lpstr>
      <vt:lpstr>'1 - Drevený chodník'!Názvy_tlače</vt:lpstr>
      <vt:lpstr>'2 - Podesta hniezda'!Názvy_tlače</vt:lpstr>
      <vt:lpstr>'Rekapitulácia stavby'!Názvy_tlače</vt:lpstr>
      <vt:lpstr>'SO 4.1.1 - Herné prvky - ...'!Názvy_tlače</vt:lpstr>
      <vt:lpstr>'1 - Drevený chodník'!Oblasť_tlače</vt:lpstr>
      <vt:lpstr>'2 - Podesta hniezda'!Oblasť_tlače</vt:lpstr>
      <vt:lpstr>'Rekapitulácia stavby'!Oblasť_tlače</vt:lpstr>
      <vt:lpstr>'SO 4.1.1 - Herné prvky - ...'!Oblasť_tlače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Kmečová Paula, PhDr. PhD.</dc:creator>
  <cp:lastModifiedBy>Strmeňová Jana, Ing.</cp:lastModifiedBy>
  <cp:lastPrinted>2026-03-27T11:10:30Z</cp:lastPrinted>
  <dcterms:created xsi:type="dcterms:W3CDTF">2026-03-18T14:19:21Z</dcterms:created>
  <dcterms:modified xsi:type="dcterms:W3CDTF">2026-04-16T10:31:45Z</dcterms:modified>
</cp:coreProperties>
</file>