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always" defaultThemeVersion="202300"/>
  <mc:AlternateContent xmlns:mc="http://schemas.openxmlformats.org/markup-compatibility/2006">
    <mc:Choice Requires="x15">
      <x15ac:absPath xmlns:x15ac="http://schemas.microsoft.com/office/spreadsheetml/2010/11/ac" url="M:\zmluvy o dielo na zhotoviteľa\Zelené sídliská-zmluvy o dielo stavebné práce\Magurská\rozpočty na VO\ZS_Magurská_pohybové aktivity\"/>
    </mc:Choice>
  </mc:AlternateContent>
  <xr:revisionPtr revIDLastSave="0" documentId="13_ncr:1_{03CFF112-1BAA-4300-8D8C-E8353D6A5398}" xr6:coauthVersionLast="47" xr6:coauthVersionMax="47" xr10:uidLastSave="{00000000-0000-0000-0000-000000000000}"/>
  <bookViews>
    <workbookView xWindow="-120" yWindow="-120" windowWidth="29040" windowHeight="15720" firstSheet="4" activeTab="8" xr2:uid="{93182436-FCD7-4668-8138-C8CFEADBB8C0}"/>
  </bookViews>
  <sheets>
    <sheet name="Rekapitulácia stavby" sheetId="16" r:id="rId1"/>
    <sheet name="SO 4.1.2 - Športové prvky..." sheetId="13" r:id="rId2"/>
    <sheet name="SO 4.2.1 - Herné prvky - ..." sheetId="14" r:id="rId3"/>
    <sheet name="SO 4.2.2 - Športové prvky..." sheetId="15" r:id="rId4"/>
    <sheet name="4 - Hokejbalové ihrisko" sheetId="2" r:id="rId5"/>
    <sheet name="5 - Ihrisko s autodráhou" sheetId="3" r:id="rId6"/>
    <sheet name="6 - Multifunkčné ihrisko" sheetId="17" r:id="rId7"/>
    <sheet name="SO 6.1.1.2 - Verejné osve..." sheetId="12" r:id="rId8"/>
    <sheet name="SO 7.1.2 - Prípojky vody ..." sheetId="6" r:id="rId9"/>
  </sheets>
  <externalReferences>
    <externalReference r:id="rId10"/>
    <externalReference r:id="rId11"/>
  </externalReferences>
  <definedNames>
    <definedName name="_xlnm._FilterDatabase" localSheetId="4" hidden="1">'4 - Hokejbalové ihrisko'!$C$135:$K$239</definedName>
    <definedName name="_xlnm._FilterDatabase" localSheetId="5" hidden="1">'5 - Ihrisko s autodráhou'!$C$132:$K$184</definedName>
    <definedName name="_xlnm._FilterDatabase" localSheetId="6" hidden="1">'6 - Multifunkčné ihrisko'!$C$132:$K$189</definedName>
    <definedName name="_xlnm._FilterDatabase" localSheetId="1" hidden="1">'SO 4.1.2 - Športové prvky...'!$C$135:$K$231</definedName>
    <definedName name="_xlnm._FilterDatabase" localSheetId="2" hidden="1">'SO 4.2.1 - Herné prvky - ...'!$C$135:$K$320</definedName>
    <definedName name="_xlnm._FilterDatabase" localSheetId="3" hidden="1">'SO 4.2.2 - Športové prvky...'!$C$130:$K$174</definedName>
    <definedName name="_xlnm._FilterDatabase" localSheetId="7" hidden="1">'SO 6.1.1.2 - Verejné osve...'!$C$131:$K$190</definedName>
    <definedName name="_xlnm._FilterDatabase" localSheetId="8" hidden="1">'SO 7.1.2 - Prípojky vody ...'!$C$132:$K$198</definedName>
    <definedName name="_xlnm.Print_Titles" localSheetId="4">'4 - Hokejbalové ihrisko'!$135:$135</definedName>
    <definedName name="_xlnm.Print_Titles" localSheetId="5">'5 - Ihrisko s autodráhou'!$132:$132</definedName>
    <definedName name="_xlnm.Print_Titles" localSheetId="6">'6 - Multifunkčné ihrisko'!$132:$132</definedName>
    <definedName name="_xlnm.Print_Titles" localSheetId="0">'Rekapitulácia stavby'!$92:$92</definedName>
    <definedName name="_xlnm.Print_Titles" localSheetId="1">'SO 4.1.2 - Športové prvky...'!$135:$135</definedName>
    <definedName name="_xlnm.Print_Titles" localSheetId="2">'SO 4.2.1 - Herné prvky - ...'!$135:$135</definedName>
    <definedName name="_xlnm.Print_Titles" localSheetId="3">'SO 4.2.2 - Športové prvky...'!$130:$130</definedName>
    <definedName name="_xlnm.Print_Titles" localSheetId="7">'SO 6.1.1.2 - Verejné osve...'!$131:$131</definedName>
    <definedName name="_xlnm.Print_Titles" localSheetId="8">'SO 7.1.2 - Prípojky vody ...'!$132:$132</definedName>
    <definedName name="_xlnm.Print_Area" localSheetId="4">'4 - Hokejbalové ihrisko'!$C$4:$J$76,'4 - Hokejbalové ihrisko'!$C$119:$J$239</definedName>
    <definedName name="_xlnm.Print_Area" localSheetId="5">'5 - Ihrisko s autodráhou'!$C$4:$J$76,'5 - Ihrisko s autodráhou'!$C$116:$J$184</definedName>
    <definedName name="_xlnm.Print_Area" localSheetId="6">'6 - Multifunkčné ihrisko'!$C$4:$J$76,'6 - Multifunkčné ihrisko'!$C$116:$J$189</definedName>
    <definedName name="_xlnm.Print_Area" localSheetId="0">'Rekapitulácia stavby'!$D$4:$AO$76,'Rekapitulácia stavby'!$C$82:$AQ$107</definedName>
    <definedName name="_xlnm.Print_Area" localSheetId="1">'SO 4.1.2 - Športové prvky...'!$C$4:$J$76,'SO 4.1.2 - Športové prvky...'!$C$119:$J$231</definedName>
    <definedName name="_xlnm.Print_Area" localSheetId="2">'SO 4.2.1 - Herné prvky - ...'!$C$4:$J$76,'SO 4.2.1 - Herné prvky - ...'!$C$119:$J$320</definedName>
    <definedName name="_xlnm.Print_Area" localSheetId="3">'SO 4.2.2 - Športové prvky...'!$C$4:$J$76,'SO 4.2.2 - Športové prvky...'!$C$114:$J$174</definedName>
    <definedName name="_xlnm.Print_Area" localSheetId="7">'SO 6.1.1.2 - Verejné osve...'!$C$4:$J$76,'SO 6.1.1.2 - Verejné osve...'!$C$115:$J$190</definedName>
    <definedName name="_xlnm.Print_Area" localSheetId="8">'SO 7.1.2 - Prípojky vody ...'!$C$4:$J$76,'SO 7.1.2 - Prípojky vody ...'!$C$116:$J$198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5" i="16" l="1"/>
  <c r="AK30" i="16"/>
  <c r="W30" i="16"/>
  <c r="AN106" i="16"/>
  <c r="AG106" i="16"/>
  <c r="AN104" i="16"/>
  <c r="AG104" i="16"/>
  <c r="AN102" i="16"/>
  <c r="AG102" i="16"/>
  <c r="AN101" i="16"/>
  <c r="AG101" i="16"/>
  <c r="AN100" i="16"/>
  <c r="AG100" i="16"/>
  <c r="AN98" i="16"/>
  <c r="AG98" i="16"/>
  <c r="AN97" i="16"/>
  <c r="AG97" i="16"/>
  <c r="AN96" i="16"/>
  <c r="AG96" i="16"/>
  <c r="J164" i="3"/>
  <c r="BK164" i="3"/>
  <c r="AS95" i="16"/>
  <c r="AU95" i="16"/>
  <c r="AZ95" i="16"/>
  <c r="AV95" i="16" s="1"/>
  <c r="AT95" i="16" s="1"/>
  <c r="BA95" i="16"/>
  <c r="AW95" i="16" s="1"/>
  <c r="BB95" i="16"/>
  <c r="AX95" i="16" s="1"/>
  <c r="BC95" i="16"/>
  <c r="AY95" i="16" s="1"/>
  <c r="BD95" i="16"/>
  <c r="AS99" i="16"/>
  <c r="AU99" i="16"/>
  <c r="AZ99" i="16"/>
  <c r="AV99" i="16" s="1"/>
  <c r="AT99" i="16" s="1"/>
  <c r="BA99" i="16"/>
  <c r="AW99" i="16" s="1"/>
  <c r="BB99" i="16"/>
  <c r="AX99" i="16" s="1"/>
  <c r="BC99" i="16"/>
  <c r="AY99" i="16" s="1"/>
  <c r="BD99" i="16"/>
  <c r="BK189" i="17"/>
  <c r="BI189" i="17"/>
  <c r="BH189" i="17"/>
  <c r="BG189" i="17"/>
  <c r="BE189" i="17"/>
  <c r="T189" i="17"/>
  <c r="R189" i="17"/>
  <c r="P189" i="17"/>
  <c r="J189" i="17"/>
  <c r="BF189" i="17" s="1"/>
  <c r="BK188" i="17"/>
  <c r="BI188" i="17"/>
  <c r="BH188" i="17"/>
  <c r="BG188" i="17"/>
  <c r="BE188" i="17"/>
  <c r="T188" i="17"/>
  <c r="R188" i="17"/>
  <c r="P188" i="17"/>
  <c r="J188" i="17"/>
  <c r="BF188" i="17" s="1"/>
  <c r="BK187" i="17"/>
  <c r="BI187" i="17"/>
  <c r="BH187" i="17"/>
  <c r="BG187" i="17"/>
  <c r="BE187" i="17"/>
  <c r="T187" i="17"/>
  <c r="R187" i="17"/>
  <c r="P187" i="17"/>
  <c r="J187" i="17"/>
  <c r="BF187" i="17" s="1"/>
  <c r="BK186" i="17"/>
  <c r="BI186" i="17"/>
  <c r="BH186" i="17"/>
  <c r="BG186" i="17"/>
  <c r="BE186" i="17"/>
  <c r="T186" i="17"/>
  <c r="R186" i="17"/>
  <c r="P186" i="17"/>
  <c r="J186" i="17"/>
  <c r="BF186" i="17" s="1"/>
  <c r="BK183" i="17"/>
  <c r="BI183" i="17"/>
  <c r="BH183" i="17"/>
  <c r="BG183" i="17"/>
  <c r="BE183" i="17"/>
  <c r="T183" i="17"/>
  <c r="R183" i="17"/>
  <c r="P183" i="17"/>
  <c r="J183" i="17"/>
  <c r="BF183" i="17" s="1"/>
  <c r="BK182" i="17"/>
  <c r="BI182" i="17"/>
  <c r="BH182" i="17"/>
  <c r="BG182" i="17"/>
  <c r="BE182" i="17"/>
  <c r="T182" i="17"/>
  <c r="R182" i="17"/>
  <c r="P182" i="17"/>
  <c r="J182" i="17"/>
  <c r="BF182" i="17" s="1"/>
  <c r="BK181" i="17"/>
  <c r="BI181" i="17"/>
  <c r="BH181" i="17"/>
  <c r="BG181" i="17"/>
  <c r="BE181" i="17"/>
  <c r="T181" i="17"/>
  <c r="R181" i="17"/>
  <c r="P181" i="17"/>
  <c r="J181" i="17"/>
  <c r="BF181" i="17" s="1"/>
  <c r="BK180" i="17"/>
  <c r="BI180" i="17"/>
  <c r="BH180" i="17"/>
  <c r="BG180" i="17"/>
  <c r="BE180" i="17"/>
  <c r="T180" i="17"/>
  <c r="R180" i="17"/>
  <c r="P180" i="17"/>
  <c r="J180" i="17"/>
  <c r="BF180" i="17" s="1"/>
  <c r="BK179" i="17"/>
  <c r="BI179" i="17"/>
  <c r="BH179" i="17"/>
  <c r="BG179" i="17"/>
  <c r="BE179" i="17"/>
  <c r="T179" i="17"/>
  <c r="R179" i="17"/>
  <c r="P179" i="17"/>
  <c r="J179" i="17"/>
  <c r="BF179" i="17" s="1"/>
  <c r="BK178" i="17"/>
  <c r="BI178" i="17"/>
  <c r="BH178" i="17"/>
  <c r="BG178" i="17"/>
  <c r="BE178" i="17"/>
  <c r="T178" i="17"/>
  <c r="R178" i="17"/>
  <c r="P178" i="17"/>
  <c r="J178" i="17"/>
  <c r="BF178" i="17" s="1"/>
  <c r="BK177" i="17"/>
  <c r="BI177" i="17"/>
  <c r="BH177" i="17"/>
  <c r="BG177" i="17"/>
  <c r="BE177" i="17"/>
  <c r="T177" i="17"/>
  <c r="R177" i="17"/>
  <c r="P177" i="17"/>
  <c r="J177" i="17"/>
  <c r="BF177" i="17" s="1"/>
  <c r="BK176" i="17"/>
  <c r="BI176" i="17"/>
  <c r="BH176" i="17"/>
  <c r="BG176" i="17"/>
  <c r="BE176" i="17"/>
  <c r="T176" i="17"/>
  <c r="R176" i="17"/>
  <c r="P176" i="17"/>
  <c r="J176" i="17"/>
  <c r="BF176" i="17" s="1"/>
  <c r="BK175" i="17"/>
  <c r="T175" i="17"/>
  <c r="R175" i="17"/>
  <c r="P175" i="17"/>
  <c r="T174" i="17"/>
  <c r="R174" i="17"/>
  <c r="P174" i="17"/>
  <c r="BK173" i="17"/>
  <c r="BI173" i="17"/>
  <c r="BH173" i="17"/>
  <c r="BG173" i="17"/>
  <c r="BE173" i="17"/>
  <c r="T173" i="17"/>
  <c r="R173" i="17"/>
  <c r="P173" i="17"/>
  <c r="J173" i="17"/>
  <c r="BF173" i="17" s="1"/>
  <c r="BK172" i="17"/>
  <c r="J172" i="17" s="1"/>
  <c r="J107" i="17" s="1"/>
  <c r="T172" i="17"/>
  <c r="R172" i="17"/>
  <c r="P172" i="17"/>
  <c r="BK171" i="17"/>
  <c r="BI171" i="17"/>
  <c r="BH171" i="17"/>
  <c r="BG171" i="17"/>
  <c r="BE171" i="17"/>
  <c r="T171" i="17"/>
  <c r="R171" i="17"/>
  <c r="P171" i="17"/>
  <c r="J171" i="17"/>
  <c r="BF171" i="17" s="1"/>
  <c r="BK170" i="17"/>
  <c r="BI170" i="17"/>
  <c r="BH170" i="17"/>
  <c r="BG170" i="17"/>
  <c r="BE170" i="17"/>
  <c r="T170" i="17"/>
  <c r="R170" i="17"/>
  <c r="P170" i="17"/>
  <c r="J170" i="17"/>
  <c r="BF170" i="17" s="1"/>
  <c r="BK167" i="17"/>
  <c r="BI167" i="17"/>
  <c r="BH167" i="17"/>
  <c r="BG167" i="17"/>
  <c r="BE167" i="17"/>
  <c r="T167" i="17"/>
  <c r="R167" i="17"/>
  <c r="P167" i="17"/>
  <c r="J167" i="17"/>
  <c r="BF167" i="17" s="1"/>
  <c r="BK166" i="17"/>
  <c r="BI166" i="17"/>
  <c r="BH166" i="17"/>
  <c r="BG166" i="17"/>
  <c r="BE166" i="17"/>
  <c r="T166" i="17"/>
  <c r="R166" i="17"/>
  <c r="P166" i="17"/>
  <c r="J166" i="17"/>
  <c r="BF166" i="17" s="1"/>
  <c r="BK165" i="17"/>
  <c r="BI165" i="17"/>
  <c r="BH165" i="17"/>
  <c r="BG165" i="17"/>
  <c r="BE165" i="17"/>
  <c r="T165" i="17"/>
  <c r="R165" i="17"/>
  <c r="P165" i="17"/>
  <c r="J165" i="17"/>
  <c r="BF165" i="17" s="1"/>
  <c r="BK164" i="17"/>
  <c r="J164" i="17" s="1"/>
  <c r="J106" i="17" s="1"/>
  <c r="T164" i="17"/>
  <c r="R164" i="17"/>
  <c r="P164" i="17"/>
  <c r="BK163" i="17"/>
  <c r="BI163" i="17"/>
  <c r="BH163" i="17"/>
  <c r="BG163" i="17"/>
  <c r="BE163" i="17"/>
  <c r="T163" i="17"/>
  <c r="R163" i="17"/>
  <c r="P163" i="17"/>
  <c r="J163" i="17"/>
  <c r="BF163" i="17" s="1"/>
  <c r="BK162" i="17"/>
  <c r="BI162" i="17"/>
  <c r="BH162" i="17"/>
  <c r="BG162" i="17"/>
  <c r="BE162" i="17"/>
  <c r="T162" i="17"/>
  <c r="R162" i="17"/>
  <c r="P162" i="17"/>
  <c r="J162" i="17"/>
  <c r="BF162" i="17" s="1"/>
  <c r="BK161" i="17"/>
  <c r="BI161" i="17"/>
  <c r="BH161" i="17"/>
  <c r="BG161" i="17"/>
  <c r="BE161" i="17"/>
  <c r="T161" i="17"/>
  <c r="R161" i="17"/>
  <c r="P161" i="17"/>
  <c r="J161" i="17"/>
  <c r="BF161" i="17" s="1"/>
  <c r="BK160" i="17"/>
  <c r="J160" i="17" s="1"/>
  <c r="J105" i="17" s="1"/>
  <c r="T160" i="17"/>
  <c r="R160" i="17"/>
  <c r="P160" i="17"/>
  <c r="BK159" i="17"/>
  <c r="BI159" i="17"/>
  <c r="BH159" i="17"/>
  <c r="BG159" i="17"/>
  <c r="BE159" i="17"/>
  <c r="T159" i="17"/>
  <c r="R159" i="17"/>
  <c r="P159" i="17"/>
  <c r="J159" i="17"/>
  <c r="BF159" i="17" s="1"/>
  <c r="BK158" i="17"/>
  <c r="BI158" i="17"/>
  <c r="BH158" i="17"/>
  <c r="BG158" i="17"/>
  <c r="BE158" i="17"/>
  <c r="T158" i="17"/>
  <c r="R158" i="17"/>
  <c r="P158" i="17"/>
  <c r="J158" i="17"/>
  <c r="BF158" i="17" s="1"/>
  <c r="BK157" i="17"/>
  <c r="BI157" i="17"/>
  <c r="BH157" i="17"/>
  <c r="BG157" i="17"/>
  <c r="BE157" i="17"/>
  <c r="T157" i="17"/>
  <c r="R157" i="17"/>
  <c r="P157" i="17"/>
  <c r="J157" i="17"/>
  <c r="BF157" i="17" s="1"/>
  <c r="BK156" i="17"/>
  <c r="BI156" i="17"/>
  <c r="BH156" i="17"/>
  <c r="BG156" i="17"/>
  <c r="BE156" i="17"/>
  <c r="T156" i="17"/>
  <c r="R156" i="17"/>
  <c r="P156" i="17"/>
  <c r="J156" i="17"/>
  <c r="BF156" i="17" s="1"/>
  <c r="BK155" i="17"/>
  <c r="BI155" i="17"/>
  <c r="BH155" i="17"/>
  <c r="BG155" i="17"/>
  <c r="BE155" i="17"/>
  <c r="T155" i="17"/>
  <c r="R155" i="17"/>
  <c r="P155" i="17"/>
  <c r="J155" i="17"/>
  <c r="BF155" i="17" s="1"/>
  <c r="BK154" i="17"/>
  <c r="BI154" i="17"/>
  <c r="BH154" i="17"/>
  <c r="BG154" i="17"/>
  <c r="BE154" i="17"/>
  <c r="T154" i="17"/>
  <c r="R154" i="17"/>
  <c r="P154" i="17"/>
  <c r="J154" i="17"/>
  <c r="BF154" i="17" s="1"/>
  <c r="BK153" i="17"/>
  <c r="BI153" i="17"/>
  <c r="BH153" i="17"/>
  <c r="BG153" i="17"/>
  <c r="BE153" i="17"/>
  <c r="T153" i="17"/>
  <c r="R153" i="17"/>
  <c r="P153" i="17"/>
  <c r="J153" i="17"/>
  <c r="BF153" i="17" s="1"/>
  <c r="BK152" i="17"/>
  <c r="J152" i="17" s="1"/>
  <c r="J104" i="17" s="1"/>
  <c r="T152" i="17"/>
  <c r="R152" i="17"/>
  <c r="P152" i="17"/>
  <c r="BK151" i="17"/>
  <c r="BI151" i="17"/>
  <c r="BH151" i="17"/>
  <c r="BG151" i="17"/>
  <c r="BE151" i="17"/>
  <c r="T151" i="17"/>
  <c r="R151" i="17"/>
  <c r="P151" i="17"/>
  <c r="J151" i="17"/>
  <c r="BF151" i="17" s="1"/>
  <c r="BK150" i="17"/>
  <c r="BI150" i="17"/>
  <c r="BH150" i="17"/>
  <c r="BG150" i="17"/>
  <c r="BE150" i="17"/>
  <c r="T150" i="17"/>
  <c r="R150" i="17"/>
  <c r="P150" i="17"/>
  <c r="J150" i="17"/>
  <c r="BF150" i="17" s="1"/>
  <c r="BK149" i="17"/>
  <c r="J149" i="17" s="1"/>
  <c r="J103" i="17" s="1"/>
  <c r="T149" i="17"/>
  <c r="R149" i="17"/>
  <c r="P149" i="17"/>
  <c r="BK148" i="17"/>
  <c r="BI148" i="17"/>
  <c r="BH148" i="17"/>
  <c r="BG148" i="17"/>
  <c r="BE148" i="17"/>
  <c r="T148" i="17"/>
  <c r="R148" i="17"/>
  <c r="P148" i="17"/>
  <c r="J148" i="17"/>
  <c r="BF148" i="17" s="1"/>
  <c r="BK147" i="17"/>
  <c r="BI147" i="17"/>
  <c r="BH147" i="17"/>
  <c r="BG147" i="17"/>
  <c r="BE147" i="17"/>
  <c r="T147" i="17"/>
  <c r="R147" i="17"/>
  <c r="P147" i="17"/>
  <c r="J147" i="17"/>
  <c r="BF147" i="17" s="1"/>
  <c r="BK146" i="17"/>
  <c r="BI146" i="17"/>
  <c r="BH146" i="17"/>
  <c r="BG146" i="17"/>
  <c r="BE146" i="17"/>
  <c r="T146" i="17"/>
  <c r="R146" i="17"/>
  <c r="P146" i="17"/>
  <c r="J146" i="17"/>
  <c r="BF146" i="17" s="1"/>
  <c r="BK145" i="17"/>
  <c r="BI145" i="17"/>
  <c r="BH145" i="17"/>
  <c r="BG145" i="17"/>
  <c r="BE145" i="17"/>
  <c r="T145" i="17"/>
  <c r="R145" i="17"/>
  <c r="P145" i="17"/>
  <c r="J145" i="17"/>
  <c r="BF145" i="17" s="1"/>
  <c r="BK144" i="17"/>
  <c r="BI144" i="17"/>
  <c r="BH144" i="17"/>
  <c r="BG144" i="17"/>
  <c r="BE144" i="17"/>
  <c r="T144" i="17"/>
  <c r="R144" i="17"/>
  <c r="P144" i="17"/>
  <c r="J144" i="17"/>
  <c r="BF144" i="17" s="1"/>
  <c r="BK141" i="17"/>
  <c r="BI141" i="17"/>
  <c r="BH141" i="17"/>
  <c r="BG141" i="17"/>
  <c r="BE141" i="17"/>
  <c r="T141" i="17"/>
  <c r="R141" i="17"/>
  <c r="P141" i="17"/>
  <c r="J141" i="17"/>
  <c r="BF141" i="17" s="1"/>
  <c r="BK140" i="17"/>
  <c r="BI140" i="17"/>
  <c r="BH140" i="17"/>
  <c r="BG140" i="17"/>
  <c r="BE140" i="17"/>
  <c r="T140" i="17"/>
  <c r="R140" i="17"/>
  <c r="P140" i="17"/>
  <c r="J140" i="17"/>
  <c r="BF140" i="17" s="1"/>
  <c r="BK139" i="17"/>
  <c r="BI139" i="17"/>
  <c r="BH139" i="17"/>
  <c r="BG139" i="17"/>
  <c r="BE139" i="17"/>
  <c r="T139" i="17"/>
  <c r="R139" i="17"/>
  <c r="P139" i="17"/>
  <c r="J139" i="17"/>
  <c r="BF139" i="17" s="1"/>
  <c r="BK138" i="17"/>
  <c r="BI138" i="17"/>
  <c r="BH138" i="17"/>
  <c r="BG138" i="17"/>
  <c r="BE138" i="17"/>
  <c r="T138" i="17"/>
  <c r="R138" i="17"/>
  <c r="P138" i="17"/>
  <c r="J138" i="17"/>
  <c r="BF138" i="17" s="1"/>
  <c r="BK137" i="17"/>
  <c r="BI137" i="17"/>
  <c r="BH137" i="17"/>
  <c r="BG137" i="17"/>
  <c r="BE137" i="17"/>
  <c r="T137" i="17"/>
  <c r="R137" i="17"/>
  <c r="P137" i="17"/>
  <c r="J137" i="17"/>
  <c r="BF137" i="17" s="1"/>
  <c r="BK136" i="17"/>
  <c r="BI136" i="17"/>
  <c r="BH136" i="17"/>
  <c r="BG136" i="17"/>
  <c r="BE136" i="17"/>
  <c r="T136" i="17"/>
  <c r="R136" i="17"/>
  <c r="P136" i="17"/>
  <c r="J136" i="17"/>
  <c r="BF136" i="17" s="1"/>
  <c r="T135" i="17"/>
  <c r="R135" i="17"/>
  <c r="P135" i="17"/>
  <c r="T134" i="17"/>
  <c r="R134" i="17"/>
  <c r="R133" i="17" s="1"/>
  <c r="P134" i="17"/>
  <c r="T133" i="17"/>
  <c r="P133" i="17"/>
  <c r="J130" i="17"/>
  <c r="J129" i="17"/>
  <c r="F129" i="17"/>
  <c r="F127" i="17"/>
  <c r="E125" i="17"/>
  <c r="J96" i="17"/>
  <c r="J95" i="17"/>
  <c r="F95" i="17"/>
  <c r="F93" i="17"/>
  <c r="E91" i="17"/>
  <c r="J41" i="17"/>
  <c r="J40" i="17"/>
  <c r="J39" i="17"/>
  <c r="J22" i="17"/>
  <c r="E22" i="17"/>
  <c r="J21" i="17"/>
  <c r="E7" i="17"/>
  <c r="BD96" i="16"/>
  <c r="BD97" i="16"/>
  <c r="BD98" i="16"/>
  <c r="BD100" i="16"/>
  <c r="BD101" i="16"/>
  <c r="BD102" i="16"/>
  <c r="BD103" i="16"/>
  <c r="BD104" i="16"/>
  <c r="BD105" i="16"/>
  <c r="BD106" i="16"/>
  <c r="BC106" i="16"/>
  <c r="BB106" i="16"/>
  <c r="BA106" i="16"/>
  <c r="AZ106" i="16"/>
  <c r="AY106" i="16"/>
  <c r="AX106" i="16"/>
  <c r="AW106" i="16"/>
  <c r="AV106" i="16"/>
  <c r="AT106" i="16" s="1"/>
  <c r="AU106" i="16"/>
  <c r="AS105" i="16"/>
  <c r="BC104" i="16"/>
  <c r="BB104" i="16"/>
  <c r="BA104" i="16"/>
  <c r="AZ104" i="16"/>
  <c r="AY104" i="16"/>
  <c r="AX104" i="16"/>
  <c r="AW104" i="16"/>
  <c r="AV104" i="16"/>
  <c r="AT104" i="16" s="1"/>
  <c r="AU104" i="16"/>
  <c r="AU103" i="16"/>
  <c r="AS103" i="16"/>
  <c r="BC102" i="16"/>
  <c r="BB102" i="16"/>
  <c r="BA102" i="16"/>
  <c r="AZ102" i="16"/>
  <c r="AY102" i="16"/>
  <c r="AX102" i="16"/>
  <c r="AW102" i="16"/>
  <c r="AV102" i="16"/>
  <c r="AU102" i="16"/>
  <c r="BC101" i="16"/>
  <c r="BB101" i="16"/>
  <c r="BA101" i="16"/>
  <c r="AZ101" i="16"/>
  <c r="AY101" i="16"/>
  <c r="AX101" i="16"/>
  <c r="AW101" i="16"/>
  <c r="AV101" i="16"/>
  <c r="AT101" i="16" s="1"/>
  <c r="AU101" i="16"/>
  <c r="BC100" i="16"/>
  <c r="BB100" i="16"/>
  <c r="BA100" i="16"/>
  <c r="AZ100" i="16"/>
  <c r="AY100" i="16"/>
  <c r="AX100" i="16"/>
  <c r="AW100" i="16"/>
  <c r="AV100" i="16"/>
  <c r="AU100" i="16"/>
  <c r="BC98" i="16"/>
  <c r="BB98" i="16"/>
  <c r="BA98" i="16"/>
  <c r="AZ98" i="16"/>
  <c r="AY98" i="16"/>
  <c r="AX98" i="16"/>
  <c r="AW98" i="16"/>
  <c r="AV98" i="16"/>
  <c r="AT98" i="16" s="1"/>
  <c r="AU98" i="16"/>
  <c r="BC97" i="16"/>
  <c r="BB97" i="16"/>
  <c r="BA97" i="16"/>
  <c r="AZ97" i="16"/>
  <c r="AY97" i="16"/>
  <c r="AX97" i="16"/>
  <c r="AW97" i="16"/>
  <c r="AV97" i="16"/>
  <c r="AU97" i="16"/>
  <c r="BC96" i="16"/>
  <c r="BB96" i="16"/>
  <c r="BA96" i="16"/>
  <c r="AZ96" i="16"/>
  <c r="AY96" i="16"/>
  <c r="AX96" i="16"/>
  <c r="AW96" i="16"/>
  <c r="AV96" i="16"/>
  <c r="AT96" i="16" s="1"/>
  <c r="AU96" i="16"/>
  <c r="AM90" i="16"/>
  <c r="L90" i="16"/>
  <c r="AM89" i="16"/>
  <c r="L89" i="16"/>
  <c r="AM87" i="16"/>
  <c r="L87" i="16"/>
  <c r="L85" i="16"/>
  <c r="L84" i="16"/>
  <c r="BK174" i="15"/>
  <c r="BI174" i="15"/>
  <c r="BH174" i="15"/>
  <c r="BG174" i="15"/>
  <c r="BE174" i="15"/>
  <c r="T174" i="15"/>
  <c r="R174" i="15"/>
  <c r="P174" i="15"/>
  <c r="J174" i="15"/>
  <c r="BF174" i="15" s="1"/>
  <c r="BK173" i="15"/>
  <c r="BK172" i="15" s="1"/>
  <c r="J172" i="15" s="1"/>
  <c r="J107" i="15" s="1"/>
  <c r="BI173" i="15"/>
  <c r="BH173" i="15"/>
  <c r="BG173" i="15"/>
  <c r="BE173" i="15"/>
  <c r="T173" i="15"/>
  <c r="R173" i="15"/>
  <c r="P173" i="15"/>
  <c r="J173" i="15"/>
  <c r="BF173" i="15" s="1"/>
  <c r="T172" i="15"/>
  <c r="R172" i="15"/>
  <c r="P172" i="15"/>
  <c r="BK171" i="15"/>
  <c r="BI171" i="15"/>
  <c r="BH171" i="15"/>
  <c r="BG171" i="15"/>
  <c r="BE171" i="15"/>
  <c r="T171" i="15"/>
  <c r="R171" i="15"/>
  <c r="P171" i="15"/>
  <c r="J171" i="15"/>
  <c r="BF171" i="15" s="1"/>
  <c r="BK170" i="15"/>
  <c r="BI170" i="15"/>
  <c r="BH170" i="15"/>
  <c r="BG170" i="15"/>
  <c r="BE170" i="15"/>
  <c r="T170" i="15"/>
  <c r="R170" i="15"/>
  <c r="P170" i="15"/>
  <c r="J170" i="15"/>
  <c r="BF170" i="15" s="1"/>
  <c r="BK169" i="15"/>
  <c r="BI169" i="15"/>
  <c r="BH169" i="15"/>
  <c r="BG169" i="15"/>
  <c r="BE169" i="15"/>
  <c r="T169" i="15"/>
  <c r="R169" i="15"/>
  <c r="P169" i="15"/>
  <c r="J169" i="15"/>
  <c r="BF169" i="15" s="1"/>
  <c r="BK168" i="15"/>
  <c r="BI168" i="15"/>
  <c r="BH168" i="15"/>
  <c r="BG168" i="15"/>
  <c r="BE168" i="15"/>
  <c r="T168" i="15"/>
  <c r="R168" i="15"/>
  <c r="P168" i="15"/>
  <c r="J168" i="15"/>
  <c r="BF168" i="15" s="1"/>
  <c r="BK167" i="15"/>
  <c r="BI167" i="15"/>
  <c r="BH167" i="15"/>
  <c r="BG167" i="15"/>
  <c r="BE167" i="15"/>
  <c r="T167" i="15"/>
  <c r="R167" i="15"/>
  <c r="P167" i="15"/>
  <c r="J167" i="15"/>
  <c r="BF167" i="15" s="1"/>
  <c r="BK166" i="15"/>
  <c r="BI166" i="15"/>
  <c r="BH166" i="15"/>
  <c r="BG166" i="15"/>
  <c r="BE166" i="15"/>
  <c r="T166" i="15"/>
  <c r="R166" i="15"/>
  <c r="P166" i="15"/>
  <c r="J166" i="15"/>
  <c r="BF166" i="15" s="1"/>
  <c r="BK165" i="15"/>
  <c r="BI165" i="15"/>
  <c r="BH165" i="15"/>
  <c r="BG165" i="15"/>
  <c r="BE165" i="15"/>
  <c r="T165" i="15"/>
  <c r="R165" i="15"/>
  <c r="P165" i="15"/>
  <c r="J165" i="15"/>
  <c r="BF165" i="15" s="1"/>
  <c r="BK164" i="15"/>
  <c r="BI164" i="15"/>
  <c r="BH164" i="15"/>
  <c r="BG164" i="15"/>
  <c r="BE164" i="15"/>
  <c r="T164" i="15"/>
  <c r="R164" i="15"/>
  <c r="P164" i="15"/>
  <c r="J164" i="15"/>
  <c r="BF164" i="15" s="1"/>
  <c r="BK163" i="15"/>
  <c r="J163" i="15" s="1"/>
  <c r="J106" i="15" s="1"/>
  <c r="T163" i="15"/>
  <c r="R163" i="15"/>
  <c r="P163" i="15"/>
  <c r="BK162" i="15"/>
  <c r="BI162" i="15"/>
  <c r="BH162" i="15"/>
  <c r="BG162" i="15"/>
  <c r="BE162" i="15"/>
  <c r="T162" i="15"/>
  <c r="R162" i="15"/>
  <c r="P162" i="15"/>
  <c r="J162" i="15"/>
  <c r="BF162" i="15" s="1"/>
  <c r="BK161" i="15"/>
  <c r="BI161" i="15"/>
  <c r="BH161" i="15"/>
  <c r="BG161" i="15"/>
  <c r="BE161" i="15"/>
  <c r="T161" i="15"/>
  <c r="R161" i="15"/>
  <c r="P161" i="15"/>
  <c r="J161" i="15"/>
  <c r="BF161" i="15" s="1"/>
  <c r="BK157" i="15"/>
  <c r="BI157" i="15"/>
  <c r="BH157" i="15"/>
  <c r="BG157" i="15"/>
  <c r="BE157" i="15"/>
  <c r="T157" i="15"/>
  <c r="R157" i="15"/>
  <c r="P157" i="15"/>
  <c r="J157" i="15"/>
  <c r="BF157" i="15" s="1"/>
  <c r="BK156" i="15"/>
  <c r="BI156" i="15"/>
  <c r="BH156" i="15"/>
  <c r="BG156" i="15"/>
  <c r="BE156" i="15"/>
  <c r="T156" i="15"/>
  <c r="R156" i="15"/>
  <c r="P156" i="15"/>
  <c r="J156" i="15"/>
  <c r="BF156" i="15" s="1"/>
  <c r="BK155" i="15"/>
  <c r="BI155" i="15"/>
  <c r="BH155" i="15"/>
  <c r="BG155" i="15"/>
  <c r="BE155" i="15"/>
  <c r="T155" i="15"/>
  <c r="R155" i="15"/>
  <c r="P155" i="15"/>
  <c r="J155" i="15"/>
  <c r="BF155" i="15" s="1"/>
  <c r="BK154" i="15"/>
  <c r="BI154" i="15"/>
  <c r="BH154" i="15"/>
  <c r="BG154" i="15"/>
  <c r="BE154" i="15"/>
  <c r="T154" i="15"/>
  <c r="R154" i="15"/>
  <c r="P154" i="15"/>
  <c r="J154" i="15"/>
  <c r="BF154" i="15" s="1"/>
  <c r="BK153" i="15"/>
  <c r="BI153" i="15"/>
  <c r="BH153" i="15"/>
  <c r="BG153" i="15"/>
  <c r="BE153" i="15"/>
  <c r="T153" i="15"/>
  <c r="R153" i="15"/>
  <c r="P153" i="15"/>
  <c r="J153" i="15"/>
  <c r="BF153" i="15" s="1"/>
  <c r="BK151" i="15"/>
  <c r="BI151" i="15"/>
  <c r="BH151" i="15"/>
  <c r="BG151" i="15"/>
  <c r="BE151" i="15"/>
  <c r="T151" i="15"/>
  <c r="R151" i="15"/>
  <c r="P151" i="15"/>
  <c r="J151" i="15"/>
  <c r="BF151" i="15" s="1"/>
  <c r="BK150" i="15"/>
  <c r="J150" i="15" s="1"/>
  <c r="J105" i="15" s="1"/>
  <c r="T150" i="15"/>
  <c r="R150" i="15"/>
  <c r="P150" i="15"/>
  <c r="BK148" i="15"/>
  <c r="BI148" i="15"/>
  <c r="BH148" i="15"/>
  <c r="BG148" i="15"/>
  <c r="BE148" i="15"/>
  <c r="T148" i="15"/>
  <c r="R148" i="15"/>
  <c r="P148" i="15"/>
  <c r="J148" i="15"/>
  <c r="BF148" i="15" s="1"/>
  <c r="BK146" i="15"/>
  <c r="BI146" i="15"/>
  <c r="BH146" i="15"/>
  <c r="BG146" i="15"/>
  <c r="BF146" i="15"/>
  <c r="BE146" i="15"/>
  <c r="T146" i="15"/>
  <c r="R146" i="15"/>
  <c r="P146" i="15"/>
  <c r="J146" i="15"/>
  <c r="BK145" i="15"/>
  <c r="J145" i="15" s="1"/>
  <c r="J104" i="15" s="1"/>
  <c r="T145" i="15"/>
  <c r="R145" i="15"/>
  <c r="P145" i="15"/>
  <c r="BK144" i="15"/>
  <c r="BK134" i="15" s="1"/>
  <c r="BI144" i="15"/>
  <c r="BH144" i="15"/>
  <c r="BG144" i="15"/>
  <c r="BE144" i="15"/>
  <c r="T144" i="15"/>
  <c r="R144" i="15"/>
  <c r="P144" i="15"/>
  <c r="J144" i="15"/>
  <c r="BF144" i="15" s="1"/>
  <c r="BK143" i="15"/>
  <c r="BI143" i="15"/>
  <c r="BH143" i="15"/>
  <c r="BG143" i="15"/>
  <c r="BE143" i="15"/>
  <c r="T143" i="15"/>
  <c r="R143" i="15"/>
  <c r="P143" i="15"/>
  <c r="J143" i="15"/>
  <c r="BF143" i="15" s="1"/>
  <c r="BK141" i="15"/>
  <c r="BI141" i="15"/>
  <c r="BH141" i="15"/>
  <c r="BG141" i="15"/>
  <c r="BE141" i="15"/>
  <c r="T141" i="15"/>
  <c r="R141" i="15"/>
  <c r="P141" i="15"/>
  <c r="J141" i="15"/>
  <c r="BF141" i="15" s="1"/>
  <c r="BK140" i="15"/>
  <c r="BI140" i="15"/>
  <c r="BH140" i="15"/>
  <c r="BG140" i="15"/>
  <c r="BF140" i="15"/>
  <c r="BE140" i="15"/>
  <c r="T140" i="15"/>
  <c r="R140" i="15"/>
  <c r="P140" i="15"/>
  <c r="J140" i="15"/>
  <c r="BK138" i="15"/>
  <c r="BI138" i="15"/>
  <c r="BH138" i="15"/>
  <c r="BG138" i="15"/>
  <c r="BF138" i="15"/>
  <c r="BE138" i="15"/>
  <c r="T138" i="15"/>
  <c r="R138" i="15"/>
  <c r="P138" i="15"/>
  <c r="J138" i="15"/>
  <c r="BK137" i="15"/>
  <c r="BI137" i="15"/>
  <c r="BH137" i="15"/>
  <c r="BG137" i="15"/>
  <c r="BE137" i="15"/>
  <c r="T137" i="15"/>
  <c r="R137" i="15"/>
  <c r="P137" i="15"/>
  <c r="J137" i="15"/>
  <c r="BF137" i="15" s="1"/>
  <c r="BK135" i="15"/>
  <c r="BI135" i="15"/>
  <c r="BH135" i="15"/>
  <c r="BG135" i="15"/>
  <c r="BE135" i="15"/>
  <c r="T135" i="15"/>
  <c r="R135" i="15"/>
  <c r="P135" i="15"/>
  <c r="J135" i="15"/>
  <c r="BF135" i="15" s="1"/>
  <c r="T134" i="15"/>
  <c r="R134" i="15"/>
  <c r="P134" i="15"/>
  <c r="T133" i="15"/>
  <c r="R133" i="15"/>
  <c r="P133" i="15"/>
  <c r="P132" i="15" s="1"/>
  <c r="P131" i="15" s="1"/>
  <c r="T132" i="15"/>
  <c r="T131" i="15" s="1"/>
  <c r="R132" i="15"/>
  <c r="R131" i="15"/>
  <c r="J128" i="15"/>
  <c r="J127" i="15"/>
  <c r="F127" i="15"/>
  <c r="F125" i="15"/>
  <c r="E123" i="15"/>
  <c r="J96" i="15"/>
  <c r="J95" i="15"/>
  <c r="F95" i="15"/>
  <c r="F93" i="15"/>
  <c r="E91" i="15"/>
  <c r="J41" i="15"/>
  <c r="J40" i="15"/>
  <c r="J39" i="15"/>
  <c r="J22" i="15"/>
  <c r="E22" i="15"/>
  <c r="J21" i="15"/>
  <c r="E7" i="15"/>
  <c r="BK320" i="14"/>
  <c r="BI320" i="14"/>
  <c r="BH320" i="14"/>
  <c r="BG320" i="14"/>
  <c r="BE320" i="14"/>
  <c r="T320" i="14"/>
  <c r="R320" i="14"/>
  <c r="P320" i="14"/>
  <c r="P319" i="14" s="1"/>
  <c r="J320" i="14"/>
  <c r="BF320" i="14" s="1"/>
  <c r="BK319" i="14"/>
  <c r="J319" i="14" s="1"/>
  <c r="J112" i="14" s="1"/>
  <c r="T319" i="14"/>
  <c r="R319" i="14"/>
  <c r="BK318" i="14"/>
  <c r="BI318" i="14"/>
  <c r="BH318" i="14"/>
  <c r="BG318" i="14"/>
  <c r="BF318" i="14"/>
  <c r="BE318" i="14"/>
  <c r="T318" i="14"/>
  <c r="R318" i="14"/>
  <c r="P318" i="14"/>
  <c r="J318" i="14"/>
  <c r="BK317" i="14"/>
  <c r="BI317" i="14"/>
  <c r="BH317" i="14"/>
  <c r="BG317" i="14"/>
  <c r="BE317" i="14"/>
  <c r="T317" i="14"/>
  <c r="R317" i="14"/>
  <c r="P317" i="14"/>
  <c r="J317" i="14"/>
  <c r="BF317" i="14" s="1"/>
  <c r="BK316" i="14"/>
  <c r="BI316" i="14"/>
  <c r="BH316" i="14"/>
  <c r="BG316" i="14"/>
  <c r="BE316" i="14"/>
  <c r="T316" i="14"/>
  <c r="R316" i="14"/>
  <c r="P316" i="14"/>
  <c r="J316" i="14"/>
  <c r="BF316" i="14" s="1"/>
  <c r="BK314" i="14"/>
  <c r="BI314" i="14"/>
  <c r="BH314" i="14"/>
  <c r="BG314" i="14"/>
  <c r="BF314" i="14"/>
  <c r="BE314" i="14"/>
  <c r="T314" i="14"/>
  <c r="R314" i="14"/>
  <c r="P314" i="14"/>
  <c r="J314" i="14"/>
  <c r="BK312" i="14"/>
  <c r="BI312" i="14"/>
  <c r="BH312" i="14"/>
  <c r="BG312" i="14"/>
  <c r="BE312" i="14"/>
  <c r="T312" i="14"/>
  <c r="R312" i="14"/>
  <c r="P312" i="14"/>
  <c r="J312" i="14"/>
  <c r="BF312" i="14" s="1"/>
  <c r="BK311" i="14"/>
  <c r="BI311" i="14"/>
  <c r="BH311" i="14"/>
  <c r="BG311" i="14"/>
  <c r="BE311" i="14"/>
  <c r="T311" i="14"/>
  <c r="R311" i="14"/>
  <c r="P311" i="14"/>
  <c r="J311" i="14"/>
  <c r="BF311" i="14" s="1"/>
  <c r="BK310" i="14"/>
  <c r="J310" i="14" s="1"/>
  <c r="J111" i="14" s="1"/>
  <c r="T310" i="14"/>
  <c r="R310" i="14"/>
  <c r="P310" i="14"/>
  <c r="BK309" i="14"/>
  <c r="BI309" i="14"/>
  <c r="BH309" i="14"/>
  <c r="BG309" i="14"/>
  <c r="BF309" i="14"/>
  <c r="BE309" i="14"/>
  <c r="T309" i="14"/>
  <c r="R309" i="14"/>
  <c r="P309" i="14"/>
  <c r="J309" i="14"/>
  <c r="BK308" i="14"/>
  <c r="BI308" i="14"/>
  <c r="BH308" i="14"/>
  <c r="BG308" i="14"/>
  <c r="BF308" i="14"/>
  <c r="BE308" i="14"/>
  <c r="T308" i="14"/>
  <c r="R308" i="14"/>
  <c r="P308" i="14"/>
  <c r="J308" i="14"/>
  <c r="BK307" i="14"/>
  <c r="BI307" i="14"/>
  <c r="BH307" i="14"/>
  <c r="BG307" i="14"/>
  <c r="BE307" i="14"/>
  <c r="T307" i="14"/>
  <c r="R307" i="14"/>
  <c r="P307" i="14"/>
  <c r="J307" i="14"/>
  <c r="BF307" i="14" s="1"/>
  <c r="BK302" i="14"/>
  <c r="BI302" i="14"/>
  <c r="BH302" i="14"/>
  <c r="BG302" i="14"/>
  <c r="BF302" i="14"/>
  <c r="BE302" i="14"/>
  <c r="T302" i="14"/>
  <c r="R302" i="14"/>
  <c r="P302" i="14"/>
  <c r="J302" i="14"/>
  <c r="BK300" i="14"/>
  <c r="BI300" i="14"/>
  <c r="BH300" i="14"/>
  <c r="BG300" i="14"/>
  <c r="BE300" i="14"/>
  <c r="T300" i="14"/>
  <c r="R300" i="14"/>
  <c r="P300" i="14"/>
  <c r="J300" i="14"/>
  <c r="BF300" i="14" s="1"/>
  <c r="BK299" i="14"/>
  <c r="BI299" i="14"/>
  <c r="BH299" i="14"/>
  <c r="BG299" i="14"/>
  <c r="BE299" i="14"/>
  <c r="T299" i="14"/>
  <c r="R299" i="14"/>
  <c r="P299" i="14"/>
  <c r="J299" i="14"/>
  <c r="BF299" i="14" s="1"/>
  <c r="BK295" i="14"/>
  <c r="BI295" i="14"/>
  <c r="BH295" i="14"/>
  <c r="BG295" i="14"/>
  <c r="BE295" i="14"/>
  <c r="T295" i="14"/>
  <c r="R295" i="14"/>
  <c r="P295" i="14"/>
  <c r="J295" i="14"/>
  <c r="BF295" i="14" s="1"/>
  <c r="BK292" i="14"/>
  <c r="BI292" i="14"/>
  <c r="BH292" i="14"/>
  <c r="BG292" i="14"/>
  <c r="BE292" i="14"/>
  <c r="T292" i="14"/>
  <c r="R292" i="14"/>
  <c r="P292" i="14"/>
  <c r="J292" i="14"/>
  <c r="BF292" i="14" s="1"/>
  <c r="BK290" i="14"/>
  <c r="BI290" i="14"/>
  <c r="BH290" i="14"/>
  <c r="BG290" i="14"/>
  <c r="BE290" i="14"/>
  <c r="T290" i="14"/>
  <c r="R290" i="14"/>
  <c r="P290" i="14"/>
  <c r="J290" i="14"/>
  <c r="BF290" i="14" s="1"/>
  <c r="BK289" i="14"/>
  <c r="BI289" i="14"/>
  <c r="BH289" i="14"/>
  <c r="BG289" i="14"/>
  <c r="BE289" i="14"/>
  <c r="T289" i="14"/>
  <c r="R289" i="14"/>
  <c r="P289" i="14"/>
  <c r="J289" i="14"/>
  <c r="BF289" i="14" s="1"/>
  <c r="BK286" i="14"/>
  <c r="BI286" i="14"/>
  <c r="BH286" i="14"/>
  <c r="BG286" i="14"/>
  <c r="BE286" i="14"/>
  <c r="T286" i="14"/>
  <c r="R286" i="14"/>
  <c r="P286" i="14"/>
  <c r="J286" i="14"/>
  <c r="BF286" i="14" s="1"/>
  <c r="BK282" i="14"/>
  <c r="BI282" i="14"/>
  <c r="BH282" i="14"/>
  <c r="BG282" i="14"/>
  <c r="BF282" i="14"/>
  <c r="BE282" i="14"/>
  <c r="T282" i="14"/>
  <c r="R282" i="14"/>
  <c r="P282" i="14"/>
  <c r="J282" i="14"/>
  <c r="BK281" i="14"/>
  <c r="BI281" i="14"/>
  <c r="BH281" i="14"/>
  <c r="BG281" i="14"/>
  <c r="BE281" i="14"/>
  <c r="T281" i="14"/>
  <c r="R281" i="14"/>
  <c r="P281" i="14"/>
  <c r="J281" i="14"/>
  <c r="BF281" i="14" s="1"/>
  <c r="BK277" i="14"/>
  <c r="BI277" i="14"/>
  <c r="BH277" i="14"/>
  <c r="BG277" i="14"/>
  <c r="BF277" i="14"/>
  <c r="BE277" i="14"/>
  <c r="T277" i="14"/>
  <c r="R277" i="14"/>
  <c r="P277" i="14"/>
  <c r="J277" i="14"/>
  <c r="BK276" i="14"/>
  <c r="T276" i="14"/>
  <c r="R276" i="14"/>
  <c r="P276" i="14"/>
  <c r="BK274" i="14"/>
  <c r="BI274" i="14"/>
  <c r="BH274" i="14"/>
  <c r="BG274" i="14"/>
  <c r="BE274" i="14"/>
  <c r="T274" i="14"/>
  <c r="R274" i="14"/>
  <c r="P274" i="14"/>
  <c r="J274" i="14"/>
  <c r="BF274" i="14" s="1"/>
  <c r="BK272" i="14"/>
  <c r="BI272" i="14"/>
  <c r="BH272" i="14"/>
  <c r="BG272" i="14"/>
  <c r="BF272" i="14"/>
  <c r="BE272" i="14"/>
  <c r="T272" i="14"/>
  <c r="R272" i="14"/>
  <c r="P272" i="14"/>
  <c r="J272" i="14"/>
  <c r="BK270" i="14"/>
  <c r="BI270" i="14"/>
  <c r="BH270" i="14"/>
  <c r="BG270" i="14"/>
  <c r="BE270" i="14"/>
  <c r="T270" i="14"/>
  <c r="R270" i="14"/>
  <c r="P270" i="14"/>
  <c r="J270" i="14"/>
  <c r="BF270" i="14" s="1"/>
  <c r="BK269" i="14"/>
  <c r="J269" i="14" s="1"/>
  <c r="J109" i="14" s="1"/>
  <c r="T269" i="14"/>
  <c r="R269" i="14"/>
  <c r="P269" i="14"/>
  <c r="BK268" i="14"/>
  <c r="BI268" i="14"/>
  <c r="BH268" i="14"/>
  <c r="BG268" i="14"/>
  <c r="BF268" i="14"/>
  <c r="BE268" i="14"/>
  <c r="T268" i="14"/>
  <c r="R268" i="14"/>
  <c r="P268" i="14"/>
  <c r="J268" i="14"/>
  <c r="BK267" i="14"/>
  <c r="BI267" i="14"/>
  <c r="BH267" i="14"/>
  <c r="BG267" i="14"/>
  <c r="BE267" i="14"/>
  <c r="T267" i="14"/>
  <c r="R267" i="14"/>
  <c r="P267" i="14"/>
  <c r="J267" i="14"/>
  <c r="BF267" i="14" s="1"/>
  <c r="BK266" i="14"/>
  <c r="BI266" i="14"/>
  <c r="BH266" i="14"/>
  <c r="BG266" i="14"/>
  <c r="BE266" i="14"/>
  <c r="T266" i="14"/>
  <c r="R266" i="14"/>
  <c r="P266" i="14"/>
  <c r="J266" i="14"/>
  <c r="BF266" i="14" s="1"/>
  <c r="BK265" i="14"/>
  <c r="BI265" i="14"/>
  <c r="BH265" i="14"/>
  <c r="BG265" i="14"/>
  <c r="BF265" i="14"/>
  <c r="BE265" i="14"/>
  <c r="T265" i="14"/>
  <c r="R265" i="14"/>
  <c r="P265" i="14"/>
  <c r="J265" i="14"/>
  <c r="BK264" i="14"/>
  <c r="BI264" i="14"/>
  <c r="BH264" i="14"/>
  <c r="BG264" i="14"/>
  <c r="BE264" i="14"/>
  <c r="T264" i="14"/>
  <c r="R264" i="14"/>
  <c r="P264" i="14"/>
  <c r="J264" i="14"/>
  <c r="BF264" i="14" s="1"/>
  <c r="BK263" i="14"/>
  <c r="BI263" i="14"/>
  <c r="BH263" i="14"/>
  <c r="BG263" i="14"/>
  <c r="BE263" i="14"/>
  <c r="T263" i="14"/>
  <c r="R263" i="14"/>
  <c r="P263" i="14"/>
  <c r="J263" i="14"/>
  <c r="BF263" i="14" s="1"/>
  <c r="BK262" i="14"/>
  <c r="BI262" i="14"/>
  <c r="BH262" i="14"/>
  <c r="BG262" i="14"/>
  <c r="BE262" i="14"/>
  <c r="T262" i="14"/>
  <c r="R262" i="14"/>
  <c r="P262" i="14"/>
  <c r="J262" i="14"/>
  <c r="BF262" i="14" s="1"/>
  <c r="BK261" i="14"/>
  <c r="J261" i="14" s="1"/>
  <c r="J108" i="14" s="1"/>
  <c r="T261" i="14"/>
  <c r="R261" i="14"/>
  <c r="P261" i="14"/>
  <c r="P260" i="14" s="1"/>
  <c r="P137" i="14" s="1"/>
  <c r="P136" i="14" s="1"/>
  <c r="T260" i="14"/>
  <c r="R260" i="14"/>
  <c r="BK259" i="14"/>
  <c r="BI259" i="14"/>
  <c r="BH259" i="14"/>
  <c r="BG259" i="14"/>
  <c r="BE259" i="14"/>
  <c r="T259" i="14"/>
  <c r="R259" i="14"/>
  <c r="P259" i="14"/>
  <c r="J259" i="14"/>
  <c r="BF259" i="14" s="1"/>
  <c r="BK258" i="14"/>
  <c r="BI258" i="14"/>
  <c r="BH258" i="14"/>
  <c r="BG258" i="14"/>
  <c r="BF258" i="14"/>
  <c r="BE258" i="14"/>
  <c r="T258" i="14"/>
  <c r="R258" i="14"/>
  <c r="P258" i="14"/>
  <c r="J258" i="14"/>
  <c r="BK257" i="14"/>
  <c r="BI257" i="14"/>
  <c r="BH257" i="14"/>
  <c r="BG257" i="14"/>
  <c r="BE257" i="14"/>
  <c r="T257" i="14"/>
  <c r="R257" i="14"/>
  <c r="P257" i="14"/>
  <c r="J257" i="14"/>
  <c r="BF257" i="14" s="1"/>
  <c r="BK256" i="14"/>
  <c r="BI256" i="14"/>
  <c r="BH256" i="14"/>
  <c r="BG256" i="14"/>
  <c r="BF256" i="14"/>
  <c r="BE256" i="14"/>
  <c r="T256" i="14"/>
  <c r="R256" i="14"/>
  <c r="P256" i="14"/>
  <c r="J256" i="14"/>
  <c r="BK255" i="14"/>
  <c r="BI255" i="14"/>
  <c r="BH255" i="14"/>
  <c r="BG255" i="14"/>
  <c r="BE255" i="14"/>
  <c r="T255" i="14"/>
  <c r="R255" i="14"/>
  <c r="P255" i="14"/>
  <c r="J255" i="14"/>
  <c r="BF255" i="14" s="1"/>
  <c r="BK254" i="14"/>
  <c r="BI254" i="14"/>
  <c r="BH254" i="14"/>
  <c r="BG254" i="14"/>
  <c r="BF254" i="14"/>
  <c r="BE254" i="14"/>
  <c r="T254" i="14"/>
  <c r="R254" i="14"/>
  <c r="P254" i="14"/>
  <c r="J254" i="14"/>
  <c r="BK251" i="14"/>
  <c r="BI251" i="14"/>
  <c r="BH251" i="14"/>
  <c r="BG251" i="14"/>
  <c r="BE251" i="14"/>
  <c r="T251" i="14"/>
  <c r="R251" i="14"/>
  <c r="P251" i="14"/>
  <c r="J251" i="14"/>
  <c r="BF251" i="14" s="1"/>
  <c r="BK249" i="14"/>
  <c r="BI249" i="14"/>
  <c r="BH249" i="14"/>
  <c r="BG249" i="14"/>
  <c r="BE249" i="14"/>
  <c r="T249" i="14"/>
  <c r="R249" i="14"/>
  <c r="P249" i="14"/>
  <c r="J249" i="14"/>
  <c r="BF249" i="14" s="1"/>
  <c r="BK248" i="14"/>
  <c r="BI248" i="14"/>
  <c r="BH248" i="14"/>
  <c r="BG248" i="14"/>
  <c r="BE248" i="14"/>
  <c r="T248" i="14"/>
  <c r="R248" i="14"/>
  <c r="P248" i="14"/>
  <c r="J248" i="14"/>
  <c r="BF248" i="14" s="1"/>
  <c r="BK247" i="14"/>
  <c r="BI247" i="14"/>
  <c r="BH247" i="14"/>
  <c r="BG247" i="14"/>
  <c r="BE247" i="14"/>
  <c r="T247" i="14"/>
  <c r="R247" i="14"/>
  <c r="P247" i="14"/>
  <c r="J247" i="14"/>
  <c r="BF247" i="14" s="1"/>
  <c r="BK244" i="14"/>
  <c r="BI244" i="14"/>
  <c r="BH244" i="14"/>
  <c r="BG244" i="14"/>
  <c r="BE244" i="14"/>
  <c r="T244" i="14"/>
  <c r="R244" i="14"/>
  <c r="P244" i="14"/>
  <c r="J244" i="14"/>
  <c r="BF244" i="14" s="1"/>
  <c r="BK243" i="14"/>
  <c r="BI243" i="14"/>
  <c r="BH243" i="14"/>
  <c r="BG243" i="14"/>
  <c r="BE243" i="14"/>
  <c r="T243" i="14"/>
  <c r="R243" i="14"/>
  <c r="P243" i="14"/>
  <c r="J243" i="14"/>
  <c r="BF243" i="14" s="1"/>
  <c r="BK239" i="14"/>
  <c r="BI239" i="14"/>
  <c r="BH239" i="14"/>
  <c r="BG239" i="14"/>
  <c r="BE239" i="14"/>
  <c r="T239" i="14"/>
  <c r="R239" i="14"/>
  <c r="P239" i="14"/>
  <c r="J239" i="14"/>
  <c r="BF239" i="14" s="1"/>
  <c r="BK235" i="14"/>
  <c r="BI235" i="14"/>
  <c r="BH235" i="14"/>
  <c r="BG235" i="14"/>
  <c r="BE235" i="14"/>
  <c r="T235" i="14"/>
  <c r="R235" i="14"/>
  <c r="P235" i="14"/>
  <c r="J235" i="14"/>
  <c r="BF235" i="14" s="1"/>
  <c r="BK233" i="14"/>
  <c r="BI233" i="14"/>
  <c r="BH233" i="14"/>
  <c r="BG233" i="14"/>
  <c r="BE233" i="14"/>
  <c r="T233" i="14"/>
  <c r="R233" i="14"/>
  <c r="P233" i="14"/>
  <c r="J233" i="14"/>
  <c r="BF233" i="14" s="1"/>
  <c r="BK232" i="14"/>
  <c r="BI232" i="14"/>
  <c r="BH232" i="14"/>
  <c r="BG232" i="14"/>
  <c r="BE232" i="14"/>
  <c r="T232" i="14"/>
  <c r="R232" i="14"/>
  <c r="P232" i="14"/>
  <c r="J232" i="14"/>
  <c r="BF232" i="14" s="1"/>
  <c r="BK228" i="14"/>
  <c r="BI228" i="14"/>
  <c r="BH228" i="14"/>
  <c r="BG228" i="14"/>
  <c r="BF228" i="14"/>
  <c r="BE228" i="14"/>
  <c r="T228" i="14"/>
  <c r="R228" i="14"/>
  <c r="P228" i="14"/>
  <c r="J228" i="14"/>
  <c r="BK226" i="14"/>
  <c r="BI226" i="14"/>
  <c r="BH226" i="14"/>
  <c r="BG226" i="14"/>
  <c r="BE226" i="14"/>
  <c r="T226" i="14"/>
  <c r="R226" i="14"/>
  <c r="P226" i="14"/>
  <c r="J226" i="14"/>
  <c r="BF226" i="14" s="1"/>
  <c r="BK225" i="14"/>
  <c r="BI225" i="14"/>
  <c r="BH225" i="14"/>
  <c r="BG225" i="14"/>
  <c r="BE225" i="14"/>
  <c r="T225" i="14"/>
  <c r="R225" i="14"/>
  <c r="P225" i="14"/>
  <c r="J225" i="14"/>
  <c r="BF225" i="14" s="1"/>
  <c r="BK221" i="14"/>
  <c r="BI221" i="14"/>
  <c r="BH221" i="14"/>
  <c r="BG221" i="14"/>
  <c r="BF221" i="14"/>
  <c r="BE221" i="14"/>
  <c r="T221" i="14"/>
  <c r="R221" i="14"/>
  <c r="P221" i="14"/>
  <c r="J221" i="14"/>
  <c r="BK220" i="14"/>
  <c r="J220" i="14" s="1"/>
  <c r="J106" i="14" s="1"/>
  <c r="T220" i="14"/>
  <c r="R220" i="14"/>
  <c r="P220" i="14"/>
  <c r="BK219" i="14"/>
  <c r="BI219" i="14"/>
  <c r="BH219" i="14"/>
  <c r="BG219" i="14"/>
  <c r="BF219" i="14"/>
  <c r="BE219" i="14"/>
  <c r="T219" i="14"/>
  <c r="R219" i="14"/>
  <c r="P219" i="14"/>
  <c r="J219" i="14"/>
  <c r="BK218" i="14"/>
  <c r="BI218" i="14"/>
  <c r="BH218" i="14"/>
  <c r="BG218" i="14"/>
  <c r="BF218" i="14"/>
  <c r="BE218" i="14"/>
  <c r="T218" i="14"/>
  <c r="R218" i="14"/>
  <c r="P218" i="14"/>
  <c r="J218" i="14"/>
  <c r="BK217" i="14"/>
  <c r="BI217" i="14"/>
  <c r="BH217" i="14"/>
  <c r="BG217" i="14"/>
  <c r="BE217" i="14"/>
  <c r="T217" i="14"/>
  <c r="R217" i="14"/>
  <c r="P217" i="14"/>
  <c r="J217" i="14"/>
  <c r="BF217" i="14" s="1"/>
  <c r="BK211" i="14"/>
  <c r="BI211" i="14"/>
  <c r="BH211" i="14"/>
  <c r="BG211" i="14"/>
  <c r="BE211" i="14"/>
  <c r="T211" i="14"/>
  <c r="R211" i="14"/>
  <c r="P211" i="14"/>
  <c r="J211" i="14"/>
  <c r="BF211" i="14" s="1"/>
  <c r="BK208" i="14"/>
  <c r="BI208" i="14"/>
  <c r="BH208" i="14"/>
  <c r="BG208" i="14"/>
  <c r="BE208" i="14"/>
  <c r="T208" i="14"/>
  <c r="R208" i="14"/>
  <c r="P208" i="14"/>
  <c r="J208" i="14"/>
  <c r="BF208" i="14" s="1"/>
  <c r="BK207" i="14"/>
  <c r="BI207" i="14"/>
  <c r="BH207" i="14"/>
  <c r="BG207" i="14"/>
  <c r="BE207" i="14"/>
  <c r="T207" i="14"/>
  <c r="R207" i="14"/>
  <c r="P207" i="14"/>
  <c r="J207" i="14"/>
  <c r="BF207" i="14" s="1"/>
  <c r="BK206" i="14"/>
  <c r="BI206" i="14"/>
  <c r="BH206" i="14"/>
  <c r="BG206" i="14"/>
  <c r="BE206" i="14"/>
  <c r="T206" i="14"/>
  <c r="R206" i="14"/>
  <c r="P206" i="14"/>
  <c r="J206" i="14"/>
  <c r="BF206" i="14" s="1"/>
  <c r="BK205" i="14"/>
  <c r="BI205" i="14"/>
  <c r="BH205" i="14"/>
  <c r="BG205" i="14"/>
  <c r="BE205" i="14"/>
  <c r="T205" i="14"/>
  <c r="R205" i="14"/>
  <c r="P205" i="14"/>
  <c r="J205" i="14"/>
  <c r="BF205" i="14" s="1"/>
  <c r="BK203" i="14"/>
  <c r="BI203" i="14"/>
  <c r="BH203" i="14"/>
  <c r="BG203" i="14"/>
  <c r="BE203" i="14"/>
  <c r="T203" i="14"/>
  <c r="R203" i="14"/>
  <c r="P203" i="14"/>
  <c r="J203" i="14"/>
  <c r="BF203" i="14" s="1"/>
  <c r="BK202" i="14"/>
  <c r="BI202" i="14"/>
  <c r="BH202" i="14"/>
  <c r="BG202" i="14"/>
  <c r="BE202" i="14"/>
  <c r="T202" i="14"/>
  <c r="R202" i="14"/>
  <c r="P202" i="14"/>
  <c r="J202" i="14"/>
  <c r="BF202" i="14" s="1"/>
  <c r="BK200" i="14"/>
  <c r="BI200" i="14"/>
  <c r="BH200" i="14"/>
  <c r="BG200" i="14"/>
  <c r="BE200" i="14"/>
  <c r="T200" i="14"/>
  <c r="R200" i="14"/>
  <c r="P200" i="14"/>
  <c r="J200" i="14"/>
  <c r="BF200" i="14" s="1"/>
  <c r="BK199" i="14"/>
  <c r="BI199" i="14"/>
  <c r="BH199" i="14"/>
  <c r="BG199" i="14"/>
  <c r="BE199" i="14"/>
  <c r="T199" i="14"/>
  <c r="R199" i="14"/>
  <c r="P199" i="14"/>
  <c r="J199" i="14"/>
  <c r="BF199" i="14" s="1"/>
  <c r="BK196" i="14"/>
  <c r="BI196" i="14"/>
  <c r="BH196" i="14"/>
  <c r="BG196" i="14"/>
  <c r="BE196" i="14"/>
  <c r="T196" i="14"/>
  <c r="R196" i="14"/>
  <c r="P196" i="14"/>
  <c r="J196" i="14"/>
  <c r="BF196" i="14" s="1"/>
  <c r="BK193" i="14"/>
  <c r="BI193" i="14"/>
  <c r="BH193" i="14"/>
  <c r="BG193" i="14"/>
  <c r="BE193" i="14"/>
  <c r="T193" i="14"/>
  <c r="R193" i="14"/>
  <c r="P193" i="14"/>
  <c r="J193" i="14"/>
  <c r="BF193" i="14" s="1"/>
  <c r="BK191" i="14"/>
  <c r="BI191" i="14"/>
  <c r="BH191" i="14"/>
  <c r="BG191" i="14"/>
  <c r="BE191" i="14"/>
  <c r="T191" i="14"/>
  <c r="R191" i="14"/>
  <c r="P191" i="14"/>
  <c r="J191" i="14"/>
  <c r="BF191" i="14" s="1"/>
  <c r="BK190" i="14"/>
  <c r="BI190" i="14"/>
  <c r="BH190" i="14"/>
  <c r="BG190" i="14"/>
  <c r="BE190" i="14"/>
  <c r="T190" i="14"/>
  <c r="R190" i="14"/>
  <c r="P190" i="14"/>
  <c r="J190" i="14"/>
  <c r="BF190" i="14" s="1"/>
  <c r="BK189" i="14"/>
  <c r="BI189" i="14"/>
  <c r="BH189" i="14"/>
  <c r="BG189" i="14"/>
  <c r="BE189" i="14"/>
  <c r="T189" i="14"/>
  <c r="R189" i="14"/>
  <c r="P189" i="14"/>
  <c r="J189" i="14"/>
  <c r="BF189" i="14" s="1"/>
  <c r="BK188" i="14"/>
  <c r="BI188" i="14"/>
  <c r="BH188" i="14"/>
  <c r="BG188" i="14"/>
  <c r="BE188" i="14"/>
  <c r="T188" i="14"/>
  <c r="R188" i="14"/>
  <c r="P188" i="14"/>
  <c r="J188" i="14"/>
  <c r="BF188" i="14" s="1"/>
  <c r="BK187" i="14"/>
  <c r="BI187" i="14"/>
  <c r="BH187" i="14"/>
  <c r="BG187" i="14"/>
  <c r="BE187" i="14"/>
  <c r="T187" i="14"/>
  <c r="R187" i="14"/>
  <c r="P187" i="14"/>
  <c r="J187" i="14"/>
  <c r="BF187" i="14" s="1"/>
  <c r="BK186" i="14"/>
  <c r="BI186" i="14"/>
  <c r="BH186" i="14"/>
  <c r="BG186" i="14"/>
  <c r="BE186" i="14"/>
  <c r="T186" i="14"/>
  <c r="R186" i="14"/>
  <c r="P186" i="14"/>
  <c r="J186" i="14"/>
  <c r="BF186" i="14" s="1"/>
  <c r="BK181" i="14"/>
  <c r="BI181" i="14"/>
  <c r="BH181" i="14"/>
  <c r="BG181" i="14"/>
  <c r="BE181" i="14"/>
  <c r="T181" i="14"/>
  <c r="R181" i="14"/>
  <c r="P181" i="14"/>
  <c r="J181" i="14"/>
  <c r="BF181" i="14" s="1"/>
  <c r="BK179" i="14"/>
  <c r="BI179" i="14"/>
  <c r="BH179" i="14"/>
  <c r="BG179" i="14"/>
  <c r="BE179" i="14"/>
  <c r="T179" i="14"/>
  <c r="R179" i="14"/>
  <c r="P179" i="14"/>
  <c r="J179" i="14"/>
  <c r="BF179" i="14" s="1"/>
  <c r="BK178" i="14"/>
  <c r="BI178" i="14"/>
  <c r="BH178" i="14"/>
  <c r="BG178" i="14"/>
  <c r="BE178" i="14"/>
  <c r="T178" i="14"/>
  <c r="R178" i="14"/>
  <c r="P178" i="14"/>
  <c r="J178" i="14"/>
  <c r="BF178" i="14" s="1"/>
  <c r="BK173" i="14"/>
  <c r="BI173" i="14"/>
  <c r="BH173" i="14"/>
  <c r="BG173" i="14"/>
  <c r="BE173" i="14"/>
  <c r="T173" i="14"/>
  <c r="R173" i="14"/>
  <c r="P173" i="14"/>
  <c r="J173" i="14"/>
  <c r="BF173" i="14" s="1"/>
  <c r="BK172" i="14"/>
  <c r="J172" i="14" s="1"/>
  <c r="J105" i="14" s="1"/>
  <c r="T172" i="14"/>
  <c r="R172" i="14"/>
  <c r="P172" i="14"/>
  <c r="BK170" i="14"/>
  <c r="BI170" i="14"/>
  <c r="BH170" i="14"/>
  <c r="BG170" i="14"/>
  <c r="BF170" i="14"/>
  <c r="BE170" i="14"/>
  <c r="T170" i="14"/>
  <c r="R170" i="14"/>
  <c r="P170" i="14"/>
  <c r="J170" i="14"/>
  <c r="BK168" i="14"/>
  <c r="BI168" i="14"/>
  <c r="BH168" i="14"/>
  <c r="BG168" i="14"/>
  <c r="BE168" i="14"/>
  <c r="T168" i="14"/>
  <c r="R168" i="14"/>
  <c r="P168" i="14"/>
  <c r="J168" i="14"/>
  <c r="BF168" i="14" s="1"/>
  <c r="BK166" i="14"/>
  <c r="BI166" i="14"/>
  <c r="BH166" i="14"/>
  <c r="BG166" i="14"/>
  <c r="BF166" i="14"/>
  <c r="BE166" i="14"/>
  <c r="T166" i="14"/>
  <c r="R166" i="14"/>
  <c r="P166" i="14"/>
  <c r="J166" i="14"/>
  <c r="BK164" i="14"/>
  <c r="BI164" i="14"/>
  <c r="BH164" i="14"/>
  <c r="BG164" i="14"/>
  <c r="BE164" i="14"/>
  <c r="T164" i="14"/>
  <c r="R164" i="14"/>
  <c r="P164" i="14"/>
  <c r="J164" i="14"/>
  <c r="BF164" i="14" s="1"/>
  <c r="BK162" i="14"/>
  <c r="BI162" i="14"/>
  <c r="BH162" i="14"/>
  <c r="BG162" i="14"/>
  <c r="BE162" i="14"/>
  <c r="T162" i="14"/>
  <c r="R162" i="14"/>
  <c r="P162" i="14"/>
  <c r="J162" i="14"/>
  <c r="BF162" i="14" s="1"/>
  <c r="BK161" i="14"/>
  <c r="BI161" i="14"/>
  <c r="BH161" i="14"/>
  <c r="BG161" i="14"/>
  <c r="BE161" i="14"/>
  <c r="T161" i="14"/>
  <c r="R161" i="14"/>
  <c r="P161" i="14"/>
  <c r="J161" i="14"/>
  <c r="BF161" i="14" s="1"/>
  <c r="BK160" i="14"/>
  <c r="BI160" i="14"/>
  <c r="BH160" i="14"/>
  <c r="BG160" i="14"/>
  <c r="BE160" i="14"/>
  <c r="T160" i="14"/>
  <c r="R160" i="14"/>
  <c r="P160" i="14"/>
  <c r="J160" i="14"/>
  <c r="BF160" i="14" s="1"/>
  <c r="BK158" i="14"/>
  <c r="BI158" i="14"/>
  <c r="BH158" i="14"/>
  <c r="BG158" i="14"/>
  <c r="BE158" i="14"/>
  <c r="T158" i="14"/>
  <c r="R158" i="14"/>
  <c r="P158" i="14"/>
  <c r="J158" i="14"/>
  <c r="BF158" i="14" s="1"/>
  <c r="BK156" i="14"/>
  <c r="BI156" i="14"/>
  <c r="BH156" i="14"/>
  <c r="BG156" i="14"/>
  <c r="BF156" i="14"/>
  <c r="BE156" i="14"/>
  <c r="T156" i="14"/>
  <c r="R156" i="14"/>
  <c r="P156" i="14"/>
  <c r="J156" i="14"/>
  <c r="BK155" i="14"/>
  <c r="J155" i="14" s="1"/>
  <c r="J104" i="14" s="1"/>
  <c r="T155" i="14"/>
  <c r="R155" i="14"/>
  <c r="P155" i="14"/>
  <c r="BK154" i="14"/>
  <c r="BI154" i="14"/>
  <c r="BH154" i="14"/>
  <c r="BG154" i="14"/>
  <c r="BE154" i="14"/>
  <c r="T154" i="14"/>
  <c r="R154" i="14"/>
  <c r="P154" i="14"/>
  <c r="J154" i="14"/>
  <c r="BF154" i="14" s="1"/>
  <c r="BK153" i="14"/>
  <c r="BK139" i="14" s="1"/>
  <c r="BI153" i="14"/>
  <c r="BH153" i="14"/>
  <c r="BG153" i="14"/>
  <c r="BF153" i="14"/>
  <c r="BE153" i="14"/>
  <c r="T153" i="14"/>
  <c r="R153" i="14"/>
  <c r="P153" i="14"/>
  <c r="J153" i="14"/>
  <c r="BK152" i="14"/>
  <c r="BI152" i="14"/>
  <c r="BH152" i="14"/>
  <c r="BG152" i="14"/>
  <c r="BF152" i="14"/>
  <c r="BE152" i="14"/>
  <c r="T152" i="14"/>
  <c r="R152" i="14"/>
  <c r="P152" i="14"/>
  <c r="J152" i="14"/>
  <c r="BK151" i="14"/>
  <c r="BI151" i="14"/>
  <c r="BH151" i="14"/>
  <c r="BG151" i="14"/>
  <c r="BE151" i="14"/>
  <c r="T151" i="14"/>
  <c r="R151" i="14"/>
  <c r="P151" i="14"/>
  <c r="J151" i="14"/>
  <c r="BF151" i="14" s="1"/>
  <c r="BK150" i="14"/>
  <c r="BI150" i="14"/>
  <c r="BH150" i="14"/>
  <c r="BG150" i="14"/>
  <c r="BE150" i="14"/>
  <c r="T150" i="14"/>
  <c r="R150" i="14"/>
  <c r="P150" i="14"/>
  <c r="J150" i="14"/>
  <c r="BF150" i="14" s="1"/>
  <c r="BK149" i="14"/>
  <c r="BI149" i="14"/>
  <c r="BH149" i="14"/>
  <c r="BG149" i="14"/>
  <c r="BF149" i="14"/>
  <c r="BE149" i="14"/>
  <c r="T149" i="14"/>
  <c r="R149" i="14"/>
  <c r="P149" i="14"/>
  <c r="J149" i="14"/>
  <c r="BK148" i="14"/>
  <c r="BI148" i="14"/>
  <c r="BH148" i="14"/>
  <c r="BG148" i="14"/>
  <c r="BE148" i="14"/>
  <c r="T148" i="14"/>
  <c r="R148" i="14"/>
  <c r="P148" i="14"/>
  <c r="J148" i="14"/>
  <c r="BF148" i="14" s="1"/>
  <c r="BK147" i="14"/>
  <c r="BI147" i="14"/>
  <c r="BH147" i="14"/>
  <c r="BG147" i="14"/>
  <c r="BF147" i="14"/>
  <c r="BE147" i="14"/>
  <c r="T147" i="14"/>
  <c r="R147" i="14"/>
  <c r="P147" i="14"/>
  <c r="J147" i="14"/>
  <c r="BK146" i="14"/>
  <c r="BI146" i="14"/>
  <c r="BH146" i="14"/>
  <c r="BG146" i="14"/>
  <c r="BE146" i="14"/>
  <c r="T146" i="14"/>
  <c r="R146" i="14"/>
  <c r="P146" i="14"/>
  <c r="J146" i="14"/>
  <c r="BF146" i="14" s="1"/>
  <c r="BK145" i="14"/>
  <c r="BI145" i="14"/>
  <c r="BH145" i="14"/>
  <c r="BG145" i="14"/>
  <c r="BE145" i="14"/>
  <c r="T145" i="14"/>
  <c r="R145" i="14"/>
  <c r="P145" i="14"/>
  <c r="J145" i="14"/>
  <c r="BF145" i="14" s="1"/>
  <c r="BK144" i="14"/>
  <c r="BI144" i="14"/>
  <c r="BH144" i="14"/>
  <c r="BG144" i="14"/>
  <c r="BF144" i="14"/>
  <c r="BE144" i="14"/>
  <c r="T144" i="14"/>
  <c r="R144" i="14"/>
  <c r="P144" i="14"/>
  <c r="J144" i="14"/>
  <c r="BK143" i="14"/>
  <c r="BI143" i="14"/>
  <c r="BH143" i="14"/>
  <c r="BG143" i="14"/>
  <c r="BE143" i="14"/>
  <c r="T143" i="14"/>
  <c r="R143" i="14"/>
  <c r="P143" i="14"/>
  <c r="J143" i="14"/>
  <c r="BF143" i="14" s="1"/>
  <c r="BK142" i="14"/>
  <c r="BI142" i="14"/>
  <c r="BH142" i="14"/>
  <c r="BG142" i="14"/>
  <c r="BE142" i="14"/>
  <c r="T142" i="14"/>
  <c r="R142" i="14"/>
  <c r="P142" i="14"/>
  <c r="J142" i="14"/>
  <c r="BF142" i="14" s="1"/>
  <c r="BK141" i="14"/>
  <c r="BI141" i="14"/>
  <c r="BH141" i="14"/>
  <c r="BG141" i="14"/>
  <c r="BE141" i="14"/>
  <c r="T141" i="14"/>
  <c r="R141" i="14"/>
  <c r="P141" i="14"/>
  <c r="J141" i="14"/>
  <c r="BF141" i="14" s="1"/>
  <c r="BK140" i="14"/>
  <c r="BI140" i="14"/>
  <c r="BH140" i="14"/>
  <c r="BG140" i="14"/>
  <c r="BE140" i="14"/>
  <c r="T140" i="14"/>
  <c r="R140" i="14"/>
  <c r="P140" i="14"/>
  <c r="J140" i="14"/>
  <c r="BF140" i="14" s="1"/>
  <c r="T139" i="14"/>
  <c r="T138" i="14" s="1"/>
  <c r="T137" i="14" s="1"/>
  <c r="T136" i="14" s="1"/>
  <c r="R139" i="14"/>
  <c r="P139" i="14"/>
  <c r="R138" i="14"/>
  <c r="R137" i="14" s="1"/>
  <c r="R136" i="14" s="1"/>
  <c r="P138" i="14"/>
  <c r="J133" i="14"/>
  <c r="J132" i="14"/>
  <c r="F132" i="14"/>
  <c r="F130" i="14"/>
  <c r="E128" i="14"/>
  <c r="J96" i="14"/>
  <c r="J95" i="14"/>
  <c r="F95" i="14"/>
  <c r="F93" i="14"/>
  <c r="E91" i="14"/>
  <c r="J41" i="14"/>
  <c r="J40" i="14"/>
  <c r="J39" i="14"/>
  <c r="J22" i="14"/>
  <c r="E22" i="14"/>
  <c r="J21" i="14"/>
  <c r="E7" i="14"/>
  <c r="BK231" i="13"/>
  <c r="BI231" i="13"/>
  <c r="BH231" i="13"/>
  <c r="BG231" i="13"/>
  <c r="BE231" i="13"/>
  <c r="T231" i="13"/>
  <c r="R231" i="13"/>
  <c r="P231" i="13"/>
  <c r="J231" i="13"/>
  <c r="BF231" i="13" s="1"/>
  <c r="BK230" i="13"/>
  <c r="BI230" i="13"/>
  <c r="BH230" i="13"/>
  <c r="BG230" i="13"/>
  <c r="BE230" i="13"/>
  <c r="T230" i="13"/>
  <c r="R230" i="13"/>
  <c r="P230" i="13"/>
  <c r="J230" i="13"/>
  <c r="BF230" i="13" s="1"/>
  <c r="BK229" i="13"/>
  <c r="BI229" i="13"/>
  <c r="BH229" i="13"/>
  <c r="BG229" i="13"/>
  <c r="BE229" i="13"/>
  <c r="T229" i="13"/>
  <c r="R229" i="13"/>
  <c r="P229" i="13"/>
  <c r="J229" i="13"/>
  <c r="BF229" i="13" s="1"/>
  <c r="BK226" i="13"/>
  <c r="BI226" i="13"/>
  <c r="BH226" i="13"/>
  <c r="BG226" i="13"/>
  <c r="BE226" i="13"/>
  <c r="T226" i="13"/>
  <c r="R226" i="13"/>
  <c r="P226" i="13"/>
  <c r="J226" i="13"/>
  <c r="BF226" i="13" s="1"/>
  <c r="BK223" i="13"/>
  <c r="BI223" i="13"/>
  <c r="BH223" i="13"/>
  <c r="BG223" i="13"/>
  <c r="BE223" i="13"/>
  <c r="T223" i="13"/>
  <c r="R223" i="13"/>
  <c r="P223" i="13"/>
  <c r="J223" i="13"/>
  <c r="BF223" i="13" s="1"/>
  <c r="BK222" i="13"/>
  <c r="BI222" i="13"/>
  <c r="BH222" i="13"/>
  <c r="BG222" i="13"/>
  <c r="BF222" i="13"/>
  <c r="BE222" i="13"/>
  <c r="T222" i="13"/>
  <c r="R222" i="13"/>
  <c r="P222" i="13"/>
  <c r="J222" i="13"/>
  <c r="BK221" i="13"/>
  <c r="BI221" i="13"/>
  <c r="BH221" i="13"/>
  <c r="BG221" i="13"/>
  <c r="BE221" i="13"/>
  <c r="T221" i="13"/>
  <c r="R221" i="13"/>
  <c r="P221" i="13"/>
  <c r="J221" i="13"/>
  <c r="BF221" i="13" s="1"/>
  <c r="BK220" i="13"/>
  <c r="BI220" i="13"/>
  <c r="BH220" i="13"/>
  <c r="BG220" i="13"/>
  <c r="BE220" i="13"/>
  <c r="T220" i="13"/>
  <c r="R220" i="13"/>
  <c r="P220" i="13"/>
  <c r="J220" i="13"/>
  <c r="BF220" i="13" s="1"/>
  <c r="BK218" i="13"/>
  <c r="BI218" i="13"/>
  <c r="BH218" i="13"/>
  <c r="BG218" i="13"/>
  <c r="BE218" i="13"/>
  <c r="T218" i="13"/>
  <c r="R218" i="13"/>
  <c r="P218" i="13"/>
  <c r="J218" i="13"/>
  <c r="BF218" i="13" s="1"/>
  <c r="BK217" i="13"/>
  <c r="BI217" i="13"/>
  <c r="BH217" i="13"/>
  <c r="BG217" i="13"/>
  <c r="BE217" i="13"/>
  <c r="T217" i="13"/>
  <c r="R217" i="13"/>
  <c r="P217" i="13"/>
  <c r="J217" i="13"/>
  <c r="BF217" i="13" s="1"/>
  <c r="BK215" i="13"/>
  <c r="BI215" i="13"/>
  <c r="BH215" i="13"/>
  <c r="BG215" i="13"/>
  <c r="BE215" i="13"/>
  <c r="T215" i="13"/>
  <c r="R215" i="13"/>
  <c r="P215" i="13"/>
  <c r="J215" i="13"/>
  <c r="BF215" i="13" s="1"/>
  <c r="BK214" i="13"/>
  <c r="BI214" i="13"/>
  <c r="BH214" i="13"/>
  <c r="BG214" i="13"/>
  <c r="BE214" i="13"/>
  <c r="T214" i="13"/>
  <c r="R214" i="13"/>
  <c r="P214" i="13"/>
  <c r="J214" i="13"/>
  <c r="BF214" i="13" s="1"/>
  <c r="BK213" i="13"/>
  <c r="BI213" i="13"/>
  <c r="BH213" i="13"/>
  <c r="BG213" i="13"/>
  <c r="BE213" i="13"/>
  <c r="T213" i="13"/>
  <c r="R213" i="13"/>
  <c r="P213" i="13"/>
  <c r="J213" i="13"/>
  <c r="BF213" i="13" s="1"/>
  <c r="BK211" i="13"/>
  <c r="BI211" i="13"/>
  <c r="BH211" i="13"/>
  <c r="BG211" i="13"/>
  <c r="BE211" i="13"/>
  <c r="T211" i="13"/>
  <c r="R211" i="13"/>
  <c r="P211" i="13"/>
  <c r="J211" i="13"/>
  <c r="BF211" i="13" s="1"/>
  <c r="BK210" i="13"/>
  <c r="BI210" i="13"/>
  <c r="BH210" i="13"/>
  <c r="BG210" i="13"/>
  <c r="BE210" i="13"/>
  <c r="T210" i="13"/>
  <c r="R210" i="13"/>
  <c r="P210" i="13"/>
  <c r="J210" i="13"/>
  <c r="BF210" i="13" s="1"/>
  <c r="BK208" i="13"/>
  <c r="BI208" i="13"/>
  <c r="BH208" i="13"/>
  <c r="BG208" i="13"/>
  <c r="BF208" i="13"/>
  <c r="BE208" i="13"/>
  <c r="T208" i="13"/>
  <c r="R208" i="13"/>
  <c r="P208" i="13"/>
  <c r="J208" i="13"/>
  <c r="BK207" i="13"/>
  <c r="J207" i="13" s="1"/>
  <c r="J112" i="13" s="1"/>
  <c r="T207" i="13"/>
  <c r="R207" i="13"/>
  <c r="P207" i="13"/>
  <c r="BK205" i="13"/>
  <c r="BI205" i="13"/>
  <c r="BH205" i="13"/>
  <c r="BG205" i="13"/>
  <c r="BF205" i="13"/>
  <c r="BE205" i="13"/>
  <c r="T205" i="13"/>
  <c r="R205" i="13"/>
  <c r="P205" i="13"/>
  <c r="J205" i="13"/>
  <c r="BK203" i="13"/>
  <c r="BI203" i="13"/>
  <c r="BH203" i="13"/>
  <c r="BG203" i="13"/>
  <c r="BE203" i="13"/>
  <c r="T203" i="13"/>
  <c r="R203" i="13"/>
  <c r="P203" i="13"/>
  <c r="J203" i="13"/>
  <c r="BF203" i="13" s="1"/>
  <c r="BK201" i="13"/>
  <c r="BI201" i="13"/>
  <c r="BH201" i="13"/>
  <c r="BG201" i="13"/>
  <c r="BE201" i="13"/>
  <c r="T201" i="13"/>
  <c r="R201" i="13"/>
  <c r="P201" i="13"/>
  <c r="J201" i="13"/>
  <c r="BF201" i="13" s="1"/>
  <c r="BK199" i="13"/>
  <c r="BI199" i="13"/>
  <c r="BH199" i="13"/>
  <c r="BG199" i="13"/>
  <c r="BE199" i="13"/>
  <c r="T199" i="13"/>
  <c r="R199" i="13"/>
  <c r="R198" i="13" s="1"/>
  <c r="R191" i="13" s="1"/>
  <c r="P199" i="13"/>
  <c r="J199" i="13"/>
  <c r="BF199" i="13" s="1"/>
  <c r="BK198" i="13"/>
  <c r="J198" i="13" s="1"/>
  <c r="J111" i="13" s="1"/>
  <c r="T198" i="13"/>
  <c r="P198" i="13"/>
  <c r="BK197" i="13"/>
  <c r="BI197" i="13"/>
  <c r="BH197" i="13"/>
  <c r="BG197" i="13"/>
  <c r="BE197" i="13"/>
  <c r="T197" i="13"/>
  <c r="R197" i="13"/>
  <c r="P197" i="13"/>
  <c r="J197" i="13"/>
  <c r="BF197" i="13" s="1"/>
  <c r="BK196" i="13"/>
  <c r="BI196" i="13"/>
  <c r="BH196" i="13"/>
  <c r="BG196" i="13"/>
  <c r="BE196" i="13"/>
  <c r="T196" i="13"/>
  <c r="R196" i="13"/>
  <c r="P196" i="13"/>
  <c r="J196" i="13"/>
  <c r="BF196" i="13" s="1"/>
  <c r="BK195" i="13"/>
  <c r="BI195" i="13"/>
  <c r="BH195" i="13"/>
  <c r="BG195" i="13"/>
  <c r="BE195" i="13"/>
  <c r="T195" i="13"/>
  <c r="R195" i="13"/>
  <c r="P195" i="13"/>
  <c r="J195" i="13"/>
  <c r="BF195" i="13" s="1"/>
  <c r="BK194" i="13"/>
  <c r="BI194" i="13"/>
  <c r="BH194" i="13"/>
  <c r="BG194" i="13"/>
  <c r="BE194" i="13"/>
  <c r="T194" i="13"/>
  <c r="R194" i="13"/>
  <c r="P194" i="13"/>
  <c r="J194" i="13"/>
  <c r="BF194" i="13" s="1"/>
  <c r="BK193" i="13"/>
  <c r="BI193" i="13"/>
  <c r="BH193" i="13"/>
  <c r="BG193" i="13"/>
  <c r="BE193" i="13"/>
  <c r="T193" i="13"/>
  <c r="R193" i="13"/>
  <c r="P193" i="13"/>
  <c r="J193" i="13"/>
  <c r="BF193" i="13" s="1"/>
  <c r="BK192" i="13"/>
  <c r="T192" i="13"/>
  <c r="R192" i="13"/>
  <c r="P192" i="13"/>
  <c r="P191" i="13" s="1"/>
  <c r="T191" i="13"/>
  <c r="BK190" i="13"/>
  <c r="BI190" i="13"/>
  <c r="BH190" i="13"/>
  <c r="BG190" i="13"/>
  <c r="BE190" i="13"/>
  <c r="T190" i="13"/>
  <c r="R190" i="13"/>
  <c r="P190" i="13"/>
  <c r="J190" i="13"/>
  <c r="BF190" i="13" s="1"/>
  <c r="BK189" i="13"/>
  <c r="T189" i="13"/>
  <c r="R189" i="13"/>
  <c r="P189" i="13"/>
  <c r="J189" i="13"/>
  <c r="BK188" i="13"/>
  <c r="BI188" i="13"/>
  <c r="BH188" i="13"/>
  <c r="BG188" i="13"/>
  <c r="BF188" i="13"/>
  <c r="BE188" i="13"/>
  <c r="T188" i="13"/>
  <c r="R188" i="13"/>
  <c r="P188" i="13"/>
  <c r="J188" i="13"/>
  <c r="BK187" i="13"/>
  <c r="BI187" i="13"/>
  <c r="BH187" i="13"/>
  <c r="BG187" i="13"/>
  <c r="BE187" i="13"/>
  <c r="T187" i="13"/>
  <c r="R187" i="13"/>
  <c r="P187" i="13"/>
  <c r="J187" i="13"/>
  <c r="BF187" i="13" s="1"/>
  <c r="BK186" i="13"/>
  <c r="BI186" i="13"/>
  <c r="BH186" i="13"/>
  <c r="BG186" i="13"/>
  <c r="BF186" i="13"/>
  <c r="BE186" i="13"/>
  <c r="T186" i="13"/>
  <c r="R186" i="13"/>
  <c r="P186" i="13"/>
  <c r="J186" i="13"/>
  <c r="BK185" i="13"/>
  <c r="BI185" i="13"/>
  <c r="BH185" i="13"/>
  <c r="BG185" i="13"/>
  <c r="BF185" i="13"/>
  <c r="BE185" i="13"/>
  <c r="T185" i="13"/>
  <c r="R185" i="13"/>
  <c r="P185" i="13"/>
  <c r="J185" i="13"/>
  <c r="BK184" i="13"/>
  <c r="T184" i="13"/>
  <c r="R184" i="13"/>
  <c r="R183" i="13" s="1"/>
  <c r="R137" i="13" s="1"/>
  <c r="R136" i="13" s="1"/>
  <c r="P184" i="13"/>
  <c r="P183" i="13" s="1"/>
  <c r="T183" i="13"/>
  <c r="BK182" i="13"/>
  <c r="BI182" i="13"/>
  <c r="BH182" i="13"/>
  <c r="BG182" i="13"/>
  <c r="BE182" i="13"/>
  <c r="T182" i="13"/>
  <c r="R182" i="13"/>
  <c r="P182" i="13"/>
  <c r="J182" i="13"/>
  <c r="BF182" i="13" s="1"/>
  <c r="BK181" i="13"/>
  <c r="BI181" i="13"/>
  <c r="BH181" i="13"/>
  <c r="BG181" i="13"/>
  <c r="BE181" i="13"/>
  <c r="T181" i="13"/>
  <c r="R181" i="13"/>
  <c r="P181" i="13"/>
  <c r="J181" i="13"/>
  <c r="BF181" i="13" s="1"/>
  <c r="BK180" i="13"/>
  <c r="BI180" i="13"/>
  <c r="BH180" i="13"/>
  <c r="BG180" i="13"/>
  <c r="BF180" i="13"/>
  <c r="BE180" i="13"/>
  <c r="T180" i="13"/>
  <c r="R180" i="13"/>
  <c r="P180" i="13"/>
  <c r="J180" i="13"/>
  <c r="BK175" i="13"/>
  <c r="BI175" i="13"/>
  <c r="BH175" i="13"/>
  <c r="BG175" i="13"/>
  <c r="BE175" i="13"/>
  <c r="T175" i="13"/>
  <c r="R175" i="13"/>
  <c r="P175" i="13"/>
  <c r="J175" i="13"/>
  <c r="BF175" i="13" s="1"/>
  <c r="BK172" i="13"/>
  <c r="BI172" i="13"/>
  <c r="BH172" i="13"/>
  <c r="BG172" i="13"/>
  <c r="BE172" i="13"/>
  <c r="T172" i="13"/>
  <c r="R172" i="13"/>
  <c r="P172" i="13"/>
  <c r="J172" i="13"/>
  <c r="BF172" i="13" s="1"/>
  <c r="BK171" i="13"/>
  <c r="BI171" i="13"/>
  <c r="BH171" i="13"/>
  <c r="BG171" i="13"/>
  <c r="BE171" i="13"/>
  <c r="T171" i="13"/>
  <c r="R171" i="13"/>
  <c r="P171" i="13"/>
  <c r="J171" i="13"/>
  <c r="BF171" i="13" s="1"/>
  <c r="BK170" i="13"/>
  <c r="BI170" i="13"/>
  <c r="BH170" i="13"/>
  <c r="BG170" i="13"/>
  <c r="BE170" i="13"/>
  <c r="T170" i="13"/>
  <c r="R170" i="13"/>
  <c r="P170" i="13"/>
  <c r="J170" i="13"/>
  <c r="BF170" i="13" s="1"/>
  <c r="BK169" i="13"/>
  <c r="BI169" i="13"/>
  <c r="BH169" i="13"/>
  <c r="BG169" i="13"/>
  <c r="BE169" i="13"/>
  <c r="T169" i="13"/>
  <c r="R169" i="13"/>
  <c r="P169" i="13"/>
  <c r="J169" i="13"/>
  <c r="BF169" i="13" s="1"/>
  <c r="BK167" i="13"/>
  <c r="BI167" i="13"/>
  <c r="BH167" i="13"/>
  <c r="BG167" i="13"/>
  <c r="BE167" i="13"/>
  <c r="T167" i="13"/>
  <c r="R167" i="13"/>
  <c r="P167" i="13"/>
  <c r="J167" i="13"/>
  <c r="BF167" i="13" s="1"/>
  <c r="BK166" i="13"/>
  <c r="BI166" i="13"/>
  <c r="BH166" i="13"/>
  <c r="BG166" i="13"/>
  <c r="BE166" i="13"/>
  <c r="T166" i="13"/>
  <c r="R166" i="13"/>
  <c r="P166" i="13"/>
  <c r="J166" i="13"/>
  <c r="BF166" i="13" s="1"/>
  <c r="BK164" i="13"/>
  <c r="BI164" i="13"/>
  <c r="BH164" i="13"/>
  <c r="BG164" i="13"/>
  <c r="BF164" i="13"/>
  <c r="BE164" i="13"/>
  <c r="T164" i="13"/>
  <c r="R164" i="13"/>
  <c r="P164" i="13"/>
  <c r="J164" i="13"/>
  <c r="BK163" i="13"/>
  <c r="BI163" i="13"/>
  <c r="BH163" i="13"/>
  <c r="BG163" i="13"/>
  <c r="BF163" i="13"/>
  <c r="BE163" i="13"/>
  <c r="T163" i="13"/>
  <c r="R163" i="13"/>
  <c r="P163" i="13"/>
  <c r="J163" i="13"/>
  <c r="BK162" i="13"/>
  <c r="BI162" i="13"/>
  <c r="BH162" i="13"/>
  <c r="BG162" i="13"/>
  <c r="BE162" i="13"/>
  <c r="T162" i="13"/>
  <c r="R162" i="13"/>
  <c r="P162" i="13"/>
  <c r="J162" i="13"/>
  <c r="BF162" i="13" s="1"/>
  <c r="BK160" i="13"/>
  <c r="BI160" i="13"/>
  <c r="BH160" i="13"/>
  <c r="BG160" i="13"/>
  <c r="BF160" i="13"/>
  <c r="BE160" i="13"/>
  <c r="T160" i="13"/>
  <c r="R160" i="13"/>
  <c r="P160" i="13"/>
  <c r="J160" i="13"/>
  <c r="BK159" i="13"/>
  <c r="BI159" i="13"/>
  <c r="BH159" i="13"/>
  <c r="BG159" i="13"/>
  <c r="BE159" i="13"/>
  <c r="T159" i="13"/>
  <c r="R159" i="13"/>
  <c r="P159" i="13"/>
  <c r="J159" i="13"/>
  <c r="BF159" i="13" s="1"/>
  <c r="BK157" i="13"/>
  <c r="BI157" i="13"/>
  <c r="BH157" i="13"/>
  <c r="BG157" i="13"/>
  <c r="BE157" i="13"/>
  <c r="T157" i="13"/>
  <c r="R157" i="13"/>
  <c r="P157" i="13"/>
  <c r="J157" i="13"/>
  <c r="BF157" i="13" s="1"/>
  <c r="BK156" i="13"/>
  <c r="J156" i="13" s="1"/>
  <c r="J105" i="13" s="1"/>
  <c r="T156" i="13"/>
  <c r="R156" i="13"/>
  <c r="P156" i="13"/>
  <c r="BK154" i="13"/>
  <c r="BI154" i="13"/>
  <c r="BH154" i="13"/>
  <c r="BG154" i="13"/>
  <c r="BE154" i="13"/>
  <c r="T154" i="13"/>
  <c r="R154" i="13"/>
  <c r="P154" i="13"/>
  <c r="J154" i="13"/>
  <c r="BF154" i="13" s="1"/>
  <c r="BK152" i="13"/>
  <c r="BI152" i="13"/>
  <c r="BH152" i="13"/>
  <c r="BG152" i="13"/>
  <c r="BE152" i="13"/>
  <c r="T152" i="13"/>
  <c r="R152" i="13"/>
  <c r="P152" i="13"/>
  <c r="J152" i="13"/>
  <c r="BF152" i="13" s="1"/>
  <c r="BK150" i="13"/>
  <c r="BI150" i="13"/>
  <c r="BH150" i="13"/>
  <c r="BG150" i="13"/>
  <c r="BE150" i="13"/>
  <c r="T150" i="13"/>
  <c r="R150" i="13"/>
  <c r="P150" i="13"/>
  <c r="J150" i="13"/>
  <c r="BF150" i="13" s="1"/>
  <c r="BK148" i="13"/>
  <c r="BI148" i="13"/>
  <c r="BH148" i="13"/>
  <c r="BG148" i="13"/>
  <c r="BE148" i="13"/>
  <c r="T148" i="13"/>
  <c r="R148" i="13"/>
  <c r="P148" i="13"/>
  <c r="J148" i="13"/>
  <c r="BF148" i="13" s="1"/>
  <c r="BK146" i="13"/>
  <c r="BI146" i="13"/>
  <c r="BH146" i="13"/>
  <c r="BG146" i="13"/>
  <c r="BE146" i="13"/>
  <c r="T146" i="13"/>
  <c r="R146" i="13"/>
  <c r="P146" i="13"/>
  <c r="J146" i="13"/>
  <c r="BF146" i="13" s="1"/>
  <c r="BK145" i="13"/>
  <c r="J145" i="13" s="1"/>
  <c r="J104" i="13" s="1"/>
  <c r="T145" i="13"/>
  <c r="R145" i="13"/>
  <c r="P145" i="13"/>
  <c r="BK144" i="13"/>
  <c r="BI144" i="13"/>
  <c r="BH144" i="13"/>
  <c r="BG144" i="13"/>
  <c r="BF144" i="13"/>
  <c r="BE144" i="13"/>
  <c r="T144" i="13"/>
  <c r="R144" i="13"/>
  <c r="P144" i="13"/>
  <c r="J144" i="13"/>
  <c r="BK143" i="13"/>
  <c r="BI143" i="13"/>
  <c r="BH143" i="13"/>
  <c r="BG143" i="13"/>
  <c r="BE143" i="13"/>
  <c r="T143" i="13"/>
  <c r="R143" i="13"/>
  <c r="P143" i="13"/>
  <c r="J143" i="13"/>
  <c r="BF143" i="13" s="1"/>
  <c r="BK142" i="13"/>
  <c r="BI142" i="13"/>
  <c r="BH142" i="13"/>
  <c r="BG142" i="13"/>
  <c r="BE142" i="13"/>
  <c r="T142" i="13"/>
  <c r="R142" i="13"/>
  <c r="P142" i="13"/>
  <c r="J142" i="13"/>
  <c r="BF142" i="13" s="1"/>
  <c r="BK141" i="13"/>
  <c r="BI141" i="13"/>
  <c r="BH141" i="13"/>
  <c r="BG141" i="13"/>
  <c r="BE141" i="13"/>
  <c r="T141" i="13"/>
  <c r="R141" i="13"/>
  <c r="P141" i="13"/>
  <c r="J141" i="13"/>
  <c r="BF141" i="13" s="1"/>
  <c r="BK140" i="13"/>
  <c r="BI140" i="13"/>
  <c r="BH140" i="13"/>
  <c r="BG140" i="13"/>
  <c r="BE140" i="13"/>
  <c r="T140" i="13"/>
  <c r="R140" i="13"/>
  <c r="P140" i="13"/>
  <c r="J140" i="13"/>
  <c r="BF140" i="13" s="1"/>
  <c r="BK139" i="13"/>
  <c r="T139" i="13"/>
  <c r="R139" i="13"/>
  <c r="P139" i="13"/>
  <c r="P138" i="13" s="1"/>
  <c r="P137" i="13" s="1"/>
  <c r="P136" i="13" s="1"/>
  <c r="T138" i="13"/>
  <c r="T137" i="13" s="1"/>
  <c r="T136" i="13" s="1"/>
  <c r="R138" i="13"/>
  <c r="J133" i="13"/>
  <c r="J132" i="13"/>
  <c r="F132" i="13"/>
  <c r="F130" i="13"/>
  <c r="E128" i="13"/>
  <c r="J108" i="13"/>
  <c r="J96" i="13"/>
  <c r="J95" i="13"/>
  <c r="F95" i="13"/>
  <c r="F93" i="13"/>
  <c r="E91" i="13"/>
  <c r="J41" i="13"/>
  <c r="F41" i="13"/>
  <c r="J40" i="13"/>
  <c r="F40" i="13"/>
  <c r="J39" i="13"/>
  <c r="J22" i="13"/>
  <c r="E22" i="13"/>
  <c r="J21" i="13"/>
  <c r="E7" i="13"/>
  <c r="BK190" i="12"/>
  <c r="BI190" i="12"/>
  <c r="BH190" i="12"/>
  <c r="BG190" i="12"/>
  <c r="BF190" i="12"/>
  <c r="BE190" i="12"/>
  <c r="T190" i="12"/>
  <c r="T189" i="12" s="1"/>
  <c r="R190" i="12"/>
  <c r="P190" i="12"/>
  <c r="J190" i="12"/>
  <c r="BK189" i="12"/>
  <c r="J189" i="12" s="1"/>
  <c r="J108" i="12" s="1"/>
  <c r="R189" i="12"/>
  <c r="P189" i="12"/>
  <c r="BK188" i="12"/>
  <c r="BI188" i="12"/>
  <c r="BH188" i="12"/>
  <c r="BG188" i="12"/>
  <c r="BE188" i="12"/>
  <c r="T188" i="12"/>
  <c r="R188" i="12"/>
  <c r="P188" i="12"/>
  <c r="J188" i="12"/>
  <c r="BF188" i="12" s="1"/>
  <c r="BK187" i="12"/>
  <c r="BI187" i="12"/>
  <c r="BH187" i="12"/>
  <c r="BG187" i="12"/>
  <c r="BE187" i="12"/>
  <c r="T187" i="12"/>
  <c r="R187" i="12"/>
  <c r="P187" i="12"/>
  <c r="J187" i="12"/>
  <c r="BF187" i="12" s="1"/>
  <c r="BK186" i="12"/>
  <c r="BI186" i="12"/>
  <c r="BH186" i="12"/>
  <c r="BG186" i="12"/>
  <c r="BF186" i="12"/>
  <c r="BE186" i="12"/>
  <c r="T186" i="12"/>
  <c r="R186" i="12"/>
  <c r="P186" i="12"/>
  <c r="J186" i="12"/>
  <c r="BK185" i="12"/>
  <c r="BI185" i="12"/>
  <c r="BH185" i="12"/>
  <c r="BG185" i="12"/>
  <c r="BE185" i="12"/>
  <c r="T185" i="12"/>
  <c r="R185" i="12"/>
  <c r="P185" i="12"/>
  <c r="J185" i="12"/>
  <c r="BF185" i="12" s="1"/>
  <c r="BK184" i="12"/>
  <c r="BI184" i="12"/>
  <c r="BH184" i="12"/>
  <c r="BG184" i="12"/>
  <c r="BE184" i="12"/>
  <c r="T184" i="12"/>
  <c r="R184" i="12"/>
  <c r="P184" i="12"/>
  <c r="J184" i="12"/>
  <c r="BF184" i="12" s="1"/>
  <c r="BK183" i="12"/>
  <c r="J183" i="12" s="1"/>
  <c r="J107" i="12" s="1"/>
  <c r="T183" i="12"/>
  <c r="R183" i="12"/>
  <c r="P183" i="12"/>
  <c r="BK182" i="12"/>
  <c r="BI182" i="12"/>
  <c r="BH182" i="12"/>
  <c r="BG182" i="12"/>
  <c r="BE182" i="12"/>
  <c r="T182" i="12"/>
  <c r="R182" i="12"/>
  <c r="P182" i="12"/>
  <c r="J182" i="12"/>
  <c r="BF182" i="12" s="1"/>
  <c r="BK181" i="12"/>
  <c r="BI181" i="12"/>
  <c r="BH181" i="12"/>
  <c r="BG181" i="12"/>
  <c r="BE181" i="12"/>
  <c r="T181" i="12"/>
  <c r="R181" i="12"/>
  <c r="P181" i="12"/>
  <c r="J181" i="12"/>
  <c r="BF181" i="12" s="1"/>
  <c r="BK180" i="12"/>
  <c r="BI180" i="12"/>
  <c r="BH180" i="12"/>
  <c r="BG180" i="12"/>
  <c r="BE180" i="12"/>
  <c r="T180" i="12"/>
  <c r="R180" i="12"/>
  <c r="P180" i="12"/>
  <c r="J180" i="12"/>
  <c r="BF180" i="12" s="1"/>
  <c r="BK179" i="12"/>
  <c r="BI179" i="12"/>
  <c r="BH179" i="12"/>
  <c r="BG179" i="12"/>
  <c r="BF179" i="12"/>
  <c r="BE179" i="12"/>
  <c r="T179" i="12"/>
  <c r="R179" i="12"/>
  <c r="P179" i="12"/>
  <c r="J179" i="12"/>
  <c r="BK178" i="12"/>
  <c r="BI178" i="12"/>
  <c r="BH178" i="12"/>
  <c r="BG178" i="12"/>
  <c r="BF178" i="12"/>
  <c r="BE178" i="12"/>
  <c r="T178" i="12"/>
  <c r="R178" i="12"/>
  <c r="P178" i="12"/>
  <c r="J178" i="12"/>
  <c r="BK177" i="12"/>
  <c r="BI177" i="12"/>
  <c r="BH177" i="12"/>
  <c r="BG177" i="12"/>
  <c r="BF177" i="12"/>
  <c r="BE177" i="12"/>
  <c r="T177" i="12"/>
  <c r="R177" i="12"/>
  <c r="P177" i="12"/>
  <c r="J177" i="12"/>
  <c r="BK176" i="12"/>
  <c r="BI176" i="12"/>
  <c r="BH176" i="12"/>
  <c r="BG176" i="12"/>
  <c r="BE176" i="12"/>
  <c r="T176" i="12"/>
  <c r="R176" i="12"/>
  <c r="P176" i="12"/>
  <c r="J176" i="12"/>
  <c r="BF176" i="12" s="1"/>
  <c r="BK175" i="12"/>
  <c r="BI175" i="12"/>
  <c r="BH175" i="12"/>
  <c r="BG175" i="12"/>
  <c r="BF175" i="12"/>
  <c r="BE175" i="12"/>
  <c r="T175" i="12"/>
  <c r="R175" i="12"/>
  <c r="P175" i="12"/>
  <c r="J175" i="12"/>
  <c r="BK174" i="12"/>
  <c r="BI174" i="12"/>
  <c r="BH174" i="12"/>
  <c r="BG174" i="12"/>
  <c r="BE174" i="12"/>
  <c r="T174" i="12"/>
  <c r="R174" i="12"/>
  <c r="P174" i="12"/>
  <c r="J174" i="12"/>
  <c r="BF174" i="12" s="1"/>
  <c r="BK173" i="12"/>
  <c r="BI173" i="12"/>
  <c r="BH173" i="12"/>
  <c r="BG173" i="12"/>
  <c r="BE173" i="12"/>
  <c r="T173" i="12"/>
  <c r="R173" i="12"/>
  <c r="P173" i="12"/>
  <c r="J173" i="12"/>
  <c r="BF173" i="12" s="1"/>
  <c r="BK172" i="12"/>
  <c r="BI172" i="12"/>
  <c r="BH172" i="12"/>
  <c r="BG172" i="12"/>
  <c r="BF172" i="12"/>
  <c r="BE172" i="12"/>
  <c r="T172" i="12"/>
  <c r="R172" i="12"/>
  <c r="P172" i="12"/>
  <c r="J172" i="12"/>
  <c r="BK171" i="12"/>
  <c r="BI171" i="12"/>
  <c r="BH171" i="12"/>
  <c r="BG171" i="12"/>
  <c r="BF171" i="12"/>
  <c r="BE171" i="12"/>
  <c r="T171" i="12"/>
  <c r="R171" i="12"/>
  <c r="P171" i="12"/>
  <c r="J171" i="12"/>
  <c r="BK170" i="12"/>
  <c r="BI170" i="12"/>
  <c r="BH170" i="12"/>
  <c r="BG170" i="12"/>
  <c r="BE170" i="12"/>
  <c r="T170" i="12"/>
  <c r="R170" i="12"/>
  <c r="P170" i="12"/>
  <c r="J170" i="12"/>
  <c r="BF170" i="12" s="1"/>
  <c r="BK169" i="12"/>
  <c r="BI169" i="12"/>
  <c r="BH169" i="12"/>
  <c r="BG169" i="12"/>
  <c r="BE169" i="12"/>
  <c r="T169" i="12"/>
  <c r="R169" i="12"/>
  <c r="P169" i="12"/>
  <c r="J169" i="12"/>
  <c r="BF169" i="12" s="1"/>
  <c r="BK168" i="12"/>
  <c r="BI168" i="12"/>
  <c r="BH168" i="12"/>
  <c r="BG168" i="12"/>
  <c r="BE168" i="12"/>
  <c r="T168" i="12"/>
  <c r="R168" i="12"/>
  <c r="P168" i="12"/>
  <c r="J168" i="12"/>
  <c r="BF168" i="12" s="1"/>
  <c r="BK167" i="12"/>
  <c r="BI167" i="12"/>
  <c r="BH167" i="12"/>
  <c r="BG167" i="12"/>
  <c r="BE167" i="12"/>
  <c r="T167" i="12"/>
  <c r="R167" i="12"/>
  <c r="P167" i="12"/>
  <c r="J167" i="12"/>
  <c r="BF167" i="12" s="1"/>
  <c r="BK166" i="12"/>
  <c r="BI166" i="12"/>
  <c r="BH166" i="12"/>
  <c r="BG166" i="12"/>
  <c r="BE166" i="12"/>
  <c r="T166" i="12"/>
  <c r="R166" i="12"/>
  <c r="P166" i="12"/>
  <c r="J166" i="12"/>
  <c r="BF166" i="12" s="1"/>
  <c r="BK165" i="12"/>
  <c r="BI165" i="12"/>
  <c r="BH165" i="12"/>
  <c r="BG165" i="12"/>
  <c r="BE165" i="12"/>
  <c r="T165" i="12"/>
  <c r="R165" i="12"/>
  <c r="P165" i="12"/>
  <c r="J165" i="12"/>
  <c r="BF165" i="12" s="1"/>
  <c r="BK164" i="12"/>
  <c r="BI164" i="12"/>
  <c r="BH164" i="12"/>
  <c r="BG164" i="12"/>
  <c r="BE164" i="12"/>
  <c r="T164" i="12"/>
  <c r="R164" i="12"/>
  <c r="P164" i="12"/>
  <c r="J164" i="12"/>
  <c r="BF164" i="12" s="1"/>
  <c r="BK163" i="12"/>
  <c r="BI163" i="12"/>
  <c r="BH163" i="12"/>
  <c r="BG163" i="12"/>
  <c r="BE163" i="12"/>
  <c r="T163" i="12"/>
  <c r="R163" i="12"/>
  <c r="P163" i="12"/>
  <c r="J163" i="12"/>
  <c r="BF163" i="12" s="1"/>
  <c r="BK162" i="12"/>
  <c r="BI162" i="12"/>
  <c r="BH162" i="12"/>
  <c r="BG162" i="12"/>
  <c r="BE162" i="12"/>
  <c r="T162" i="12"/>
  <c r="R162" i="12"/>
  <c r="P162" i="12"/>
  <c r="J162" i="12"/>
  <c r="BF162" i="12" s="1"/>
  <c r="BK161" i="12"/>
  <c r="BI161" i="12"/>
  <c r="BH161" i="12"/>
  <c r="BG161" i="12"/>
  <c r="BE161" i="12"/>
  <c r="T161" i="12"/>
  <c r="R161" i="12"/>
  <c r="P161" i="12"/>
  <c r="J161" i="12"/>
  <c r="BF161" i="12" s="1"/>
  <c r="BK160" i="12"/>
  <c r="BI160" i="12"/>
  <c r="BH160" i="12"/>
  <c r="BG160" i="12"/>
  <c r="BE160" i="12"/>
  <c r="T160" i="12"/>
  <c r="R160" i="12"/>
  <c r="P160" i="12"/>
  <c r="J160" i="12"/>
  <c r="BF160" i="12" s="1"/>
  <c r="BK159" i="12"/>
  <c r="BI159" i="12"/>
  <c r="BH159" i="12"/>
  <c r="BG159" i="12"/>
  <c r="BF159" i="12"/>
  <c r="BE159" i="12"/>
  <c r="T159" i="12"/>
  <c r="R159" i="12"/>
  <c r="P159" i="12"/>
  <c r="J159" i="12"/>
  <c r="BK158" i="12"/>
  <c r="BI158" i="12"/>
  <c r="BH158" i="12"/>
  <c r="BG158" i="12"/>
  <c r="BE158" i="12"/>
  <c r="T158" i="12"/>
  <c r="R158" i="12"/>
  <c r="P158" i="12"/>
  <c r="J158" i="12"/>
  <c r="BF158" i="12" s="1"/>
  <c r="BK157" i="12"/>
  <c r="BI157" i="12"/>
  <c r="BH157" i="12"/>
  <c r="BG157" i="12"/>
  <c r="BE157" i="12"/>
  <c r="T157" i="12"/>
  <c r="R157" i="12"/>
  <c r="P157" i="12"/>
  <c r="J157" i="12"/>
  <c r="BF157" i="12" s="1"/>
  <c r="BK156" i="12"/>
  <c r="BI156" i="12"/>
  <c r="BH156" i="12"/>
  <c r="BG156" i="12"/>
  <c r="BE156" i="12"/>
  <c r="T156" i="12"/>
  <c r="R156" i="12"/>
  <c r="P156" i="12"/>
  <c r="J156" i="12"/>
  <c r="BF156" i="12" s="1"/>
  <c r="BK155" i="12"/>
  <c r="BI155" i="12"/>
  <c r="BH155" i="12"/>
  <c r="BG155" i="12"/>
  <c r="BE155" i="12"/>
  <c r="T155" i="12"/>
  <c r="R155" i="12"/>
  <c r="P155" i="12"/>
  <c r="J155" i="12"/>
  <c r="BF155" i="12" s="1"/>
  <c r="BK154" i="12"/>
  <c r="BI154" i="12"/>
  <c r="BH154" i="12"/>
  <c r="BG154" i="12"/>
  <c r="BE154" i="12"/>
  <c r="T154" i="12"/>
  <c r="R154" i="12"/>
  <c r="P154" i="12"/>
  <c r="J154" i="12"/>
  <c r="BF154" i="12" s="1"/>
  <c r="BK153" i="12"/>
  <c r="BI153" i="12"/>
  <c r="BH153" i="12"/>
  <c r="BG153" i="12"/>
  <c r="BE153" i="12"/>
  <c r="T153" i="12"/>
  <c r="R153" i="12"/>
  <c r="P153" i="12"/>
  <c r="J153" i="12"/>
  <c r="BF153" i="12" s="1"/>
  <c r="BK152" i="12"/>
  <c r="J152" i="12" s="1"/>
  <c r="J106" i="12" s="1"/>
  <c r="T152" i="12"/>
  <c r="R152" i="12"/>
  <c r="P152" i="12"/>
  <c r="BK151" i="12"/>
  <c r="BI151" i="12"/>
  <c r="BH151" i="12"/>
  <c r="BG151" i="12"/>
  <c r="BE151" i="12"/>
  <c r="T151" i="12"/>
  <c r="R151" i="12"/>
  <c r="P151" i="12"/>
  <c r="J151" i="12"/>
  <c r="BF151" i="12" s="1"/>
  <c r="BK150" i="12"/>
  <c r="BI150" i="12"/>
  <c r="BH150" i="12"/>
  <c r="BG150" i="12"/>
  <c r="BE150" i="12"/>
  <c r="T150" i="12"/>
  <c r="R150" i="12"/>
  <c r="P150" i="12"/>
  <c r="J150" i="12"/>
  <c r="BF150" i="12" s="1"/>
  <c r="BK149" i="12"/>
  <c r="BI149" i="12"/>
  <c r="BH149" i="12"/>
  <c r="BG149" i="12"/>
  <c r="BE149" i="12"/>
  <c r="T149" i="12"/>
  <c r="R149" i="12"/>
  <c r="P149" i="12"/>
  <c r="J149" i="12"/>
  <c r="BF149" i="12" s="1"/>
  <c r="BK148" i="12"/>
  <c r="BI148" i="12"/>
  <c r="BH148" i="12"/>
  <c r="BG148" i="12"/>
  <c r="BE148" i="12"/>
  <c r="T148" i="12"/>
  <c r="R148" i="12"/>
  <c r="P148" i="12"/>
  <c r="J148" i="12"/>
  <c r="BF148" i="12" s="1"/>
  <c r="BK147" i="12"/>
  <c r="BI147" i="12"/>
  <c r="BH147" i="12"/>
  <c r="BG147" i="12"/>
  <c r="BE147" i="12"/>
  <c r="T147" i="12"/>
  <c r="R147" i="12"/>
  <c r="P147" i="12"/>
  <c r="J147" i="12"/>
  <c r="BF147" i="12" s="1"/>
  <c r="BK146" i="12"/>
  <c r="BI146" i="12"/>
  <c r="BH146" i="12"/>
  <c r="BG146" i="12"/>
  <c r="BE146" i="12"/>
  <c r="T146" i="12"/>
  <c r="R146" i="12"/>
  <c r="P146" i="12"/>
  <c r="J146" i="12"/>
  <c r="BF146" i="12" s="1"/>
  <c r="BK145" i="12"/>
  <c r="BI145" i="12"/>
  <c r="BH145" i="12"/>
  <c r="BG145" i="12"/>
  <c r="BE145" i="12"/>
  <c r="T145" i="12"/>
  <c r="R145" i="12"/>
  <c r="P145" i="12"/>
  <c r="J145" i="12"/>
  <c r="BF145" i="12" s="1"/>
  <c r="BK144" i="12"/>
  <c r="BI144" i="12"/>
  <c r="BH144" i="12"/>
  <c r="BG144" i="12"/>
  <c r="BF144" i="12"/>
  <c r="BE144" i="12"/>
  <c r="T144" i="12"/>
  <c r="R144" i="12"/>
  <c r="P144" i="12"/>
  <c r="J144" i="12"/>
  <c r="BK143" i="12"/>
  <c r="J143" i="12" s="1"/>
  <c r="J105" i="12" s="1"/>
  <c r="T143" i="12"/>
  <c r="R143" i="12"/>
  <c r="P143" i="12"/>
  <c r="BK142" i="12"/>
  <c r="BI142" i="12"/>
  <c r="BH142" i="12"/>
  <c r="BG142" i="12"/>
  <c r="BE142" i="12"/>
  <c r="T142" i="12"/>
  <c r="R142" i="12"/>
  <c r="P142" i="12"/>
  <c r="J142" i="12"/>
  <c r="BF142" i="12" s="1"/>
  <c r="BK141" i="12"/>
  <c r="BI141" i="12"/>
  <c r="BH141" i="12"/>
  <c r="BG141" i="12"/>
  <c r="BE141" i="12"/>
  <c r="T141" i="12"/>
  <c r="R141" i="12"/>
  <c r="P141" i="12"/>
  <c r="J141" i="12"/>
  <c r="BF141" i="12" s="1"/>
  <c r="BK140" i="12"/>
  <c r="BI140" i="12"/>
  <c r="BH140" i="12"/>
  <c r="BG140" i="12"/>
  <c r="BF140" i="12"/>
  <c r="BE140" i="12"/>
  <c r="T140" i="12"/>
  <c r="R140" i="12"/>
  <c r="P140" i="12"/>
  <c r="J140" i="12"/>
  <c r="BK139" i="12"/>
  <c r="BI139" i="12"/>
  <c r="BH139" i="12"/>
  <c r="BG139" i="12"/>
  <c r="BE139" i="12"/>
  <c r="T139" i="12"/>
  <c r="R139" i="12"/>
  <c r="P139" i="12"/>
  <c r="J139" i="12"/>
  <c r="BF139" i="12" s="1"/>
  <c r="BK138" i="12"/>
  <c r="J138" i="12" s="1"/>
  <c r="J104" i="12" s="1"/>
  <c r="T138" i="12"/>
  <c r="R138" i="12"/>
  <c r="P138" i="12"/>
  <c r="BK137" i="12"/>
  <c r="BI137" i="12"/>
  <c r="BH137" i="12"/>
  <c r="BG137" i="12"/>
  <c r="BE137" i="12"/>
  <c r="T137" i="12"/>
  <c r="R137" i="12"/>
  <c r="P137" i="12"/>
  <c r="J137" i="12"/>
  <c r="BF137" i="12" s="1"/>
  <c r="BK136" i="12"/>
  <c r="BI136" i="12"/>
  <c r="BH136" i="12"/>
  <c r="BG136" i="12"/>
  <c r="BE136" i="12"/>
  <c r="T136" i="12"/>
  <c r="R136" i="12"/>
  <c r="P136" i="12"/>
  <c r="J136" i="12"/>
  <c r="BF136" i="12" s="1"/>
  <c r="BK135" i="12"/>
  <c r="T135" i="12"/>
  <c r="R135" i="12"/>
  <c r="R134" i="12" s="1"/>
  <c r="R133" i="12" s="1"/>
  <c r="R132" i="12" s="1"/>
  <c r="P135" i="12"/>
  <c r="T134" i="12"/>
  <c r="P134" i="12"/>
  <c r="P133" i="12" s="1"/>
  <c r="P132" i="12" s="1"/>
  <c r="T133" i="12"/>
  <c r="T132" i="12" s="1"/>
  <c r="J129" i="12"/>
  <c r="J128" i="12"/>
  <c r="F128" i="12"/>
  <c r="F126" i="12"/>
  <c r="E124" i="12"/>
  <c r="J96" i="12"/>
  <c r="J95" i="12"/>
  <c r="F95" i="12"/>
  <c r="F93" i="12"/>
  <c r="E91" i="12"/>
  <c r="J41" i="12"/>
  <c r="J40" i="12"/>
  <c r="J39" i="12"/>
  <c r="J22" i="12"/>
  <c r="E22" i="12"/>
  <c r="J21" i="12"/>
  <c r="E7" i="12"/>
  <c r="AG103" i="16" l="1"/>
  <c r="AN103" i="16" s="1"/>
  <c r="AG99" i="16"/>
  <c r="AN99" i="16"/>
  <c r="AN95" i="16"/>
  <c r="AG95" i="16"/>
  <c r="F41" i="12"/>
  <c r="F40" i="12"/>
  <c r="F39" i="12"/>
  <c r="F37" i="12"/>
  <c r="J37" i="12"/>
  <c r="J135" i="12"/>
  <c r="J103" i="12" s="1"/>
  <c r="BK134" i="12"/>
  <c r="F39" i="17"/>
  <c r="BK135" i="17"/>
  <c r="F40" i="17"/>
  <c r="F41" i="17"/>
  <c r="J37" i="17"/>
  <c r="F37" i="17"/>
  <c r="F41" i="15"/>
  <c r="F39" i="15"/>
  <c r="F40" i="15"/>
  <c r="F37" i="15"/>
  <c r="J37" i="15"/>
  <c r="F39" i="14"/>
  <c r="F41" i="14"/>
  <c r="F40" i="14"/>
  <c r="J37" i="14"/>
  <c r="F37" i="14"/>
  <c r="J192" i="13"/>
  <c r="J110" i="13" s="1"/>
  <c r="BK191" i="13"/>
  <c r="J191" i="13" s="1"/>
  <c r="J109" i="13" s="1"/>
  <c r="J184" i="13"/>
  <c r="J107" i="13" s="1"/>
  <c r="BK183" i="13"/>
  <c r="J183" i="13" s="1"/>
  <c r="J106" i="13" s="1"/>
  <c r="F39" i="13"/>
  <c r="F37" i="13"/>
  <c r="J37" i="13"/>
  <c r="BK138" i="13"/>
  <c r="J139" i="13"/>
  <c r="J103" i="13" s="1"/>
  <c r="AT100" i="16"/>
  <c r="BD94" i="16"/>
  <c r="AG105" i="16"/>
  <c r="J175" i="17"/>
  <c r="J109" i="17" s="1"/>
  <c r="BK174" i="17"/>
  <c r="J174" i="17" s="1"/>
  <c r="J108" i="17" s="1"/>
  <c r="F38" i="17"/>
  <c r="J38" i="17"/>
  <c r="F130" i="17"/>
  <c r="F96" i="17"/>
  <c r="J127" i="17"/>
  <c r="J93" i="17"/>
  <c r="E85" i="17"/>
  <c r="E119" i="17"/>
  <c r="BB105" i="16"/>
  <c r="AX105" i="16" s="1"/>
  <c r="AT102" i="16"/>
  <c r="AT97" i="16"/>
  <c r="AS94" i="16"/>
  <c r="BC105" i="16"/>
  <c r="AY105" i="16" s="1"/>
  <c r="W33" i="16"/>
  <c r="AU105" i="16"/>
  <c r="AU94" i="16" s="1"/>
  <c r="BC103" i="16"/>
  <c r="AY103" i="16" s="1"/>
  <c r="BA105" i="16"/>
  <c r="AW105" i="16" s="1"/>
  <c r="AZ105" i="16"/>
  <c r="F38" i="15"/>
  <c r="J38" i="15"/>
  <c r="J134" i="15"/>
  <c r="J103" i="15" s="1"/>
  <c r="BK133" i="15"/>
  <c r="F96" i="15"/>
  <c r="F128" i="15"/>
  <c r="J93" i="15"/>
  <c r="E117" i="15"/>
  <c r="E85" i="15"/>
  <c r="J276" i="14"/>
  <c r="J110" i="14" s="1"/>
  <c r="BK260" i="14"/>
  <c r="J260" i="14" s="1"/>
  <c r="J107" i="14" s="1"/>
  <c r="F38" i="14"/>
  <c r="J38" i="14"/>
  <c r="BK138" i="14"/>
  <c r="J139" i="14"/>
  <c r="J103" i="14" s="1"/>
  <c r="F133" i="14"/>
  <c r="F96" i="14"/>
  <c r="J93" i="14"/>
  <c r="J130" i="14"/>
  <c r="E85" i="14"/>
  <c r="E122" i="14"/>
  <c r="F38" i="13"/>
  <c r="J38" i="13"/>
  <c r="F96" i="13"/>
  <c r="F133" i="13"/>
  <c r="J93" i="13"/>
  <c r="J130" i="13"/>
  <c r="E85" i="13"/>
  <c r="E122" i="13"/>
  <c r="F38" i="12"/>
  <c r="J38" i="12"/>
  <c r="F96" i="12"/>
  <c r="F129" i="12"/>
  <c r="J126" i="12"/>
  <c r="J93" i="12"/>
  <c r="E118" i="12"/>
  <c r="E85" i="12"/>
  <c r="BK133" i="12" l="1"/>
  <c r="J134" i="12"/>
  <c r="J102" i="12" s="1"/>
  <c r="BK134" i="17"/>
  <c r="J135" i="17"/>
  <c r="J102" i="17" s="1"/>
  <c r="BK137" i="13"/>
  <c r="J138" i="13"/>
  <c r="J102" i="13" s="1"/>
  <c r="AN105" i="16"/>
  <c r="AG94" i="16"/>
  <c r="AK26" i="16" s="1"/>
  <c r="AN94" i="16"/>
  <c r="AZ103" i="16"/>
  <c r="BA103" i="16"/>
  <c r="BC94" i="16"/>
  <c r="AV105" i="16"/>
  <c r="AT105" i="16" s="1"/>
  <c r="BB103" i="16"/>
  <c r="J133" i="15"/>
  <c r="J102" i="15" s="1"/>
  <c r="BK132" i="15"/>
  <c r="BK137" i="14"/>
  <c r="J138" i="14"/>
  <c r="J102" i="14" s="1"/>
  <c r="BK132" i="12" l="1"/>
  <c r="J132" i="12" s="1"/>
  <c r="J133" i="12"/>
  <c r="J101" i="12" s="1"/>
  <c r="BK133" i="17"/>
  <c r="J133" i="17" s="1"/>
  <c r="J134" i="17"/>
  <c r="J101" i="17" s="1"/>
  <c r="J137" i="13"/>
  <c r="J101" i="13" s="1"/>
  <c r="BK136" i="13"/>
  <c r="J136" i="13" s="1"/>
  <c r="AW103" i="16"/>
  <c r="BA94" i="16"/>
  <c r="AW94" i="16" s="1"/>
  <c r="AV103" i="16"/>
  <c r="AT103" i="16" s="1"/>
  <c r="AZ94" i="16"/>
  <c r="W32" i="16"/>
  <c r="AY94" i="16"/>
  <c r="BB94" i="16"/>
  <c r="AX103" i="16"/>
  <c r="BK131" i="15"/>
  <c r="J131" i="15" s="1"/>
  <c r="J132" i="15"/>
  <c r="J101" i="15" s="1"/>
  <c r="BK136" i="14"/>
  <c r="J136" i="14" s="1"/>
  <c r="J137" i="14"/>
  <c r="J101" i="14" s="1"/>
  <c r="J100" i="12" l="1"/>
  <c r="J34" i="12"/>
  <c r="J43" i="12" s="1"/>
  <c r="J100" i="17"/>
  <c r="J34" i="17"/>
  <c r="J43" i="17" s="1"/>
  <c r="J100" i="13"/>
  <c r="J34" i="13"/>
  <c r="J43" i="13" s="1"/>
  <c r="AV94" i="16"/>
  <c r="AT94" i="16"/>
  <c r="AX94" i="16"/>
  <c r="W31" i="16"/>
  <c r="J34" i="15"/>
  <c r="J43" i="15" s="1"/>
  <c r="J100" i="15"/>
  <c r="J34" i="14"/>
  <c r="J43" i="14" s="1"/>
  <c r="J100" i="14"/>
  <c r="BK198" i="6" l="1"/>
  <c r="BK197" i="6" s="1"/>
  <c r="J197" i="6" s="1"/>
  <c r="J109" i="6" s="1"/>
  <c r="BI198" i="6"/>
  <c r="BH198" i="6"/>
  <c r="BG198" i="6"/>
  <c r="BE198" i="6"/>
  <c r="T198" i="6"/>
  <c r="T197" i="6" s="1"/>
  <c r="T196" i="6" s="1"/>
  <c r="R198" i="6"/>
  <c r="P198" i="6"/>
  <c r="J198" i="6"/>
  <c r="BF198" i="6" s="1"/>
  <c r="R197" i="6"/>
  <c r="P197" i="6"/>
  <c r="R196" i="6"/>
  <c r="P196" i="6"/>
  <c r="BK195" i="6"/>
  <c r="BK194" i="6" s="1"/>
  <c r="J194" i="6" s="1"/>
  <c r="J107" i="6" s="1"/>
  <c r="BI195" i="6"/>
  <c r="BH195" i="6"/>
  <c r="BG195" i="6"/>
  <c r="BE195" i="6"/>
  <c r="T195" i="6"/>
  <c r="T194" i="6" s="1"/>
  <c r="R195" i="6"/>
  <c r="P195" i="6"/>
  <c r="J195" i="6"/>
  <c r="BF195" i="6" s="1"/>
  <c r="R194" i="6"/>
  <c r="P194" i="6"/>
  <c r="BK193" i="6"/>
  <c r="BI193" i="6"/>
  <c r="BH193" i="6"/>
  <c r="BG193" i="6"/>
  <c r="BE193" i="6"/>
  <c r="T193" i="6"/>
  <c r="R193" i="6"/>
  <c r="P193" i="6"/>
  <c r="J193" i="6"/>
  <c r="BF193" i="6" s="1"/>
  <c r="BK192" i="6"/>
  <c r="BI192" i="6"/>
  <c r="BH192" i="6"/>
  <c r="BG192" i="6"/>
  <c r="BE192" i="6"/>
  <c r="T192" i="6"/>
  <c r="R192" i="6"/>
  <c r="P192" i="6"/>
  <c r="J192" i="6"/>
  <c r="BF192" i="6" s="1"/>
  <c r="BK191" i="6"/>
  <c r="BI191" i="6"/>
  <c r="BH191" i="6"/>
  <c r="BG191" i="6"/>
  <c r="BE191" i="6"/>
  <c r="T191" i="6"/>
  <c r="R191" i="6"/>
  <c r="P191" i="6"/>
  <c r="J191" i="6"/>
  <c r="BF191" i="6" s="1"/>
  <c r="BK190" i="6"/>
  <c r="BI190" i="6"/>
  <c r="BH190" i="6"/>
  <c r="BG190" i="6"/>
  <c r="BF190" i="6"/>
  <c r="BE190" i="6"/>
  <c r="T190" i="6"/>
  <c r="R190" i="6"/>
  <c r="P190" i="6"/>
  <c r="J190" i="6"/>
  <c r="BK189" i="6"/>
  <c r="BI189" i="6"/>
  <c r="BH189" i="6"/>
  <c r="BG189" i="6"/>
  <c r="BE189" i="6"/>
  <c r="T189" i="6"/>
  <c r="T188" i="6" s="1"/>
  <c r="R189" i="6"/>
  <c r="R188" i="6" s="1"/>
  <c r="P189" i="6"/>
  <c r="J189" i="6"/>
  <c r="BF189" i="6" s="1"/>
  <c r="P188" i="6"/>
  <c r="BK187" i="6"/>
  <c r="BI187" i="6"/>
  <c r="BH187" i="6"/>
  <c r="BG187" i="6"/>
  <c r="BE187" i="6"/>
  <c r="T187" i="6"/>
  <c r="R187" i="6"/>
  <c r="P187" i="6"/>
  <c r="J187" i="6"/>
  <c r="BF187" i="6" s="1"/>
  <c r="BK186" i="6"/>
  <c r="BI186" i="6"/>
  <c r="BH186" i="6"/>
  <c r="BG186" i="6"/>
  <c r="BF186" i="6"/>
  <c r="BE186" i="6"/>
  <c r="T186" i="6"/>
  <c r="R186" i="6"/>
  <c r="P186" i="6"/>
  <c r="J186" i="6"/>
  <c r="BK185" i="6"/>
  <c r="BI185" i="6"/>
  <c r="BH185" i="6"/>
  <c r="BG185" i="6"/>
  <c r="BE185" i="6"/>
  <c r="T185" i="6"/>
  <c r="R185" i="6"/>
  <c r="P185" i="6"/>
  <c r="J185" i="6"/>
  <c r="BF185" i="6" s="1"/>
  <c r="BK184" i="6"/>
  <c r="BI184" i="6"/>
  <c r="BH184" i="6"/>
  <c r="BG184" i="6"/>
  <c r="BE184" i="6"/>
  <c r="T184" i="6"/>
  <c r="R184" i="6"/>
  <c r="P184" i="6"/>
  <c r="J184" i="6"/>
  <c r="BF184" i="6" s="1"/>
  <c r="BK183" i="6"/>
  <c r="BI183" i="6"/>
  <c r="BH183" i="6"/>
  <c r="BG183" i="6"/>
  <c r="BE183" i="6"/>
  <c r="T183" i="6"/>
  <c r="R183" i="6"/>
  <c r="P183" i="6"/>
  <c r="J183" i="6"/>
  <c r="BF183" i="6" s="1"/>
  <c r="BK182" i="6"/>
  <c r="BI182" i="6"/>
  <c r="BH182" i="6"/>
  <c r="BG182" i="6"/>
  <c r="BF182" i="6"/>
  <c r="BE182" i="6"/>
  <c r="T182" i="6"/>
  <c r="R182" i="6"/>
  <c r="P182" i="6"/>
  <c r="J182" i="6"/>
  <c r="BK181" i="6"/>
  <c r="BI181" i="6"/>
  <c r="BH181" i="6"/>
  <c r="BG181" i="6"/>
  <c r="BF181" i="6"/>
  <c r="BE181" i="6"/>
  <c r="T181" i="6"/>
  <c r="R181" i="6"/>
  <c r="P181" i="6"/>
  <c r="J181" i="6"/>
  <c r="BK180" i="6"/>
  <c r="BI180" i="6"/>
  <c r="BH180" i="6"/>
  <c r="BG180" i="6"/>
  <c r="BF180" i="6"/>
  <c r="BE180" i="6"/>
  <c r="T180" i="6"/>
  <c r="R180" i="6"/>
  <c r="P180" i="6"/>
  <c r="J180" i="6"/>
  <c r="BK179" i="6"/>
  <c r="BI179" i="6"/>
  <c r="BH179" i="6"/>
  <c r="BG179" i="6"/>
  <c r="BE179" i="6"/>
  <c r="T179" i="6"/>
  <c r="R179" i="6"/>
  <c r="P179" i="6"/>
  <c r="J179" i="6"/>
  <c r="BF179" i="6" s="1"/>
  <c r="BK178" i="6"/>
  <c r="BI178" i="6"/>
  <c r="BH178" i="6"/>
  <c r="BG178" i="6"/>
  <c r="BE178" i="6"/>
  <c r="T178" i="6"/>
  <c r="R178" i="6"/>
  <c r="P178" i="6"/>
  <c r="J178" i="6"/>
  <c r="BF178" i="6" s="1"/>
  <c r="BK177" i="6"/>
  <c r="BI177" i="6"/>
  <c r="BH177" i="6"/>
  <c r="BG177" i="6"/>
  <c r="BF177" i="6"/>
  <c r="BE177" i="6"/>
  <c r="T177" i="6"/>
  <c r="R177" i="6"/>
  <c r="P177" i="6"/>
  <c r="J177" i="6"/>
  <c r="BK176" i="6"/>
  <c r="BI176" i="6"/>
  <c r="BH176" i="6"/>
  <c r="BG176" i="6"/>
  <c r="BF176" i="6"/>
  <c r="BE176" i="6"/>
  <c r="T176" i="6"/>
  <c r="R176" i="6"/>
  <c r="P176" i="6"/>
  <c r="J176" i="6"/>
  <c r="BK175" i="6"/>
  <c r="BI175" i="6"/>
  <c r="BH175" i="6"/>
  <c r="BG175" i="6"/>
  <c r="BF175" i="6"/>
  <c r="BE175" i="6"/>
  <c r="T175" i="6"/>
  <c r="R175" i="6"/>
  <c r="P175" i="6"/>
  <c r="J175" i="6"/>
  <c r="BK174" i="6"/>
  <c r="BI174" i="6"/>
  <c r="BH174" i="6"/>
  <c r="BG174" i="6"/>
  <c r="BF174" i="6"/>
  <c r="BE174" i="6"/>
  <c r="T174" i="6"/>
  <c r="R174" i="6"/>
  <c r="P174" i="6"/>
  <c r="J174" i="6"/>
  <c r="BK173" i="6"/>
  <c r="BI173" i="6"/>
  <c r="BH173" i="6"/>
  <c r="BG173" i="6"/>
  <c r="BE173" i="6"/>
  <c r="T173" i="6"/>
  <c r="R173" i="6"/>
  <c r="P173" i="6"/>
  <c r="J173" i="6"/>
  <c r="BF173" i="6" s="1"/>
  <c r="BK172" i="6"/>
  <c r="BI172" i="6"/>
  <c r="BH172" i="6"/>
  <c r="BG172" i="6"/>
  <c r="BE172" i="6"/>
  <c r="T172" i="6"/>
  <c r="R172" i="6"/>
  <c r="P172" i="6"/>
  <c r="J172" i="6"/>
  <c r="BF172" i="6" s="1"/>
  <c r="BK171" i="6"/>
  <c r="BI171" i="6"/>
  <c r="BH171" i="6"/>
  <c r="BG171" i="6"/>
  <c r="BE171" i="6"/>
  <c r="T171" i="6"/>
  <c r="R171" i="6"/>
  <c r="P171" i="6"/>
  <c r="J171" i="6"/>
  <c r="BF171" i="6" s="1"/>
  <c r="BK170" i="6"/>
  <c r="BI170" i="6"/>
  <c r="BH170" i="6"/>
  <c r="BG170" i="6"/>
  <c r="BE170" i="6"/>
  <c r="T170" i="6"/>
  <c r="R170" i="6"/>
  <c r="P170" i="6"/>
  <c r="J170" i="6"/>
  <c r="BF170" i="6" s="1"/>
  <c r="BK169" i="6"/>
  <c r="BI169" i="6"/>
  <c r="BH169" i="6"/>
  <c r="BG169" i="6"/>
  <c r="BF169" i="6"/>
  <c r="BE169" i="6"/>
  <c r="T169" i="6"/>
  <c r="R169" i="6"/>
  <c r="P169" i="6"/>
  <c r="J169" i="6"/>
  <c r="BK168" i="6"/>
  <c r="BI168" i="6"/>
  <c r="BH168" i="6"/>
  <c r="BG168" i="6"/>
  <c r="BF168" i="6"/>
  <c r="BE168" i="6"/>
  <c r="T168" i="6"/>
  <c r="R168" i="6"/>
  <c r="P168" i="6"/>
  <c r="J168" i="6"/>
  <c r="BK167" i="6"/>
  <c r="BI167" i="6"/>
  <c r="BH167" i="6"/>
  <c r="BG167" i="6"/>
  <c r="BE167" i="6"/>
  <c r="T167" i="6"/>
  <c r="R167" i="6"/>
  <c r="P167" i="6"/>
  <c r="J167" i="6"/>
  <c r="BF167" i="6" s="1"/>
  <c r="BK166" i="6"/>
  <c r="BI166" i="6"/>
  <c r="BH166" i="6"/>
  <c r="BG166" i="6"/>
  <c r="BE166" i="6"/>
  <c r="T166" i="6"/>
  <c r="R166" i="6"/>
  <c r="P166" i="6"/>
  <c r="J166" i="6"/>
  <c r="BF166" i="6" s="1"/>
  <c r="BK165" i="6"/>
  <c r="BI165" i="6"/>
  <c r="BH165" i="6"/>
  <c r="BG165" i="6"/>
  <c r="BF165" i="6"/>
  <c r="BE165" i="6"/>
  <c r="T165" i="6"/>
  <c r="R165" i="6"/>
  <c r="P165" i="6"/>
  <c r="J165" i="6"/>
  <c r="BK164" i="6"/>
  <c r="BI164" i="6"/>
  <c r="BH164" i="6"/>
  <c r="BG164" i="6"/>
  <c r="BE164" i="6"/>
  <c r="T164" i="6"/>
  <c r="R164" i="6"/>
  <c r="P164" i="6"/>
  <c r="J164" i="6"/>
  <c r="BF164" i="6" s="1"/>
  <c r="BK163" i="6"/>
  <c r="BI163" i="6"/>
  <c r="BH163" i="6"/>
  <c r="BG163" i="6"/>
  <c r="BF163" i="6"/>
  <c r="BE163" i="6"/>
  <c r="T163" i="6"/>
  <c r="R163" i="6"/>
  <c r="P163" i="6"/>
  <c r="J163" i="6"/>
  <c r="BK162" i="6"/>
  <c r="BI162" i="6"/>
  <c r="BH162" i="6"/>
  <c r="BG162" i="6"/>
  <c r="BF162" i="6"/>
  <c r="BE162" i="6"/>
  <c r="T162" i="6"/>
  <c r="T159" i="6" s="1"/>
  <c r="R162" i="6"/>
  <c r="P162" i="6"/>
  <c r="J162" i="6"/>
  <c r="BK161" i="6"/>
  <c r="BI161" i="6"/>
  <c r="BH161" i="6"/>
  <c r="BG161" i="6"/>
  <c r="BE161" i="6"/>
  <c r="T161" i="6"/>
  <c r="R161" i="6"/>
  <c r="R159" i="6" s="1"/>
  <c r="P161" i="6"/>
  <c r="P159" i="6" s="1"/>
  <c r="J161" i="6"/>
  <c r="BF161" i="6" s="1"/>
  <c r="BK160" i="6"/>
  <c r="BI160" i="6"/>
  <c r="BH160" i="6"/>
  <c r="BG160" i="6"/>
  <c r="BE160" i="6"/>
  <c r="T160" i="6"/>
  <c r="R160" i="6"/>
  <c r="P160" i="6"/>
  <c r="J160" i="6"/>
  <c r="BF160" i="6" s="1"/>
  <c r="BK158" i="6"/>
  <c r="BI158" i="6"/>
  <c r="BH158" i="6"/>
  <c r="BG158" i="6"/>
  <c r="BE158" i="6"/>
  <c r="T158" i="6"/>
  <c r="R158" i="6"/>
  <c r="R155" i="6" s="1"/>
  <c r="P158" i="6"/>
  <c r="J158" i="6"/>
  <c r="BF158" i="6" s="1"/>
  <c r="BK157" i="6"/>
  <c r="BI157" i="6"/>
  <c r="BH157" i="6"/>
  <c r="BG157" i="6"/>
  <c r="BE157" i="6"/>
  <c r="T157" i="6"/>
  <c r="R157" i="6"/>
  <c r="P157" i="6"/>
  <c r="P155" i="6" s="1"/>
  <c r="J157" i="6"/>
  <c r="BF157" i="6" s="1"/>
  <c r="BK156" i="6"/>
  <c r="BI156" i="6"/>
  <c r="BH156" i="6"/>
  <c r="BG156" i="6"/>
  <c r="BF156" i="6"/>
  <c r="BE156" i="6"/>
  <c r="T156" i="6"/>
  <c r="R156" i="6"/>
  <c r="P156" i="6"/>
  <c r="J156" i="6"/>
  <c r="T155" i="6"/>
  <c r="BK154" i="6"/>
  <c r="BI154" i="6"/>
  <c r="BH154" i="6"/>
  <c r="BG154" i="6"/>
  <c r="BE154" i="6"/>
  <c r="T154" i="6"/>
  <c r="R154" i="6"/>
  <c r="P154" i="6"/>
  <c r="P151" i="6" s="1"/>
  <c r="J154" i="6"/>
  <c r="BF154" i="6" s="1"/>
  <c r="BK153" i="6"/>
  <c r="BI153" i="6"/>
  <c r="BH153" i="6"/>
  <c r="BG153" i="6"/>
  <c r="BE153" i="6"/>
  <c r="T153" i="6"/>
  <c r="R153" i="6"/>
  <c r="P153" i="6"/>
  <c r="J153" i="6"/>
  <c r="BF153" i="6" s="1"/>
  <c r="BK152" i="6"/>
  <c r="BI152" i="6"/>
  <c r="BH152" i="6"/>
  <c r="BG152" i="6"/>
  <c r="BF152" i="6"/>
  <c r="BE152" i="6"/>
  <c r="T152" i="6"/>
  <c r="R152" i="6"/>
  <c r="P152" i="6"/>
  <c r="J152" i="6"/>
  <c r="T151" i="6"/>
  <c r="R151" i="6"/>
  <c r="BK150" i="6"/>
  <c r="BI150" i="6"/>
  <c r="BH150" i="6"/>
  <c r="BG150" i="6"/>
  <c r="BE150" i="6"/>
  <c r="T150" i="6"/>
  <c r="R150" i="6"/>
  <c r="P150" i="6"/>
  <c r="J150" i="6"/>
  <c r="BF150" i="6" s="1"/>
  <c r="BK149" i="6"/>
  <c r="BI149" i="6"/>
  <c r="BH149" i="6"/>
  <c r="BG149" i="6"/>
  <c r="BF149" i="6"/>
  <c r="BE149" i="6"/>
  <c r="T149" i="6"/>
  <c r="R149" i="6"/>
  <c r="P149" i="6"/>
  <c r="J149" i="6"/>
  <c r="BK148" i="6"/>
  <c r="BI148" i="6"/>
  <c r="BH148" i="6"/>
  <c r="BG148" i="6"/>
  <c r="BE148" i="6"/>
  <c r="T148" i="6"/>
  <c r="R148" i="6"/>
  <c r="P148" i="6"/>
  <c r="J148" i="6"/>
  <c r="BF148" i="6" s="1"/>
  <c r="BK147" i="6"/>
  <c r="BI147" i="6"/>
  <c r="BH147" i="6"/>
  <c r="BG147" i="6"/>
  <c r="BF147" i="6"/>
  <c r="BE147" i="6"/>
  <c r="T147" i="6"/>
  <c r="R147" i="6"/>
  <c r="P147" i="6"/>
  <c r="J147" i="6"/>
  <c r="BK146" i="6"/>
  <c r="BI146" i="6"/>
  <c r="BH146" i="6"/>
  <c r="BG146" i="6"/>
  <c r="BF146" i="6"/>
  <c r="BE146" i="6"/>
  <c r="T146" i="6"/>
  <c r="R146" i="6"/>
  <c r="P146" i="6"/>
  <c r="J146" i="6"/>
  <c r="BK145" i="6"/>
  <c r="BI145" i="6"/>
  <c r="BH145" i="6"/>
  <c r="BG145" i="6"/>
  <c r="BE145" i="6"/>
  <c r="T145" i="6"/>
  <c r="R145" i="6"/>
  <c r="P145" i="6"/>
  <c r="J145" i="6"/>
  <c r="BF145" i="6" s="1"/>
  <c r="BK144" i="6"/>
  <c r="BI144" i="6"/>
  <c r="BH144" i="6"/>
  <c r="BG144" i="6"/>
  <c r="BE144" i="6"/>
  <c r="T144" i="6"/>
  <c r="R144" i="6"/>
  <c r="P144" i="6"/>
  <c r="J144" i="6"/>
  <c r="BF144" i="6" s="1"/>
  <c r="BK143" i="6"/>
  <c r="BI143" i="6"/>
  <c r="BH143" i="6"/>
  <c r="BG143" i="6"/>
  <c r="BF143" i="6"/>
  <c r="BE143" i="6"/>
  <c r="T143" i="6"/>
  <c r="R143" i="6"/>
  <c r="P143" i="6"/>
  <c r="J143" i="6"/>
  <c r="BK142" i="6"/>
  <c r="BI142" i="6"/>
  <c r="BH142" i="6"/>
  <c r="BG142" i="6"/>
  <c r="BE142" i="6"/>
  <c r="T142" i="6"/>
  <c r="R142" i="6"/>
  <c r="P142" i="6"/>
  <c r="J142" i="6"/>
  <c r="BF142" i="6" s="1"/>
  <c r="BK141" i="6"/>
  <c r="BI141" i="6"/>
  <c r="BH141" i="6"/>
  <c r="BG141" i="6"/>
  <c r="BF141" i="6"/>
  <c r="BE141" i="6"/>
  <c r="T141" i="6"/>
  <c r="R141" i="6"/>
  <c r="P141" i="6"/>
  <c r="J141" i="6"/>
  <c r="BK140" i="6"/>
  <c r="BI140" i="6"/>
  <c r="BH140" i="6"/>
  <c r="BG140" i="6"/>
  <c r="BE140" i="6"/>
  <c r="T140" i="6"/>
  <c r="R140" i="6"/>
  <c r="P140" i="6"/>
  <c r="J140" i="6"/>
  <c r="BF140" i="6" s="1"/>
  <c r="BK139" i="6"/>
  <c r="BI139" i="6"/>
  <c r="BH139" i="6"/>
  <c r="BG139" i="6"/>
  <c r="BE139" i="6"/>
  <c r="T139" i="6"/>
  <c r="R139" i="6"/>
  <c r="R135" i="6" s="1"/>
  <c r="P139" i="6"/>
  <c r="J139" i="6"/>
  <c r="BF139" i="6" s="1"/>
  <c r="BK138" i="6"/>
  <c r="BI138" i="6"/>
  <c r="BH138" i="6"/>
  <c r="BG138" i="6"/>
  <c r="BE138" i="6"/>
  <c r="T138" i="6"/>
  <c r="R138" i="6"/>
  <c r="P138" i="6"/>
  <c r="J138" i="6"/>
  <c r="BF138" i="6" s="1"/>
  <c r="BK137" i="6"/>
  <c r="BI137" i="6"/>
  <c r="BH137" i="6"/>
  <c r="BG137" i="6"/>
  <c r="BF137" i="6"/>
  <c r="BE137" i="6"/>
  <c r="T137" i="6"/>
  <c r="R137" i="6"/>
  <c r="P137" i="6"/>
  <c r="J137" i="6"/>
  <c r="BK136" i="6"/>
  <c r="BI136" i="6"/>
  <c r="BH136" i="6"/>
  <c r="BG136" i="6"/>
  <c r="BE136" i="6"/>
  <c r="T136" i="6"/>
  <c r="T135" i="6" s="1"/>
  <c r="T134" i="6" s="1"/>
  <c r="T133" i="6" s="1"/>
  <c r="R136" i="6"/>
  <c r="P136" i="6"/>
  <c r="J136" i="6"/>
  <c r="BF136" i="6" s="1"/>
  <c r="P135" i="6"/>
  <c r="J130" i="6"/>
  <c r="J129" i="6"/>
  <c r="F129" i="6"/>
  <c r="F127" i="6"/>
  <c r="E125" i="6"/>
  <c r="J96" i="6"/>
  <c r="J95" i="6"/>
  <c r="F95" i="6"/>
  <c r="F93" i="6"/>
  <c r="E91" i="6"/>
  <c r="J41" i="6"/>
  <c r="J40" i="6"/>
  <c r="J39" i="6"/>
  <c r="J22" i="6"/>
  <c r="E22" i="6"/>
  <c r="F96" i="6" s="1"/>
  <c r="J21" i="6"/>
  <c r="J127" i="6"/>
  <c r="E7" i="6"/>
  <c r="E119" i="6" s="1"/>
  <c r="BK184" i="3"/>
  <c r="BI184" i="3"/>
  <c r="BH184" i="3"/>
  <c r="BG184" i="3"/>
  <c r="BF184" i="3"/>
  <c r="BE184" i="3"/>
  <c r="T184" i="3"/>
  <c r="R184" i="3"/>
  <c r="P184" i="3"/>
  <c r="J184" i="3"/>
  <c r="BK183" i="3"/>
  <c r="BI183" i="3"/>
  <c r="BH183" i="3"/>
  <c r="BG183" i="3"/>
  <c r="BE183" i="3"/>
  <c r="T183" i="3"/>
  <c r="R183" i="3"/>
  <c r="P183" i="3"/>
  <c r="J183" i="3"/>
  <c r="BF183" i="3" s="1"/>
  <c r="BK180" i="3"/>
  <c r="BI180" i="3"/>
  <c r="BH180" i="3"/>
  <c r="BG180" i="3"/>
  <c r="BF180" i="3"/>
  <c r="BE180" i="3"/>
  <c r="T180" i="3"/>
  <c r="R180" i="3"/>
  <c r="P180" i="3"/>
  <c r="J180" i="3"/>
  <c r="BK179" i="3"/>
  <c r="BI179" i="3"/>
  <c r="BH179" i="3"/>
  <c r="BG179" i="3"/>
  <c r="BF179" i="3"/>
  <c r="BE179" i="3"/>
  <c r="T179" i="3"/>
  <c r="R179" i="3"/>
  <c r="P179" i="3"/>
  <c r="J179" i="3"/>
  <c r="BK178" i="3"/>
  <c r="BI178" i="3"/>
  <c r="BH178" i="3"/>
  <c r="BG178" i="3"/>
  <c r="BF178" i="3"/>
  <c r="BE178" i="3"/>
  <c r="T178" i="3"/>
  <c r="R178" i="3"/>
  <c r="R172" i="3" s="1"/>
  <c r="P178" i="3"/>
  <c r="J178" i="3"/>
  <c r="BK177" i="3"/>
  <c r="BI177" i="3"/>
  <c r="BH177" i="3"/>
  <c r="BG177" i="3"/>
  <c r="BE177" i="3"/>
  <c r="T177" i="3"/>
  <c r="R177" i="3"/>
  <c r="P177" i="3"/>
  <c r="P172" i="3" s="1"/>
  <c r="J177" i="3"/>
  <c r="BF177" i="3" s="1"/>
  <c r="BK176" i="3"/>
  <c r="BI176" i="3"/>
  <c r="BH176" i="3"/>
  <c r="BG176" i="3"/>
  <c r="BE176" i="3"/>
  <c r="T176" i="3"/>
  <c r="R176" i="3"/>
  <c r="P176" i="3"/>
  <c r="J176" i="3"/>
  <c r="BF176" i="3" s="1"/>
  <c r="BK175" i="3"/>
  <c r="BI175" i="3"/>
  <c r="BH175" i="3"/>
  <c r="BG175" i="3"/>
  <c r="BE175" i="3"/>
  <c r="T175" i="3"/>
  <c r="R175" i="3"/>
  <c r="P175" i="3"/>
  <c r="J175" i="3"/>
  <c r="BF175" i="3" s="1"/>
  <c r="BK174" i="3"/>
  <c r="BI174" i="3"/>
  <c r="BH174" i="3"/>
  <c r="BG174" i="3"/>
  <c r="BF174" i="3"/>
  <c r="BE174" i="3"/>
  <c r="T174" i="3"/>
  <c r="T172" i="3" s="1"/>
  <c r="R174" i="3"/>
  <c r="P174" i="3"/>
  <c r="J174" i="3"/>
  <c r="BK173" i="3"/>
  <c r="BI173" i="3"/>
  <c r="BH173" i="3"/>
  <c r="BG173" i="3"/>
  <c r="BF173" i="3"/>
  <c r="BE173" i="3"/>
  <c r="T173" i="3"/>
  <c r="R173" i="3"/>
  <c r="P173" i="3"/>
  <c r="J173" i="3"/>
  <c r="BK171" i="3"/>
  <c r="BK170" i="3" s="1"/>
  <c r="BI171" i="3"/>
  <c r="BH171" i="3"/>
  <c r="BG171" i="3"/>
  <c r="BE171" i="3"/>
  <c r="T171" i="3"/>
  <c r="R171" i="3"/>
  <c r="R170" i="3" s="1"/>
  <c r="P171" i="3"/>
  <c r="J171" i="3"/>
  <c r="BF171" i="3" s="1"/>
  <c r="T170" i="3"/>
  <c r="P170" i="3"/>
  <c r="P169" i="3" s="1"/>
  <c r="BK168" i="3"/>
  <c r="BK167" i="3" s="1"/>
  <c r="J167" i="3" s="1"/>
  <c r="J106" i="3" s="1"/>
  <c r="BI168" i="3"/>
  <c r="BH168" i="3"/>
  <c r="BG168" i="3"/>
  <c r="BE168" i="3"/>
  <c r="T168" i="3"/>
  <c r="T167" i="3" s="1"/>
  <c r="R168" i="3"/>
  <c r="P168" i="3"/>
  <c r="J168" i="3"/>
  <c r="BF168" i="3" s="1"/>
  <c r="R167" i="3"/>
  <c r="P167" i="3"/>
  <c r="BK166" i="3"/>
  <c r="BI166" i="3"/>
  <c r="BH166" i="3"/>
  <c r="BG166" i="3"/>
  <c r="BE166" i="3"/>
  <c r="T166" i="3"/>
  <c r="R166" i="3"/>
  <c r="P166" i="3"/>
  <c r="J166" i="3"/>
  <c r="BF166" i="3" s="1"/>
  <c r="BK163" i="3"/>
  <c r="BI163" i="3"/>
  <c r="BH163" i="3"/>
  <c r="BG163" i="3"/>
  <c r="BF163" i="3"/>
  <c r="BE163" i="3"/>
  <c r="T163" i="3"/>
  <c r="R163" i="3"/>
  <c r="P163" i="3"/>
  <c r="J163" i="3"/>
  <c r="BK162" i="3"/>
  <c r="BI162" i="3"/>
  <c r="BH162" i="3"/>
  <c r="BG162" i="3"/>
  <c r="BF162" i="3"/>
  <c r="BE162" i="3"/>
  <c r="T162" i="3"/>
  <c r="R162" i="3"/>
  <c r="R160" i="3" s="1"/>
  <c r="P162" i="3"/>
  <c r="J162" i="3"/>
  <c r="BK161" i="3"/>
  <c r="BI161" i="3"/>
  <c r="BH161" i="3"/>
  <c r="BG161" i="3"/>
  <c r="BE161" i="3"/>
  <c r="T161" i="3"/>
  <c r="T160" i="3" s="1"/>
  <c r="R161" i="3"/>
  <c r="P161" i="3"/>
  <c r="P160" i="3" s="1"/>
  <c r="J161" i="3"/>
  <c r="BF161" i="3" s="1"/>
  <c r="BK159" i="3"/>
  <c r="BI159" i="3"/>
  <c r="BH159" i="3"/>
  <c r="BG159" i="3"/>
  <c r="BE159" i="3"/>
  <c r="T159" i="3"/>
  <c r="R159" i="3"/>
  <c r="P159" i="3"/>
  <c r="J159" i="3"/>
  <c r="BF159" i="3" s="1"/>
  <c r="BK158" i="3"/>
  <c r="BI158" i="3"/>
  <c r="BH158" i="3"/>
  <c r="BG158" i="3"/>
  <c r="BF158" i="3"/>
  <c r="BE158" i="3"/>
  <c r="T158" i="3"/>
  <c r="R158" i="3"/>
  <c r="R152" i="3" s="1"/>
  <c r="P158" i="3"/>
  <c r="P152" i="3" s="1"/>
  <c r="J158" i="3"/>
  <c r="BK157" i="3"/>
  <c r="BI157" i="3"/>
  <c r="BH157" i="3"/>
  <c r="BG157" i="3"/>
  <c r="BE157" i="3"/>
  <c r="T157" i="3"/>
  <c r="R157" i="3"/>
  <c r="P157" i="3"/>
  <c r="J157" i="3"/>
  <c r="BF157" i="3" s="1"/>
  <c r="BK156" i="3"/>
  <c r="BI156" i="3"/>
  <c r="BH156" i="3"/>
  <c r="BG156" i="3"/>
  <c r="BE156" i="3"/>
  <c r="T156" i="3"/>
  <c r="R156" i="3"/>
  <c r="P156" i="3"/>
  <c r="J156" i="3"/>
  <c r="BF156" i="3" s="1"/>
  <c r="BK155" i="3"/>
  <c r="BI155" i="3"/>
  <c r="BH155" i="3"/>
  <c r="BG155" i="3"/>
  <c r="BE155" i="3"/>
  <c r="T155" i="3"/>
  <c r="R155" i="3"/>
  <c r="P155" i="3"/>
  <c r="J155" i="3"/>
  <c r="BF155" i="3" s="1"/>
  <c r="BK154" i="3"/>
  <c r="BI154" i="3"/>
  <c r="BH154" i="3"/>
  <c r="BG154" i="3"/>
  <c r="BF154" i="3"/>
  <c r="BE154" i="3"/>
  <c r="T154" i="3"/>
  <c r="R154" i="3"/>
  <c r="P154" i="3"/>
  <c r="J154" i="3"/>
  <c r="BK153" i="3"/>
  <c r="BI153" i="3"/>
  <c r="BH153" i="3"/>
  <c r="BG153" i="3"/>
  <c r="BE153" i="3"/>
  <c r="T153" i="3"/>
  <c r="T152" i="3" s="1"/>
  <c r="R153" i="3"/>
  <c r="P153" i="3"/>
  <c r="J153" i="3"/>
  <c r="BF153" i="3" s="1"/>
  <c r="BK151" i="3"/>
  <c r="BI151" i="3"/>
  <c r="BH151" i="3"/>
  <c r="BG151" i="3"/>
  <c r="BE151" i="3"/>
  <c r="T151" i="3"/>
  <c r="R151" i="3"/>
  <c r="P151" i="3"/>
  <c r="J151" i="3"/>
  <c r="BF151" i="3" s="1"/>
  <c r="BK150" i="3"/>
  <c r="BI150" i="3"/>
  <c r="BH150" i="3"/>
  <c r="BG150" i="3"/>
  <c r="BF150" i="3"/>
  <c r="BE150" i="3"/>
  <c r="T150" i="3"/>
  <c r="R150" i="3"/>
  <c r="P150" i="3"/>
  <c r="J150" i="3"/>
  <c r="T149" i="3"/>
  <c r="R149" i="3"/>
  <c r="P149" i="3"/>
  <c r="BK148" i="3"/>
  <c r="BI148" i="3"/>
  <c r="BH148" i="3"/>
  <c r="BG148" i="3"/>
  <c r="BE148" i="3"/>
  <c r="T148" i="3"/>
  <c r="R148" i="3"/>
  <c r="P148" i="3"/>
  <c r="J148" i="3"/>
  <c r="BF148" i="3" s="1"/>
  <c r="BK147" i="3"/>
  <c r="BI147" i="3"/>
  <c r="BH147" i="3"/>
  <c r="BG147" i="3"/>
  <c r="BE147" i="3"/>
  <c r="T147" i="3"/>
  <c r="R147" i="3"/>
  <c r="P147" i="3"/>
  <c r="J147" i="3"/>
  <c r="BF147" i="3" s="1"/>
  <c r="BK146" i="3"/>
  <c r="BI146" i="3"/>
  <c r="BH146" i="3"/>
  <c r="BG146" i="3"/>
  <c r="BE146" i="3"/>
  <c r="T146" i="3"/>
  <c r="R146" i="3"/>
  <c r="P146" i="3"/>
  <c r="J146" i="3"/>
  <c r="BF146" i="3" s="1"/>
  <c r="BK145" i="3"/>
  <c r="BI145" i="3"/>
  <c r="BH145" i="3"/>
  <c r="BG145" i="3"/>
  <c r="BF145" i="3"/>
  <c r="BE145" i="3"/>
  <c r="T145" i="3"/>
  <c r="R145" i="3"/>
  <c r="P145" i="3"/>
  <c r="J145" i="3"/>
  <c r="BK144" i="3"/>
  <c r="BI144" i="3"/>
  <c r="BH144" i="3"/>
  <c r="BG144" i="3"/>
  <c r="BE144" i="3"/>
  <c r="T144" i="3"/>
  <c r="R144" i="3"/>
  <c r="P144" i="3"/>
  <c r="J144" i="3"/>
  <c r="BF144" i="3" s="1"/>
  <c r="BK141" i="3"/>
  <c r="BI141" i="3"/>
  <c r="BH141" i="3"/>
  <c r="BG141" i="3"/>
  <c r="BE141" i="3"/>
  <c r="T141" i="3"/>
  <c r="R141" i="3"/>
  <c r="P141" i="3"/>
  <c r="J141" i="3"/>
  <c r="BF141" i="3" s="1"/>
  <c r="BK140" i="3"/>
  <c r="BI140" i="3"/>
  <c r="BH140" i="3"/>
  <c r="BG140" i="3"/>
  <c r="BE140" i="3"/>
  <c r="T140" i="3"/>
  <c r="R140" i="3"/>
  <c r="P140" i="3"/>
  <c r="J140" i="3"/>
  <c r="BF140" i="3" s="1"/>
  <c r="BK139" i="3"/>
  <c r="BI139" i="3"/>
  <c r="BH139" i="3"/>
  <c r="BG139" i="3"/>
  <c r="BF139" i="3"/>
  <c r="BE139" i="3"/>
  <c r="T139" i="3"/>
  <c r="R139" i="3"/>
  <c r="P139" i="3"/>
  <c r="J139" i="3"/>
  <c r="BK138" i="3"/>
  <c r="BI138" i="3"/>
  <c r="BH138" i="3"/>
  <c r="BG138" i="3"/>
  <c r="BE138" i="3"/>
  <c r="T138" i="3"/>
  <c r="R138" i="3"/>
  <c r="P138" i="3"/>
  <c r="J138" i="3"/>
  <c r="BF138" i="3" s="1"/>
  <c r="BK137" i="3"/>
  <c r="BI137" i="3"/>
  <c r="BH137" i="3"/>
  <c r="BG137" i="3"/>
  <c r="BF137" i="3"/>
  <c r="BE137" i="3"/>
  <c r="T137" i="3"/>
  <c r="R137" i="3"/>
  <c r="P137" i="3"/>
  <c r="P135" i="3" s="1"/>
  <c r="P134" i="3" s="1"/>
  <c r="J137" i="3"/>
  <c r="BK136" i="3"/>
  <c r="BI136" i="3"/>
  <c r="BH136" i="3"/>
  <c r="BG136" i="3"/>
  <c r="BE136" i="3"/>
  <c r="T136" i="3"/>
  <c r="T135" i="3" s="1"/>
  <c r="R136" i="3"/>
  <c r="R135" i="3" s="1"/>
  <c r="R134" i="3" s="1"/>
  <c r="P136" i="3"/>
  <c r="J136" i="3"/>
  <c r="BF136" i="3" s="1"/>
  <c r="F127" i="3"/>
  <c r="E125" i="3"/>
  <c r="F93" i="3"/>
  <c r="E91" i="3"/>
  <c r="J41" i="3"/>
  <c r="J40" i="3"/>
  <c r="J39" i="3"/>
  <c r="J28" i="3"/>
  <c r="E28" i="3"/>
  <c r="J130" i="3" s="1"/>
  <c r="J27" i="3"/>
  <c r="J25" i="3"/>
  <c r="E25" i="3"/>
  <c r="J129" i="3" s="1"/>
  <c r="J24" i="3"/>
  <c r="J22" i="3"/>
  <c r="E22" i="3"/>
  <c r="F130" i="3" s="1"/>
  <c r="J21" i="3"/>
  <c r="J19" i="3"/>
  <c r="E19" i="3"/>
  <c r="F129" i="3" s="1"/>
  <c r="J18" i="3"/>
  <c r="J93" i="3"/>
  <c r="E7" i="3"/>
  <c r="E85" i="3" s="1"/>
  <c r="BK239" i="2"/>
  <c r="BI239" i="2"/>
  <c r="BH239" i="2"/>
  <c r="BG239" i="2"/>
  <c r="BF239" i="2"/>
  <c r="BE239" i="2"/>
  <c r="T239" i="2"/>
  <c r="R239" i="2"/>
  <c r="P239" i="2"/>
  <c r="J239" i="2"/>
  <c r="BK238" i="2"/>
  <c r="BI238" i="2"/>
  <c r="BH238" i="2"/>
  <c r="BG238" i="2"/>
  <c r="BE238" i="2"/>
  <c r="T238" i="2"/>
  <c r="R238" i="2"/>
  <c r="P238" i="2"/>
  <c r="J238" i="2"/>
  <c r="BF238" i="2" s="1"/>
  <c r="BK237" i="2"/>
  <c r="BI237" i="2"/>
  <c r="BH237" i="2"/>
  <c r="BG237" i="2"/>
  <c r="BE237" i="2"/>
  <c r="T237" i="2"/>
  <c r="R237" i="2"/>
  <c r="P237" i="2"/>
  <c r="J237" i="2"/>
  <c r="BF237" i="2" s="1"/>
  <c r="BK236" i="2"/>
  <c r="BI236" i="2"/>
  <c r="BH236" i="2"/>
  <c r="BG236" i="2"/>
  <c r="BF236" i="2"/>
  <c r="BE236" i="2"/>
  <c r="T236" i="2"/>
  <c r="R236" i="2"/>
  <c r="P236" i="2"/>
  <c r="J236" i="2"/>
  <c r="BK235" i="2"/>
  <c r="BI235" i="2"/>
  <c r="BH235" i="2"/>
  <c r="BG235" i="2"/>
  <c r="BF235" i="2"/>
  <c r="BE235" i="2"/>
  <c r="T235" i="2"/>
  <c r="R235" i="2"/>
  <c r="P235" i="2"/>
  <c r="J235" i="2"/>
  <c r="BK234" i="2"/>
  <c r="BI234" i="2"/>
  <c r="BH234" i="2"/>
  <c r="BG234" i="2"/>
  <c r="BF234" i="2"/>
  <c r="BE234" i="2"/>
  <c r="T234" i="2"/>
  <c r="R234" i="2"/>
  <c r="P234" i="2"/>
  <c r="J234" i="2"/>
  <c r="BK233" i="2"/>
  <c r="BI233" i="2"/>
  <c r="BH233" i="2"/>
  <c r="BG233" i="2"/>
  <c r="BF233" i="2"/>
  <c r="BE233" i="2"/>
  <c r="T233" i="2"/>
  <c r="R233" i="2"/>
  <c r="P233" i="2"/>
  <c r="J233" i="2"/>
  <c r="BK232" i="2"/>
  <c r="BI232" i="2"/>
  <c r="BH232" i="2"/>
  <c r="BG232" i="2"/>
  <c r="BE232" i="2"/>
  <c r="T232" i="2"/>
  <c r="R232" i="2"/>
  <c r="P232" i="2"/>
  <c r="J232" i="2"/>
  <c r="BF232" i="2" s="1"/>
  <c r="BK231" i="2"/>
  <c r="BI231" i="2"/>
  <c r="BH231" i="2"/>
  <c r="BG231" i="2"/>
  <c r="BE231" i="2"/>
  <c r="T231" i="2"/>
  <c r="R231" i="2"/>
  <c r="P231" i="2"/>
  <c r="J231" i="2"/>
  <c r="BF231" i="2" s="1"/>
  <c r="BK230" i="2"/>
  <c r="BI230" i="2"/>
  <c r="BH230" i="2"/>
  <c r="BG230" i="2"/>
  <c r="BE230" i="2"/>
  <c r="T230" i="2"/>
  <c r="R230" i="2"/>
  <c r="P230" i="2"/>
  <c r="J230" i="2"/>
  <c r="BF230" i="2" s="1"/>
  <c r="BK229" i="2"/>
  <c r="BI229" i="2"/>
  <c r="BH229" i="2"/>
  <c r="BG229" i="2"/>
  <c r="BF229" i="2"/>
  <c r="BE229" i="2"/>
  <c r="T229" i="2"/>
  <c r="R229" i="2"/>
  <c r="P229" i="2"/>
  <c r="J229" i="2"/>
  <c r="BK226" i="2"/>
  <c r="BI226" i="2"/>
  <c r="BH226" i="2"/>
  <c r="BG226" i="2"/>
  <c r="BF226" i="2"/>
  <c r="BE226" i="2"/>
  <c r="T226" i="2"/>
  <c r="R226" i="2"/>
  <c r="P226" i="2"/>
  <c r="J226" i="2"/>
  <c r="BK223" i="2"/>
  <c r="BI223" i="2"/>
  <c r="BH223" i="2"/>
  <c r="BG223" i="2"/>
  <c r="BF223" i="2"/>
  <c r="BE223" i="2"/>
  <c r="T223" i="2"/>
  <c r="R223" i="2"/>
  <c r="P223" i="2"/>
  <c r="J223" i="2"/>
  <c r="BK222" i="2"/>
  <c r="BI222" i="2"/>
  <c r="BH222" i="2"/>
  <c r="BG222" i="2"/>
  <c r="BE222" i="2"/>
  <c r="T222" i="2"/>
  <c r="R222" i="2"/>
  <c r="P222" i="2"/>
  <c r="J222" i="2"/>
  <c r="BF222" i="2" s="1"/>
  <c r="BK221" i="2"/>
  <c r="BI221" i="2"/>
  <c r="BH221" i="2"/>
  <c r="BG221" i="2"/>
  <c r="BE221" i="2"/>
  <c r="T221" i="2"/>
  <c r="R221" i="2"/>
  <c r="P221" i="2"/>
  <c r="J221" i="2"/>
  <c r="BF221" i="2" s="1"/>
  <c r="BK220" i="2"/>
  <c r="BI220" i="2"/>
  <c r="BH220" i="2"/>
  <c r="BG220" i="2"/>
  <c r="BE220" i="2"/>
  <c r="T220" i="2"/>
  <c r="R220" i="2"/>
  <c r="P220" i="2"/>
  <c r="J220" i="2"/>
  <c r="BF220" i="2" s="1"/>
  <c r="BK219" i="2"/>
  <c r="BI219" i="2"/>
  <c r="BH219" i="2"/>
  <c r="BG219" i="2"/>
  <c r="BF219" i="2"/>
  <c r="BE219" i="2"/>
  <c r="T219" i="2"/>
  <c r="R219" i="2"/>
  <c r="P219" i="2"/>
  <c r="J219" i="2"/>
  <c r="BK218" i="2"/>
  <c r="BI218" i="2"/>
  <c r="BH218" i="2"/>
  <c r="BG218" i="2"/>
  <c r="BF218" i="2"/>
  <c r="BE218" i="2"/>
  <c r="T218" i="2"/>
  <c r="R218" i="2"/>
  <c r="P218" i="2"/>
  <c r="J218" i="2"/>
  <c r="BK217" i="2"/>
  <c r="BI217" i="2"/>
  <c r="BH217" i="2"/>
  <c r="BG217" i="2"/>
  <c r="BF217" i="2"/>
  <c r="BE217" i="2"/>
  <c r="T217" i="2"/>
  <c r="R217" i="2"/>
  <c r="P217" i="2"/>
  <c r="J217" i="2"/>
  <c r="BK216" i="2"/>
  <c r="BI216" i="2"/>
  <c r="BH216" i="2"/>
  <c r="BG216" i="2"/>
  <c r="BE216" i="2"/>
  <c r="T216" i="2"/>
  <c r="T215" i="2" s="1"/>
  <c r="R216" i="2"/>
  <c r="R215" i="2" s="1"/>
  <c r="P216" i="2"/>
  <c r="P215" i="2" s="1"/>
  <c r="J216" i="2"/>
  <c r="BF216" i="2" s="1"/>
  <c r="BK214" i="2"/>
  <c r="BI214" i="2"/>
  <c r="BH214" i="2"/>
  <c r="BG214" i="2"/>
  <c r="BF214" i="2"/>
  <c r="BE214" i="2"/>
  <c r="T214" i="2"/>
  <c r="R214" i="2"/>
  <c r="P214" i="2"/>
  <c r="J214" i="2"/>
  <c r="BK213" i="2"/>
  <c r="BI213" i="2"/>
  <c r="BH213" i="2"/>
  <c r="BG213" i="2"/>
  <c r="BE213" i="2"/>
  <c r="T213" i="2"/>
  <c r="T212" i="2" s="1"/>
  <c r="R213" i="2"/>
  <c r="R212" i="2" s="1"/>
  <c r="P213" i="2"/>
  <c r="P212" i="2" s="1"/>
  <c r="J213" i="2"/>
  <c r="BF213" i="2" s="1"/>
  <c r="BK210" i="2"/>
  <c r="BK209" i="2" s="1"/>
  <c r="J209" i="2" s="1"/>
  <c r="J109" i="2" s="1"/>
  <c r="BI210" i="2"/>
  <c r="BH210" i="2"/>
  <c r="BG210" i="2"/>
  <c r="BE210" i="2"/>
  <c r="T210" i="2"/>
  <c r="R210" i="2"/>
  <c r="P210" i="2"/>
  <c r="J210" i="2"/>
  <c r="BF210" i="2" s="1"/>
  <c r="T209" i="2"/>
  <c r="R209" i="2"/>
  <c r="P209" i="2"/>
  <c r="BK208" i="2"/>
  <c r="BI208" i="2"/>
  <c r="BH208" i="2"/>
  <c r="BG208" i="2"/>
  <c r="BE208" i="2"/>
  <c r="T208" i="2"/>
  <c r="R208" i="2"/>
  <c r="P208" i="2"/>
  <c r="J208" i="2"/>
  <c r="BF208" i="2" s="1"/>
  <c r="BK205" i="2"/>
  <c r="BI205" i="2"/>
  <c r="BH205" i="2"/>
  <c r="BG205" i="2"/>
  <c r="BE205" i="2"/>
  <c r="T205" i="2"/>
  <c r="R205" i="2"/>
  <c r="P205" i="2"/>
  <c r="J205" i="2"/>
  <c r="BF205" i="2" s="1"/>
  <c r="BK203" i="2"/>
  <c r="BI203" i="2"/>
  <c r="BH203" i="2"/>
  <c r="BG203" i="2"/>
  <c r="BE203" i="2"/>
  <c r="T203" i="2"/>
  <c r="R203" i="2"/>
  <c r="P203" i="2"/>
  <c r="J203" i="2"/>
  <c r="BF203" i="2" s="1"/>
  <c r="BK202" i="2"/>
  <c r="BI202" i="2"/>
  <c r="BH202" i="2"/>
  <c r="BG202" i="2"/>
  <c r="BF202" i="2"/>
  <c r="BE202" i="2"/>
  <c r="T202" i="2"/>
  <c r="R202" i="2"/>
  <c r="P202" i="2"/>
  <c r="J202" i="2"/>
  <c r="BK199" i="2"/>
  <c r="BI199" i="2"/>
  <c r="BH199" i="2"/>
  <c r="BG199" i="2"/>
  <c r="BF199" i="2"/>
  <c r="BE199" i="2"/>
  <c r="T199" i="2"/>
  <c r="R199" i="2"/>
  <c r="P199" i="2"/>
  <c r="J199" i="2"/>
  <c r="BK198" i="2"/>
  <c r="BI198" i="2"/>
  <c r="BH198" i="2"/>
  <c r="BG198" i="2"/>
  <c r="BF198" i="2"/>
  <c r="BE198" i="2"/>
  <c r="T198" i="2"/>
  <c r="R198" i="2"/>
  <c r="P198" i="2"/>
  <c r="J198" i="2"/>
  <c r="BK197" i="2"/>
  <c r="BI197" i="2"/>
  <c r="BH197" i="2"/>
  <c r="BG197" i="2"/>
  <c r="BE197" i="2"/>
  <c r="T197" i="2"/>
  <c r="R197" i="2"/>
  <c r="R194" i="2" s="1"/>
  <c r="P197" i="2"/>
  <c r="J197" i="2"/>
  <c r="BF197" i="2" s="1"/>
  <c r="BK196" i="2"/>
  <c r="BI196" i="2"/>
  <c r="BH196" i="2"/>
  <c r="BG196" i="2"/>
  <c r="BE196" i="2"/>
  <c r="T196" i="2"/>
  <c r="R196" i="2"/>
  <c r="P196" i="2"/>
  <c r="P194" i="2" s="1"/>
  <c r="J196" i="2"/>
  <c r="BF196" i="2" s="1"/>
  <c r="BK195" i="2"/>
  <c r="BI195" i="2"/>
  <c r="BH195" i="2"/>
  <c r="BG195" i="2"/>
  <c r="BE195" i="2"/>
  <c r="T195" i="2"/>
  <c r="R195" i="2"/>
  <c r="P195" i="2"/>
  <c r="J195" i="2"/>
  <c r="BF195" i="2" s="1"/>
  <c r="T194" i="2"/>
  <c r="BK193" i="2"/>
  <c r="BI193" i="2"/>
  <c r="BH193" i="2"/>
  <c r="BG193" i="2"/>
  <c r="BE193" i="2"/>
  <c r="T193" i="2"/>
  <c r="R193" i="2"/>
  <c r="R192" i="2" s="1"/>
  <c r="P193" i="2"/>
  <c r="P192" i="2" s="1"/>
  <c r="J193" i="2"/>
  <c r="BF193" i="2" s="1"/>
  <c r="BK192" i="2"/>
  <c r="J192" i="2" s="1"/>
  <c r="J107" i="2" s="1"/>
  <c r="T192" i="2"/>
  <c r="BK191" i="2"/>
  <c r="BI191" i="2"/>
  <c r="BH191" i="2"/>
  <c r="BG191" i="2"/>
  <c r="BF191" i="2"/>
  <c r="BE191" i="2"/>
  <c r="T191" i="2"/>
  <c r="R191" i="2"/>
  <c r="P191" i="2"/>
  <c r="J191" i="2"/>
  <c r="BK190" i="2"/>
  <c r="BI190" i="2"/>
  <c r="BH190" i="2"/>
  <c r="BG190" i="2"/>
  <c r="BE190" i="2"/>
  <c r="T190" i="2"/>
  <c r="R190" i="2"/>
  <c r="P190" i="2"/>
  <c r="J190" i="2"/>
  <c r="BF190" i="2" s="1"/>
  <c r="BK189" i="2"/>
  <c r="BI189" i="2"/>
  <c r="BH189" i="2"/>
  <c r="BG189" i="2"/>
  <c r="BE189" i="2"/>
  <c r="T189" i="2"/>
  <c r="R189" i="2"/>
  <c r="P189" i="2"/>
  <c r="P185" i="2" s="1"/>
  <c r="J189" i="2"/>
  <c r="BF189" i="2" s="1"/>
  <c r="BK188" i="2"/>
  <c r="BI188" i="2"/>
  <c r="BH188" i="2"/>
  <c r="BG188" i="2"/>
  <c r="BE188" i="2"/>
  <c r="T188" i="2"/>
  <c r="R188" i="2"/>
  <c r="P188" i="2"/>
  <c r="J188" i="2"/>
  <c r="BF188" i="2" s="1"/>
  <c r="BK187" i="2"/>
  <c r="BI187" i="2"/>
  <c r="BH187" i="2"/>
  <c r="BG187" i="2"/>
  <c r="BF187" i="2"/>
  <c r="BE187" i="2"/>
  <c r="T187" i="2"/>
  <c r="R187" i="2"/>
  <c r="P187" i="2"/>
  <c r="J187" i="2"/>
  <c r="BK186" i="2"/>
  <c r="BI186" i="2"/>
  <c r="BH186" i="2"/>
  <c r="BG186" i="2"/>
  <c r="BF186" i="2"/>
  <c r="BE186" i="2"/>
  <c r="T186" i="2"/>
  <c r="T185" i="2" s="1"/>
  <c r="R186" i="2"/>
  <c r="R185" i="2" s="1"/>
  <c r="P186" i="2"/>
  <c r="J186" i="2"/>
  <c r="BK184" i="2"/>
  <c r="BI184" i="2"/>
  <c r="BH184" i="2"/>
  <c r="BG184" i="2"/>
  <c r="BF184" i="2"/>
  <c r="BE184" i="2"/>
  <c r="T184" i="2"/>
  <c r="R184" i="2"/>
  <c r="P184" i="2"/>
  <c r="J184" i="2"/>
  <c r="BK183" i="2"/>
  <c r="BI183" i="2"/>
  <c r="BH183" i="2"/>
  <c r="BG183" i="2"/>
  <c r="BF183" i="2"/>
  <c r="BE183" i="2"/>
  <c r="T183" i="2"/>
  <c r="R183" i="2"/>
  <c r="P183" i="2"/>
  <c r="J183" i="2"/>
  <c r="BK182" i="2"/>
  <c r="BI182" i="2"/>
  <c r="BH182" i="2"/>
  <c r="BG182" i="2"/>
  <c r="BF182" i="2"/>
  <c r="BE182" i="2"/>
  <c r="T182" i="2"/>
  <c r="R182" i="2"/>
  <c r="P182" i="2"/>
  <c r="J182" i="2"/>
  <c r="BK179" i="2"/>
  <c r="BI179" i="2"/>
  <c r="BH179" i="2"/>
  <c r="BG179" i="2"/>
  <c r="BE179" i="2"/>
  <c r="T179" i="2"/>
  <c r="T178" i="2" s="1"/>
  <c r="R179" i="2"/>
  <c r="R178" i="2" s="1"/>
  <c r="P179" i="2"/>
  <c r="P178" i="2" s="1"/>
  <c r="J179" i="2"/>
  <c r="BF179" i="2" s="1"/>
  <c r="BK177" i="2"/>
  <c r="BI177" i="2"/>
  <c r="BH177" i="2"/>
  <c r="BG177" i="2"/>
  <c r="BF177" i="2"/>
  <c r="BE177" i="2"/>
  <c r="T177" i="2"/>
  <c r="R177" i="2"/>
  <c r="P177" i="2"/>
  <c r="J177" i="2"/>
  <c r="BK176" i="2"/>
  <c r="BI176" i="2"/>
  <c r="BH176" i="2"/>
  <c r="BG176" i="2"/>
  <c r="BF176" i="2"/>
  <c r="BE176" i="2"/>
  <c r="T176" i="2"/>
  <c r="R176" i="2"/>
  <c r="P176" i="2"/>
  <c r="J176" i="2"/>
  <c r="BK175" i="2"/>
  <c r="BI175" i="2"/>
  <c r="BH175" i="2"/>
  <c r="BG175" i="2"/>
  <c r="BE175" i="2"/>
  <c r="T175" i="2"/>
  <c r="R175" i="2"/>
  <c r="P175" i="2"/>
  <c r="J175" i="2"/>
  <c r="BF175" i="2" s="1"/>
  <c r="BK174" i="2"/>
  <c r="BI174" i="2"/>
  <c r="BH174" i="2"/>
  <c r="BG174" i="2"/>
  <c r="BE174" i="2"/>
  <c r="T174" i="2"/>
  <c r="R174" i="2"/>
  <c r="P174" i="2"/>
  <c r="P170" i="2" s="1"/>
  <c r="J174" i="2"/>
  <c r="BF174" i="2" s="1"/>
  <c r="BK173" i="2"/>
  <c r="BI173" i="2"/>
  <c r="BH173" i="2"/>
  <c r="BG173" i="2"/>
  <c r="BE173" i="2"/>
  <c r="T173" i="2"/>
  <c r="R173" i="2"/>
  <c r="P173" i="2"/>
  <c r="J173" i="2"/>
  <c r="BF173" i="2" s="1"/>
  <c r="BK172" i="2"/>
  <c r="BI172" i="2"/>
  <c r="BH172" i="2"/>
  <c r="BG172" i="2"/>
  <c r="BF172" i="2"/>
  <c r="BE172" i="2"/>
  <c r="T172" i="2"/>
  <c r="R172" i="2"/>
  <c r="P172" i="2"/>
  <c r="J172" i="2"/>
  <c r="BK171" i="2"/>
  <c r="BI171" i="2"/>
  <c r="BH171" i="2"/>
  <c r="BG171" i="2"/>
  <c r="BF171" i="2"/>
  <c r="BE171" i="2"/>
  <c r="T171" i="2"/>
  <c r="T170" i="2" s="1"/>
  <c r="R171" i="2"/>
  <c r="R170" i="2" s="1"/>
  <c r="P171" i="2"/>
  <c r="J171" i="2"/>
  <c r="BK169" i="2"/>
  <c r="BI169" i="2"/>
  <c r="BH169" i="2"/>
  <c r="BG169" i="2"/>
  <c r="BF169" i="2"/>
  <c r="BE169" i="2"/>
  <c r="T169" i="2"/>
  <c r="R169" i="2"/>
  <c r="P169" i="2"/>
  <c r="J169" i="2"/>
  <c r="BK168" i="2"/>
  <c r="BI168" i="2"/>
  <c r="BH168" i="2"/>
  <c r="BG168" i="2"/>
  <c r="BF168" i="2"/>
  <c r="BE168" i="2"/>
  <c r="T168" i="2"/>
  <c r="R168" i="2"/>
  <c r="P168" i="2"/>
  <c r="J168" i="2"/>
  <c r="BK165" i="2"/>
  <c r="BI165" i="2"/>
  <c r="BH165" i="2"/>
  <c r="BG165" i="2"/>
  <c r="BF165" i="2"/>
  <c r="BE165" i="2"/>
  <c r="T165" i="2"/>
  <c r="R165" i="2"/>
  <c r="P165" i="2"/>
  <c r="J165" i="2"/>
  <c r="BK164" i="2"/>
  <c r="BI164" i="2"/>
  <c r="BH164" i="2"/>
  <c r="BG164" i="2"/>
  <c r="BE164" i="2"/>
  <c r="T164" i="2"/>
  <c r="T163" i="2" s="1"/>
  <c r="R164" i="2"/>
  <c r="R163" i="2" s="1"/>
  <c r="P164" i="2"/>
  <c r="P163" i="2" s="1"/>
  <c r="J164" i="2"/>
  <c r="BF164" i="2" s="1"/>
  <c r="BK162" i="2"/>
  <c r="BI162" i="2"/>
  <c r="BH162" i="2"/>
  <c r="BG162" i="2"/>
  <c r="BF162" i="2"/>
  <c r="BE162" i="2"/>
  <c r="T162" i="2"/>
  <c r="R162" i="2"/>
  <c r="P162" i="2"/>
  <c r="J162" i="2"/>
  <c r="BK161" i="2"/>
  <c r="BI161" i="2"/>
  <c r="BH161" i="2"/>
  <c r="BG161" i="2"/>
  <c r="BF161" i="2"/>
  <c r="BE161" i="2"/>
  <c r="T161" i="2"/>
  <c r="R161" i="2"/>
  <c r="P161" i="2"/>
  <c r="J161" i="2"/>
  <c r="BK160" i="2"/>
  <c r="BI160" i="2"/>
  <c r="BH160" i="2"/>
  <c r="BG160" i="2"/>
  <c r="BE160" i="2"/>
  <c r="T160" i="2"/>
  <c r="R160" i="2"/>
  <c r="P160" i="2"/>
  <c r="J160" i="2"/>
  <c r="BF160" i="2" s="1"/>
  <c r="BK159" i="2"/>
  <c r="BI159" i="2"/>
  <c r="BH159" i="2"/>
  <c r="BG159" i="2"/>
  <c r="BE159" i="2"/>
  <c r="T159" i="2"/>
  <c r="R159" i="2"/>
  <c r="P159" i="2"/>
  <c r="J159" i="2"/>
  <c r="BF159" i="2" s="1"/>
  <c r="BK158" i="2"/>
  <c r="BI158" i="2"/>
  <c r="BH158" i="2"/>
  <c r="BG158" i="2"/>
  <c r="BE158" i="2"/>
  <c r="T158" i="2"/>
  <c r="R158" i="2"/>
  <c r="P158" i="2"/>
  <c r="J158" i="2"/>
  <c r="BF158" i="2" s="1"/>
  <c r="BK155" i="2"/>
  <c r="BI155" i="2"/>
  <c r="BH155" i="2"/>
  <c r="BG155" i="2"/>
  <c r="BF155" i="2"/>
  <c r="BE155" i="2"/>
  <c r="T155" i="2"/>
  <c r="R155" i="2"/>
  <c r="P155" i="2"/>
  <c r="J155" i="2"/>
  <c r="BK154" i="2"/>
  <c r="BI154" i="2"/>
  <c r="BH154" i="2"/>
  <c r="BG154" i="2"/>
  <c r="BF154" i="2"/>
  <c r="BE154" i="2"/>
  <c r="T154" i="2"/>
  <c r="R154" i="2"/>
  <c r="P154" i="2"/>
  <c r="J154" i="2"/>
  <c r="BK151" i="2"/>
  <c r="BI151" i="2"/>
  <c r="BH151" i="2"/>
  <c r="BG151" i="2"/>
  <c r="BF151" i="2"/>
  <c r="BE151" i="2"/>
  <c r="T151" i="2"/>
  <c r="R151" i="2"/>
  <c r="P151" i="2"/>
  <c r="J151" i="2"/>
  <c r="BK150" i="2"/>
  <c r="BI150" i="2"/>
  <c r="BH150" i="2"/>
  <c r="BG150" i="2"/>
  <c r="BE150" i="2"/>
  <c r="T150" i="2"/>
  <c r="R150" i="2"/>
  <c r="P150" i="2"/>
  <c r="J150" i="2"/>
  <c r="BF150" i="2" s="1"/>
  <c r="BK149" i="2"/>
  <c r="BI149" i="2"/>
  <c r="BH149" i="2"/>
  <c r="BG149" i="2"/>
  <c r="BE149" i="2"/>
  <c r="T149" i="2"/>
  <c r="R149" i="2"/>
  <c r="P149" i="2"/>
  <c r="J149" i="2"/>
  <c r="BF149" i="2" s="1"/>
  <c r="BK146" i="2"/>
  <c r="BI146" i="2"/>
  <c r="BH146" i="2"/>
  <c r="BG146" i="2"/>
  <c r="BE146" i="2"/>
  <c r="T146" i="2"/>
  <c r="R146" i="2"/>
  <c r="P146" i="2"/>
  <c r="J146" i="2"/>
  <c r="BF146" i="2" s="1"/>
  <c r="BK145" i="2"/>
  <c r="BI145" i="2"/>
  <c r="BH145" i="2"/>
  <c r="BG145" i="2"/>
  <c r="BF145" i="2"/>
  <c r="BE145" i="2"/>
  <c r="T145" i="2"/>
  <c r="R145" i="2"/>
  <c r="P145" i="2"/>
  <c r="J145" i="2"/>
  <c r="BK144" i="2"/>
  <c r="BI144" i="2"/>
  <c r="BH144" i="2"/>
  <c r="BG144" i="2"/>
  <c r="BF144" i="2"/>
  <c r="BE144" i="2"/>
  <c r="T144" i="2"/>
  <c r="R144" i="2"/>
  <c r="P144" i="2"/>
  <c r="J144" i="2"/>
  <c r="BK143" i="2"/>
  <c r="BI143" i="2"/>
  <c r="BH143" i="2"/>
  <c r="BG143" i="2"/>
  <c r="BF143" i="2"/>
  <c r="BE143" i="2"/>
  <c r="T143" i="2"/>
  <c r="R143" i="2"/>
  <c r="P143" i="2"/>
  <c r="J143" i="2"/>
  <c r="BK139" i="2"/>
  <c r="BI139" i="2"/>
  <c r="BH139" i="2"/>
  <c r="BG139" i="2"/>
  <c r="BE139" i="2"/>
  <c r="T139" i="2"/>
  <c r="T138" i="2" s="1"/>
  <c r="R139" i="2"/>
  <c r="R138" i="2" s="1"/>
  <c r="P139" i="2"/>
  <c r="P138" i="2" s="1"/>
  <c r="J139" i="2"/>
  <c r="BF139" i="2" s="1"/>
  <c r="F130" i="2"/>
  <c r="E128" i="2"/>
  <c r="F93" i="2"/>
  <c r="E91" i="2"/>
  <c r="J41" i="2"/>
  <c r="J40" i="2"/>
  <c r="J39" i="2"/>
  <c r="J28" i="2"/>
  <c r="E28" i="2"/>
  <c r="J96" i="2" s="1"/>
  <c r="J27" i="2"/>
  <c r="J25" i="2"/>
  <c r="E25" i="2"/>
  <c r="J132" i="2" s="1"/>
  <c r="J24" i="2"/>
  <c r="J22" i="2"/>
  <c r="E22" i="2"/>
  <c r="F96" i="2" s="1"/>
  <c r="J21" i="2"/>
  <c r="J19" i="2"/>
  <c r="E19" i="2"/>
  <c r="F132" i="2" s="1"/>
  <c r="J18" i="2"/>
  <c r="J93" i="2"/>
  <c r="E7" i="2"/>
  <c r="E85" i="2" s="1"/>
  <c r="BK188" i="6" l="1"/>
  <c r="J188" i="6" s="1"/>
  <c r="J106" i="6" s="1"/>
  <c r="BK159" i="6"/>
  <c r="J159" i="6" s="1"/>
  <c r="J105" i="6" s="1"/>
  <c r="BK155" i="6"/>
  <c r="J155" i="6" s="1"/>
  <c r="J104" i="6" s="1"/>
  <c r="BK151" i="6"/>
  <c r="J151" i="6" s="1"/>
  <c r="J103" i="6" s="1"/>
  <c r="BK135" i="6"/>
  <c r="F41" i="6"/>
  <c r="F37" i="6"/>
  <c r="F40" i="6"/>
  <c r="J37" i="6"/>
  <c r="F39" i="6"/>
  <c r="BK172" i="3"/>
  <c r="J170" i="3"/>
  <c r="J108" i="3" s="1"/>
  <c r="BK160" i="3"/>
  <c r="J160" i="3" s="1"/>
  <c r="J105" i="3" s="1"/>
  <c r="BK152" i="3"/>
  <c r="J152" i="3" s="1"/>
  <c r="J104" i="3" s="1"/>
  <c r="BK149" i="3"/>
  <c r="J149" i="3" s="1"/>
  <c r="J103" i="3" s="1"/>
  <c r="BK135" i="3"/>
  <c r="F39" i="3"/>
  <c r="F41" i="3"/>
  <c r="J37" i="3"/>
  <c r="F40" i="3"/>
  <c r="BK215" i="2"/>
  <c r="BK212" i="2"/>
  <c r="J212" i="2" s="1"/>
  <c r="J111" i="2" s="1"/>
  <c r="BK194" i="2"/>
  <c r="J194" i="2" s="1"/>
  <c r="J108" i="2" s="1"/>
  <c r="BK185" i="2"/>
  <c r="J185" i="2" s="1"/>
  <c r="J106" i="2" s="1"/>
  <c r="BK178" i="2"/>
  <c r="J178" i="2" s="1"/>
  <c r="J105" i="2" s="1"/>
  <c r="BK170" i="2"/>
  <c r="J170" i="2" s="1"/>
  <c r="J104" i="2" s="1"/>
  <c r="BK163" i="2"/>
  <c r="J163" i="2" s="1"/>
  <c r="J103" i="2" s="1"/>
  <c r="F37" i="2"/>
  <c r="F39" i="2"/>
  <c r="BK138" i="2"/>
  <c r="F40" i="2"/>
  <c r="J37" i="2"/>
  <c r="F41" i="2"/>
  <c r="F95" i="3"/>
  <c r="J96" i="3"/>
  <c r="F133" i="2"/>
  <c r="J95" i="3"/>
  <c r="F130" i="6"/>
  <c r="R134" i="6"/>
  <c r="R133" i="6" s="1"/>
  <c r="P134" i="6"/>
  <c r="P133" i="6" s="1"/>
  <c r="J38" i="6"/>
  <c r="F38" i="6"/>
  <c r="E85" i="6"/>
  <c r="J93" i="6"/>
  <c r="BK196" i="6"/>
  <c r="J196" i="6" s="1"/>
  <c r="J108" i="6" s="1"/>
  <c r="T134" i="3"/>
  <c r="T133" i="3" s="1"/>
  <c r="T169" i="3"/>
  <c r="R169" i="3"/>
  <c r="R133" i="3" s="1"/>
  <c r="F38" i="3"/>
  <c r="J38" i="3"/>
  <c r="P133" i="3"/>
  <c r="F96" i="3"/>
  <c r="E119" i="3"/>
  <c r="J127" i="3"/>
  <c r="F37" i="3"/>
  <c r="F38" i="2"/>
  <c r="J38" i="2"/>
  <c r="P211" i="2"/>
  <c r="P137" i="2"/>
  <c r="P136" i="2" s="1"/>
  <c r="R211" i="2"/>
  <c r="R137" i="2"/>
  <c r="T211" i="2"/>
  <c r="T137" i="2"/>
  <c r="F95" i="2"/>
  <c r="J133" i="2"/>
  <c r="J95" i="2"/>
  <c r="E122" i="2"/>
  <c r="J130" i="2"/>
  <c r="BK134" i="6" l="1"/>
  <c r="J135" i="6"/>
  <c r="J102" i="6" s="1"/>
  <c r="J172" i="3"/>
  <c r="J109" i="3" s="1"/>
  <c r="BK169" i="3"/>
  <c r="J169" i="3" s="1"/>
  <c r="J107" i="3" s="1"/>
  <c r="J135" i="3"/>
  <c r="J102" i="3" s="1"/>
  <c r="BK134" i="3"/>
  <c r="J215" i="2"/>
  <c r="J112" i="2" s="1"/>
  <c r="BK211" i="2"/>
  <c r="J211" i="2" s="1"/>
  <c r="J110" i="2" s="1"/>
  <c r="J138" i="2"/>
  <c r="J102" i="2" s="1"/>
  <c r="BK137" i="2"/>
  <c r="T136" i="2"/>
  <c r="R136" i="2"/>
  <c r="J134" i="6" l="1"/>
  <c r="J101" i="6" s="1"/>
  <c r="BK133" i="6"/>
  <c r="J133" i="6" s="1"/>
  <c r="BK133" i="3"/>
  <c r="J133" i="3" s="1"/>
  <c r="J134" i="3"/>
  <c r="J101" i="3" s="1"/>
  <c r="J137" i="2"/>
  <c r="J101" i="2" s="1"/>
  <c r="BK136" i="2"/>
  <c r="J136" i="2" s="1"/>
  <c r="J100" i="6" l="1"/>
  <c r="J34" i="6"/>
  <c r="J43" i="6" s="1"/>
  <c r="J34" i="3"/>
  <c r="J43" i="3" s="1"/>
  <c r="J100" i="3"/>
  <c r="J100" i="2"/>
  <c r="J34" i="2"/>
  <c r="J43" i="2" s="1"/>
</calcChain>
</file>

<file path=xl/sharedStrings.xml><?xml version="1.0" encoding="utf-8"?>
<sst xmlns="http://schemas.openxmlformats.org/spreadsheetml/2006/main" count="9139" uniqueCount="1194">
  <si>
    <t>&gt;&gt;  skryté stĺpce  &lt;&lt;</t>
  </si>
  <si>
    <t>{3d8a0435-67cb-4ffb-92aa-b692d7aa756f}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</si>
  <si>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</si>
  <si>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</si>
  <si>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</si>
  <si>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</si>
  <si>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</si>
  <si>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</si>
  <si>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SO 5 - Drobná architektúra</t>
  </si>
  <si>
    <t>Časť:</t>
  </si>
  <si>
    <t>SO 5.1 - Drobná architektúra - časť 1</t>
  </si>
  <si>
    <t>Úroveň 3:</t>
  </si>
  <si>
    <t>4 - Hokejbalové ihrisko</t>
  </si>
  <si>
    <t>JKSO:</t>
  </si>
  <si>
    <t/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</si>
  <si>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</si>
  <si>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</si>
  <si>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</si>
  <si>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</si>
  <si>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</si>
  <si>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</si>
  <si>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</si>
  <si>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</si>
  <si>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</si>
  <si>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</si>
  <si>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</si>
  <si>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</si>
  <si>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</si>
  <si>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</si>
  <si>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</si>
  <si>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</si>
  <si>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</si>
  <si>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</si>
  <si>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</si>
  <si>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</si>
  <si>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</si>
  <si>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</si>
  <si>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</si>
  <si>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</si>
  <si>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</si>
  <si>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</si>
  <si>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</si>
  <si>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</si>
  <si>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</si>
  <si>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</si>
  <si>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</si>
  <si>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</si>
  <si>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</si>
  <si>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</si>
  <si>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</si>
  <si>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</si>
  <si>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</si>
  <si>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</si>
  <si>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</si>
  <si>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</si>
  <si>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</si>
  <si>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</si>
  <si>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</si>
  <si>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</si>
  <si>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</si>
  <si>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</si>
  <si>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767 - Konštrukcie doplnkové kovové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</si>
  <si>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</si>
  <si>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</si>
  <si>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</si>
  <si>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</si>
  <si>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</si>
  <si>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</si>
  <si>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</si>
  <si>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</si>
  <si>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</si>
  <si>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</si>
  <si>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</si>
  <si>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</si>
  <si>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</si>
  <si>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</si>
  <si>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</si>
  <si>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</si>
  <si>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HSV</t>
  </si>
  <si>
    <t>Práce a dodávky HSV</t>
  </si>
  <si>
    <t>1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</si>
  <si>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</si>
  <si>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</si>
  <si>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</si>
  <si>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</si>
  <si>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</si>
  <si>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</si>
  <si>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</si>
  <si>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2</t>
  </si>
  <si>
    <t>VV</t>
  </si>
  <si>
    <t>160*0,4</t>
  </si>
  <si>
    <t>True</t>
  </si>
  <si>
    <t>162*0,1</t>
  </si>
  <si>
    <t>Súčet</t>
  </si>
  <si>
    <t>122201109.S</t>
  </si>
  <si>
    <t>Odkopávky a prekopávky nezapažené. Príplatok k cenám za lepivosť horniny 3</t>
  </si>
  <si>
    <t>3</t>
  </si>
  <si>
    <t>132201101.S</t>
  </si>
  <si>
    <t>Výkop ryhy do šírky 600 mm v horn.3 do 100 m3</t>
  </si>
  <si>
    <t>6</t>
  </si>
  <si>
    <t>132201109.S</t>
  </si>
  <si>
    <t>Príplatok k cene za lepivosť pri hĺbení rýh šírky do 600 mm zapažených i nezapažených s urovnaním dna v hornine 3</t>
  </si>
  <si>
    <t>8</t>
  </si>
  <si>
    <t>5</t>
  </si>
  <si>
    <t>162301121.S</t>
  </si>
  <si>
    <t>Vodorovné premiestnenie výkopku po spevnenej ceste z horniny tr.1-4, nad 100 do 1000 m3 na vzdialenosť nad 50 do 500 m</t>
  </si>
  <si>
    <t>10</t>
  </si>
  <si>
    <t>80,2+73,125</t>
  </si>
  <si>
    <t>162501122.S</t>
  </si>
  <si>
    <t>Vodorovné premiestnenie výkopku po spevnenej ceste z horniny tr.1-4, nad 100 do 1000 m3 na vzdialenosť do 3000 m</t>
  </si>
  <si>
    <t>12</t>
  </si>
  <si>
    <t>7</t>
  </si>
  <si>
    <t>162501123.S</t>
  </si>
  <si>
    <t>Vodorovné premiestnenie výkopku po spevnenej ceste z horniny tr.1-4, nad 100 do 1000 m3, príplatok k cene za každých ďalšich a začatých 1000 m</t>
  </si>
  <si>
    <t>14</t>
  </si>
  <si>
    <t>171209112.S</t>
  </si>
  <si>
    <t>Poplatok za uloženie stavebného odpadu na recykláciu - výkopová zemina (17 05 06)</t>
  </si>
  <si>
    <t>t</t>
  </si>
  <si>
    <t>16</t>
  </si>
  <si>
    <t>153,325*1,8 "Prepočítané koeficientom množstva</t>
  </si>
  <si>
    <t>9</t>
  </si>
  <si>
    <t>180402112.S</t>
  </si>
  <si>
    <t>Založenie trávnika parkového výsevom na svahu nad 1:5 do 1:2</t>
  </si>
  <si>
    <t>m2</t>
  </si>
  <si>
    <t>18</t>
  </si>
  <si>
    <t>M</t>
  </si>
  <si>
    <t>005720001400.S</t>
  </si>
  <si>
    <t>Osivá tráv - semená parkovej zmesi</t>
  </si>
  <si>
    <t>kg</t>
  </si>
  <si>
    <t>20</t>
  </si>
  <si>
    <t>149*0,0309 "Prepočítané koeficientom množstva</t>
  </si>
  <si>
    <t>11</t>
  </si>
  <si>
    <t>182101101.S</t>
  </si>
  <si>
    <t>Svahovanie trvalých svahov v zárezoch v hornine triedy 1-4</t>
  </si>
  <si>
    <t>22</t>
  </si>
  <si>
    <t>183403114.S</t>
  </si>
  <si>
    <t>Obrobenie pôdy kultivátorovaním v rovine alebo na svahu do 1:5</t>
  </si>
  <si>
    <t>24</t>
  </si>
  <si>
    <t>13</t>
  </si>
  <si>
    <t>183403161.S</t>
  </si>
  <si>
    <t>Obrobenie pôdy valcovaním v rovine alebo na svahu do 1:5</t>
  </si>
  <si>
    <t>26</t>
  </si>
  <si>
    <t>183403211.S</t>
  </si>
  <si>
    <t>Obrobenie pôdy prekopaním do hĺbky nad 50 do 100 mm na svahu nad 1:5 do 1:2</t>
  </si>
  <si>
    <t>28</t>
  </si>
  <si>
    <t>15</t>
  </si>
  <si>
    <t>183403253.S</t>
  </si>
  <si>
    <t>Obrobenie pôdy hrabaním na svahu nad 1:5 do 1:2</t>
  </si>
  <si>
    <t>30</t>
  </si>
  <si>
    <t>Zakladanie</t>
  </si>
  <si>
    <t>211971110.S</t>
  </si>
  <si>
    <t>Zhotovenie opláštenia výplne z geotextílie, v ryhe alebo v záreze so stenami šikmými o skl. do 1:2,5</t>
  </si>
  <si>
    <t>32</t>
  </si>
  <si>
    <t>17</t>
  </si>
  <si>
    <t>693110002000.S</t>
  </si>
  <si>
    <t>Geotextília polypropylénová netkaná 200 g/m2</t>
  </si>
  <si>
    <t>34</t>
  </si>
  <si>
    <t>162*1,02 "Prepočítané koeficientom množstva</t>
  </si>
  <si>
    <t>274321312.S</t>
  </si>
  <si>
    <t>Betón základových pásov, železový (bez výstuže), tr. C 20/25</t>
  </si>
  <si>
    <t>36</t>
  </si>
  <si>
    <t>19</t>
  </si>
  <si>
    <t>274361821.S</t>
  </si>
  <si>
    <t>Výstuž základových pásov z ocele B500 (10505)</t>
  </si>
  <si>
    <t>38</t>
  </si>
  <si>
    <t>Zvislé a kompletné konštrukcie</t>
  </si>
  <si>
    <t>311272041.S</t>
  </si>
  <si>
    <t>Murivo nosné (m3) z betónových debniacich tvárnic s betónovou výplňou C 16/20</t>
  </si>
  <si>
    <t>40</t>
  </si>
  <si>
    <t>21</t>
  </si>
  <si>
    <t>311361825.S</t>
  </si>
  <si>
    <t>Výstuž pre murivo nosné z betónových debniacich tvárnic s betónovou výplňou z ocele B500 (10505)</t>
  </si>
  <si>
    <t>42</t>
  </si>
  <si>
    <t>338171122.S</t>
  </si>
  <si>
    <t>Osadzovanie stĺpika oceľového pre ploty zo strojného pletiva výšky nad 2 m so zabetónovaním do vopred vykopaných dier</t>
  </si>
  <si>
    <t>ks</t>
  </si>
  <si>
    <t>44</t>
  </si>
  <si>
    <t>23</t>
  </si>
  <si>
    <t>553510022900.S</t>
  </si>
  <si>
    <t>Stĺpik, d 60 mm, výška 3,5 m, výška pletiva 3 m, pozinkovaný s PVC čiapkou, pre pletivo v rolkách</t>
  </si>
  <si>
    <t>46</t>
  </si>
  <si>
    <t>338172112.S</t>
  </si>
  <si>
    <t>Osadzovanie vzpery oceľovej plotovej so zabetónovaním do vopred vykopaných dier</t>
  </si>
  <si>
    <t>48</t>
  </si>
  <si>
    <t>25</t>
  </si>
  <si>
    <t>553510022600.S</t>
  </si>
  <si>
    <t>Vzpera, d 48 mm, výška 3 m, pozinkovaná, pre pletivo v rolkách</t>
  </si>
  <si>
    <t>50</t>
  </si>
  <si>
    <t>460300111.S</t>
  </si>
  <si>
    <t>Vŕtanie jamy do max.hĺbky 0,6 m a do D 50 cm</t>
  </si>
  <si>
    <t>52</t>
  </si>
  <si>
    <t>Vodorovné konštrukcie</t>
  </si>
  <si>
    <t>27</t>
  </si>
  <si>
    <t>430321414.S</t>
  </si>
  <si>
    <t>Schodiskové konštrukcie, betón železový tr. C 25/30</t>
  </si>
  <si>
    <t>54</t>
  </si>
  <si>
    <t>1,08*0,3</t>
  </si>
  <si>
    <t>430362021.S</t>
  </si>
  <si>
    <t>Výstuž schodiskových konštrukcií zo zváraných sietí z drôtov typu KARI</t>
  </si>
  <si>
    <t>56</t>
  </si>
  <si>
    <t>29</t>
  </si>
  <si>
    <t>434351141.S</t>
  </si>
  <si>
    <t>Debnenie stupňov na podstupňovej doske alebo na teréne pôdorysne priamočiarych zhotovenie</t>
  </si>
  <si>
    <t>58</t>
  </si>
  <si>
    <t>434351142.S</t>
  </si>
  <si>
    <t>Debnenie stupňov na podstupňovej doske alebo na teréne pôdorysne priamočiarych odstránenie</t>
  </si>
  <si>
    <t>60</t>
  </si>
  <si>
    <t>Komunikácie</t>
  </si>
  <si>
    <t>31</t>
  </si>
  <si>
    <t>564231111.S</t>
  </si>
  <si>
    <t>Chodník zo štrkopiesku s rozprestretím, vlhčením a zhutnením, po zhutnení hr. 100 mm</t>
  </si>
  <si>
    <t>62</t>
  </si>
  <si>
    <t>564861111.S</t>
  </si>
  <si>
    <t>Podklad zo štrkodrviny fr. 0-63 mm s rozprestretím a zhutnením, po zhutnení hr. 200 mm</t>
  </si>
  <si>
    <t>64</t>
  </si>
  <si>
    <t>33</t>
  </si>
  <si>
    <t>573231107.S</t>
  </si>
  <si>
    <t>Postrek asfaltový spojovací bez posypu kamenivom z cestnej emulzie v množstve 0,50 kg/m2</t>
  </si>
  <si>
    <t>66</t>
  </si>
  <si>
    <t>577144231.S</t>
  </si>
  <si>
    <t>Asfaltový betón vrstva obrusná AC 11 O v pruhu š. do 3 m z nemodifik. asfaltu tr. II, po zhutnení hr. 50 mm</t>
  </si>
  <si>
    <t>68</t>
  </si>
  <si>
    <t>35</t>
  </si>
  <si>
    <t>581130215.S</t>
  </si>
  <si>
    <t>Kryt cementobetónový , hr. 200 mm</t>
  </si>
  <si>
    <t>70</t>
  </si>
  <si>
    <t>631362412.S</t>
  </si>
  <si>
    <t>Výstuž mazanín z betónov (z kameniva) a z ľahkých betónov zo sietí KARI, priemer drôtu 5/5 mm, veľkosť oka 150x150 mm</t>
  </si>
  <si>
    <t>72</t>
  </si>
  <si>
    <t>Úpravy povrchov, podlahy, osadenie</t>
  </si>
  <si>
    <t>37</t>
  </si>
  <si>
    <t>632451820</t>
  </si>
  <si>
    <t>Sanácia betónových konštrukcií, vyrovnávacia malta na jemné opravy, vyspravka</t>
  </si>
  <si>
    <t>74</t>
  </si>
  <si>
    <t>Ostatné konštrukcie a práce-búranie</t>
  </si>
  <si>
    <t>936124122.S</t>
  </si>
  <si>
    <t>Osadenie lavičky kotevnými skrutkami bez zabetónovania nôh na pevný podklad</t>
  </si>
  <si>
    <t>m</t>
  </si>
  <si>
    <t>76</t>
  </si>
  <si>
    <t>39</t>
  </si>
  <si>
    <t>553560002100.S</t>
  </si>
  <si>
    <t>Lavička, oceľová konštrukcia, sedadlo z drevených lamiel</t>
  </si>
  <si>
    <t>78</t>
  </si>
  <si>
    <t>938908411.S</t>
  </si>
  <si>
    <t>Očistenie povrchu krytu alebo podkladu asfaltového, betónového alebo dláždeného tlakom vody</t>
  </si>
  <si>
    <t>80</t>
  </si>
  <si>
    <t>41</t>
  </si>
  <si>
    <t>938909311.S</t>
  </si>
  <si>
    <t>Odstránenie blata, prachu alebo hlineného nánosu, z povrchu podkladu alebo krytu bet. alebo asfalt.</t>
  </si>
  <si>
    <t>82</t>
  </si>
  <si>
    <t>961043111.S</t>
  </si>
  <si>
    <t>Búranie základových pätiek z betónu prostého alebo preloženého kameňom,  -2,20000t</t>
  </si>
  <si>
    <t>84</t>
  </si>
  <si>
    <t>0,3*0,3*0,8*66</t>
  </si>
  <si>
    <t>43</t>
  </si>
  <si>
    <t>962052211.S</t>
  </si>
  <si>
    <t>Búranie muriva alebo vybúranie otvorov plochy nad 4 m2 železobetonového nadzákladného,  -2,40000t</t>
  </si>
  <si>
    <t>86</t>
  </si>
  <si>
    <t>979081111.S</t>
  </si>
  <si>
    <t>Odvoz sutiny a vybúraných hmôt na skládku do 1 km</t>
  </si>
  <si>
    <t>88</t>
  </si>
  <si>
    <t>60*2,7</t>
  </si>
  <si>
    <t>45</t>
  </si>
  <si>
    <t>979081121.S</t>
  </si>
  <si>
    <t>Odvoz sutiny a vybúraných hmôt na skládku za každý ďalší 1 km</t>
  </si>
  <si>
    <t>90</t>
  </si>
  <si>
    <t>162*15 "Prepočítané koeficientom množstva</t>
  </si>
  <si>
    <t>979089012.S</t>
  </si>
  <si>
    <t>Poplatok za skládku - betón, tehly, dlaždice, obkladačky a keramika  (17 01), ostatné</t>
  </si>
  <si>
    <t>92</t>
  </si>
  <si>
    <t>99</t>
  </si>
  <si>
    <t>Presun hmôt HSV</t>
  </si>
  <si>
    <t>47</t>
  </si>
  <si>
    <t>998151111.S</t>
  </si>
  <si>
    <t>Presun hmôt pre obj.8152, 8153,8159,zvislá nosná konštr.z tehál,tvárnic,blokov výšky do 10 m</t>
  </si>
  <si>
    <t>94</t>
  </si>
  <si>
    <t>PSV</t>
  </si>
  <si>
    <t>Práce a dodávky PSV</t>
  </si>
  <si>
    <t>762</t>
  </si>
  <si>
    <t>Konštrukcie tesárske</t>
  </si>
  <si>
    <t>762351811.S</t>
  </si>
  <si>
    <t>Demontáž drevených lavíc</t>
  </si>
  <si>
    <t>96</t>
  </si>
  <si>
    <t>49</t>
  </si>
  <si>
    <t>762961810.S</t>
  </si>
  <si>
    <t>Rozoberanie mantinelov výšky 1 m</t>
  </si>
  <si>
    <t>98</t>
  </si>
  <si>
    <t>767</t>
  </si>
  <si>
    <t>Konštrukcie doplnkové kovové</t>
  </si>
  <si>
    <t>767912130.S</t>
  </si>
  <si>
    <t>Montáž napínacieho lanka</t>
  </si>
  <si>
    <t>100</t>
  </si>
  <si>
    <t>51</t>
  </si>
  <si>
    <t>156140002500.S</t>
  </si>
  <si>
    <t>Oceľové napínacie lanko</t>
  </si>
  <si>
    <t>102</t>
  </si>
  <si>
    <t>553510009300.S</t>
  </si>
  <si>
    <t>Napinák PVC (biely, zelený)</t>
  </si>
  <si>
    <t>104</t>
  </si>
  <si>
    <t>53</t>
  </si>
  <si>
    <t>767920040.S</t>
  </si>
  <si>
    <t>Montáž vrát a vrátok k panelovému oploteniu osadzovaných na stĺpiky oceľové, s plochou jednotlivo nad 6 do 8 m2</t>
  </si>
  <si>
    <t>106</t>
  </si>
  <si>
    <t>553510011000.S</t>
  </si>
  <si>
    <t>Brána dvojkrídlová, šxv 3x2,2 m, úprava ZN</t>
  </si>
  <si>
    <t>108</t>
  </si>
  <si>
    <t>55</t>
  </si>
  <si>
    <t>767995245.S</t>
  </si>
  <si>
    <t>Výroba doplnku stavebného atypického o hmotnosti do 1,0 kg stupňa zložitosti 3, spojovacie prvky</t>
  </si>
  <si>
    <t>110</t>
  </si>
  <si>
    <t>767996804.S</t>
  </si>
  <si>
    <t>Demontáž ostatných doplnkov stavieb s hmotnosťou jednotlivých dielov konšt. nad 250 do 500 kg,  -0,00100t, striedačky</t>
  </si>
  <si>
    <t>112</t>
  </si>
  <si>
    <t>57</t>
  </si>
  <si>
    <t>944944103.S</t>
  </si>
  <si>
    <t>Ochranná sieť, montáž</t>
  </si>
  <si>
    <t>114</t>
  </si>
  <si>
    <t>141*3</t>
  </si>
  <si>
    <t>709250001005.S</t>
  </si>
  <si>
    <t>Sieť, 4 mm hrúbka, oko 4 cm s príslušenstvom, výška 3 m</t>
  </si>
  <si>
    <t>116</t>
  </si>
  <si>
    <t>141,000*3</t>
  </si>
  <si>
    <t>59</t>
  </si>
  <si>
    <t>Pol23</t>
  </si>
  <si>
    <t>D+M Mantinely</t>
  </si>
  <si>
    <t>118</t>
  </si>
  <si>
    <t>Pol24</t>
  </si>
  <si>
    <t>D+M Dlaždice</t>
  </si>
  <si>
    <t>120</t>
  </si>
  <si>
    <t>61</t>
  </si>
  <si>
    <t>Pol25</t>
  </si>
  <si>
    <t>D+M Povrchové čiary - vzor</t>
  </si>
  <si>
    <t>122</t>
  </si>
  <si>
    <t>Pol26</t>
  </si>
  <si>
    <t>D+M Časomiera</t>
  </si>
  <si>
    <t>124</t>
  </si>
  <si>
    <t>63</t>
  </si>
  <si>
    <t>Pol27</t>
  </si>
  <si>
    <t>D+M Striedačka</t>
  </si>
  <si>
    <t>126</t>
  </si>
  <si>
    <t>Pol28</t>
  </si>
  <si>
    <t>D+M Bránka na hokejbal</t>
  </si>
  <si>
    <t>128</t>
  </si>
  <si>
    <t>65</t>
  </si>
  <si>
    <t>Pol29</t>
  </si>
  <si>
    <t>D+M Trestná lavica</t>
  </si>
  <si>
    <t>130</t>
  </si>
  <si>
    <t>Pol30</t>
  </si>
  <si>
    <t>D+M Kontajner - kancelária</t>
  </si>
  <si>
    <t>132</t>
  </si>
  <si>
    <t>67</t>
  </si>
  <si>
    <t>Pol31</t>
  </si>
  <si>
    <t>D+M Kontajner - šatne</t>
  </si>
  <si>
    <t>134</t>
  </si>
  <si>
    <t>767914830.S</t>
  </si>
  <si>
    <t>Demontáž oplotenia, pletivo a oceľové stĺpiky, výšky nad  2 m,  -0,00900t</t>
  </si>
  <si>
    <t>136</t>
  </si>
  <si>
    <t>69</t>
  </si>
  <si>
    <t>998767201.S</t>
  </si>
  <si>
    <t>Presun hmôt pre kovové stavebné doplnkové konštrukcie v objektoch výšky do 6 m</t>
  </si>
  <si>
    <t>%</t>
  </si>
  <si>
    <t>138</t>
  </si>
  <si>
    <t>{8926f558-9638-44d0-b9d4-e7af743cc734}</t>
  </si>
  <si>
    <t>5 - Ihrisko s autodráhou</t>
  </si>
  <si>
    <t>162501112.S</t>
  </si>
  <si>
    <t>Vodorovné premiestnenie výkopku po nespevnenej ceste z horniny tr.1-4, do 100 m3 na vzdialenosť do 3000 m</t>
  </si>
  <si>
    <t>162501113.S</t>
  </si>
  <si>
    <t>Vodorovné premiestnenie výkopku po nespevnenej ceste z horniny tr.1-4, do 100 m3, príplatok k cene za každých ďalšich a začatých 1000 m</t>
  </si>
  <si>
    <t>147*0,0309 "Prepočítané koeficientom množstva</t>
  </si>
  <si>
    <t>0,3*0,3*0,8*65</t>
  </si>
  <si>
    <t>966041111.S</t>
  </si>
  <si>
    <t>Odstránenie stien z betónových svahových tvárnic výšky do 1,5 m, hr. múru do 400 mm,  -0,33000t</t>
  </si>
  <si>
    <t>762351812.S</t>
  </si>
  <si>
    <t>Odstránenie konštrukcií z drevenej guľatiny</t>
  </si>
  <si>
    <t>140*3</t>
  </si>
  <si>
    <t>SO 6 - Verejné osvetlenie a prípojky NN</t>
  </si>
  <si>
    <t>Magurská, Jelšový hájik</t>
  </si>
  <si>
    <t>Mesto Banská Bystrica</t>
  </si>
  <si>
    <t>Ing. Milan Chorvatovič</t>
  </si>
  <si>
    <t xml:space="preserve">    21-M-1 - Elektroištalačné práce</t>
  </si>
  <si>
    <t xml:space="preserve">      21-M-1-1 - Svietidlá</t>
  </si>
  <si>
    <t xml:space="preserve">      21-M-1-2 - Rozvádzače</t>
  </si>
  <si>
    <t xml:space="preserve">    VRN - Investičné náklady neobsiahnuté v cenách</t>
  </si>
  <si>
    <t>21-M-1</t>
  </si>
  <si>
    <t>Elektroištalačné práce</t>
  </si>
  <si>
    <t>21-M-1-1</t>
  </si>
  <si>
    <t>Svietidlá</t>
  </si>
  <si>
    <t>210201964.S-10</t>
  </si>
  <si>
    <t>Montáž svietidla na stožiar  do 10m</t>
  </si>
  <si>
    <t>348370001600.S-R1</t>
  </si>
  <si>
    <t>Svietidlo R1, cca 28000lm; cca 200W; 4000K reflektor podľa TS</t>
  </si>
  <si>
    <t>21-M-1-2</t>
  </si>
  <si>
    <t>Rozvádzače</t>
  </si>
  <si>
    <t>210191563.S-R2</t>
  </si>
  <si>
    <t>Rozvádzač osvetlenia (montáž oceľovej rozvodnice na sožiar, montáž výzbroje RO)</t>
  </si>
  <si>
    <t>357120022150.S-R2</t>
  </si>
  <si>
    <t>Rozvádzač osvetlenia xx.RO1 podľa TS</t>
  </si>
  <si>
    <t>HZS000111.S</t>
  </si>
  <si>
    <t>Stavebno montážne práce menej náročne, pomocné alebo manupulačné (Tr. 1) v rozsahu viac ako 8 hodín</t>
  </si>
  <si>
    <t>hod</t>
  </si>
  <si>
    <t>999000000100.S</t>
  </si>
  <si>
    <t>Ostatný materiál</t>
  </si>
  <si>
    <t>eur</t>
  </si>
  <si>
    <t>22-M</t>
  </si>
  <si>
    <t>Stožiare a príslušenstvo</t>
  </si>
  <si>
    <t>210202021.S-R</t>
  </si>
  <si>
    <t>Montáž stožiara oceľového výšky nad 8 do 12 m</t>
  </si>
  <si>
    <t>256</t>
  </si>
  <si>
    <t>STK 76/100/3PK12</t>
  </si>
  <si>
    <t>Ohraňovaný stožiar kužeľový D76,h=10m, pozink</t>
  </si>
  <si>
    <t>210204201.S</t>
  </si>
  <si>
    <t>Elektrovýstroj stožiara pre 1 okruh</t>
  </si>
  <si>
    <t>GURO EKM 2020</t>
  </si>
  <si>
    <t>Svorkovnica GURO EKM 2020</t>
  </si>
  <si>
    <t>210800186.S</t>
  </si>
  <si>
    <t>Kábel medený uložený v rúrke CYKY 450/750 V 3x1,5</t>
  </si>
  <si>
    <t>341110000700.S</t>
  </si>
  <si>
    <t>Kábel medený CYKY 3x1,5 mm2</t>
  </si>
  <si>
    <t>210204103.S</t>
  </si>
  <si>
    <t>Výložník oceľový - do hmotn. 35 kg</t>
  </si>
  <si>
    <t>K500-76.S</t>
  </si>
  <si>
    <t>Konzola 0,5m, D76</t>
  </si>
  <si>
    <t>46-22</t>
  </si>
  <si>
    <t>Zemné práce, položenie kabeláže</t>
  </si>
  <si>
    <t>583410004400.S</t>
  </si>
  <si>
    <t>Piesok technický triedený</t>
  </si>
  <si>
    <t>460070613.S - R</t>
  </si>
  <si>
    <t>Hĺbenie a zásyp štartovacej/cieľovej jamy ručne 150x150x120cm  v zemine triedy 3</t>
  </si>
  <si>
    <t>460300202.S</t>
  </si>
  <si>
    <t>Pretlačovanie otvorov strojovo do D 150 mm so zatiahnutím chráničky, bez výkopu,zásypu a bez šácht, sypké steny</t>
  </si>
  <si>
    <t>460200163.S</t>
  </si>
  <si>
    <t>Hĺbenie káblovej ryhy ručne 35 cm širokej a 80 cm hlbokej, v zemine triedy 3</t>
  </si>
  <si>
    <t>460560163.S</t>
  </si>
  <si>
    <t>Zásyp nezap. káblovej ryhy bez zhutn. zeminy, 35 cm širokej, 80 cm hlbokej v zemine tr. 3</t>
  </si>
  <si>
    <t>460490011.S</t>
  </si>
  <si>
    <t>Rozvinutie a uloženie výstražnej fólie z PE do ryhy, šírka do 22 cm</t>
  </si>
  <si>
    <t>283230008000.S</t>
  </si>
  <si>
    <t>Výstražná fóla PE, š. 300, farba červená</t>
  </si>
  <si>
    <t>210010091.S</t>
  </si>
  <si>
    <t>Rúrka ohybná elektroinštalačná z HDPE, D 63 uložená voľne</t>
  </si>
  <si>
    <t>286530129800.S</t>
  </si>
  <si>
    <t>Spojka nasúvacia 02063 pre korudované elektroinštal. rúrky z HDPE, D 63 mm</t>
  </si>
  <si>
    <t>345710005700.S</t>
  </si>
  <si>
    <t>Rúrka ohybná 09063 dvojplášťová korugovaná z HDPE, bezhalogénová, D 63 mm</t>
  </si>
  <si>
    <t>210010094.S</t>
  </si>
  <si>
    <t>Rúrka ohybná elektroinštalačná z HDPE, D 110 uložená voľne</t>
  </si>
  <si>
    <t>345710006000.S</t>
  </si>
  <si>
    <t>Rúrka ohybná 09110 dvojplášťová korugovaná z HDPE, bezhalogénová, D 110 mm</t>
  </si>
  <si>
    <t>210220020.S</t>
  </si>
  <si>
    <t>Uzemňovacie vedenie v zemi FeZn do 120 mm2 vrátane izolácie spojov</t>
  </si>
  <si>
    <t>354410058800.S</t>
  </si>
  <si>
    <t>Pásovina uzemňovacia FeZn 30 x 4 mm</t>
  </si>
  <si>
    <t>71</t>
  </si>
  <si>
    <t>210220021.S</t>
  </si>
  <si>
    <t>Uzemňovacie vedenie v zemi FeZn vrátane izolácie spojov O 10 mm</t>
  </si>
  <si>
    <t>354410054800.S</t>
  </si>
  <si>
    <t>Drôt bleskozvodový FeZn, d 10 mm</t>
  </si>
  <si>
    <t>73</t>
  </si>
  <si>
    <t>210220253.S</t>
  </si>
  <si>
    <t>Svorka FeZn uzemňovacia SR02</t>
  </si>
  <si>
    <t>354410001000.S</t>
  </si>
  <si>
    <t>Svorka FeZn uzemňovacia označenie SR 02 B</t>
  </si>
  <si>
    <t>75</t>
  </si>
  <si>
    <t>210220253.S.1</t>
  </si>
  <si>
    <t>Svorka FeZn uzemňovacia SR03</t>
  </si>
  <si>
    <t>354410001000.S.1</t>
  </si>
  <si>
    <t>Svorka FeZn uzemňovacia označenie SR 03 B</t>
  </si>
  <si>
    <t>77</t>
  </si>
  <si>
    <t>210800197.S</t>
  </si>
  <si>
    <t>Kábel medený uložený v rúrke CYKY 450/750 V 5x16</t>
  </si>
  <si>
    <t>341110001800.S</t>
  </si>
  <si>
    <t>Kábel medený CYKY 5x16 mm2</t>
  </si>
  <si>
    <t>79</t>
  </si>
  <si>
    <t>210800197.S.1</t>
  </si>
  <si>
    <t>Kábel medený uložený v rúrke CYKY 450/750 V 3x2,5</t>
  </si>
  <si>
    <t>341110001800.S.1</t>
  </si>
  <si>
    <t>Kábel medený CYKY 3x2,5 mm2</t>
  </si>
  <si>
    <t>81</t>
  </si>
  <si>
    <t>83</t>
  </si>
  <si>
    <t>85</t>
  </si>
  <si>
    <t>210251517.S</t>
  </si>
  <si>
    <t>Vybudovanie betónovho základu pod oceľový stožiar AP, BP</t>
  </si>
  <si>
    <t>87</t>
  </si>
  <si>
    <t>89</t>
  </si>
  <si>
    <t>91</t>
  </si>
  <si>
    <t>589310004200.S-5</t>
  </si>
  <si>
    <t>Betón STN EN 206-1-C 20/25-XC2 (SK)-Cl 0,4-Dmax 8 - pre základ (Z10) 0,6x0,6m x 1,8m</t>
  </si>
  <si>
    <t>589310004200.S-6</t>
  </si>
  <si>
    <t>Základový rošt ZR 1-5</t>
  </si>
  <si>
    <t>93</t>
  </si>
  <si>
    <t>95</t>
  </si>
  <si>
    <t>97</t>
  </si>
  <si>
    <t>VRN</t>
  </si>
  <si>
    <t>Investičné náklady neobsiahnuté v cenách</t>
  </si>
  <si>
    <t>000700011.S</t>
  </si>
  <si>
    <t>Dopravné náklady - mimostavenisková doprava objektivizácia dopravných nákladov materiálov</t>
  </si>
  <si>
    <t>001000034.S</t>
  </si>
  <si>
    <t>Východisková odborná prehliadka (OP) a odborná skúška (OS) elektrického zariadenia</t>
  </si>
  <si>
    <t>000400022.S</t>
  </si>
  <si>
    <t>Projektové práce - stavebná časť (stavebné objekty vrátane ich technického vybavenia). náklady na dokumentáciu skutočného zhotovenia stavby</t>
  </si>
  <si>
    <t>001300031.S</t>
  </si>
  <si>
    <t>Kompletačná a koordinačná činnosť - koordinačná činnosť bez rozlíšenia</t>
  </si>
  <si>
    <t>001400043.S</t>
  </si>
  <si>
    <t>Ostatné náklady stavby - práce na ťažko prístupných miestach práce vo výškach resp. hĺbkach - náklady na výškovú techniku</t>
  </si>
  <si>
    <t>VP</t>
  </si>
  <si>
    <t xml:space="preserve">  Práce naviac</t>
  </si>
  <si>
    <t>HZS000112.S</t>
  </si>
  <si>
    <t>Elektro montážne práce odborné</t>
  </si>
  <si>
    <t>VP -   Práce naviac</t>
  </si>
  <si>
    <t>581530000300.S</t>
  </si>
  <si>
    <t>{90135891-373a-4e7b-b24f-2528031cfcad}</t>
  </si>
  <si>
    <t>SO 7 - Prípojky vody a kanalizácie</t>
  </si>
  <si>
    <t>SO 7.1 - Prípojky vody a kanalizácie - časť 1</t>
  </si>
  <si>
    <t>SO 7.1.2 - Prípojky vody a kanalizácie -  prípojky pre bunky hokejbalového ihriska - časť 1</t>
  </si>
  <si>
    <t>Ing. Jozef Vršanský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</si>
  <si>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</si>
  <si>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</si>
  <si>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</si>
  <si>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5 - Komunikácie   </t>
  </si>
  <si>
    <t xml:space="preserve">    8 - Rúrové vedenie   </t>
  </si>
  <si>
    <t xml:space="preserve">    9 - Ostatné konštrukcie a práce-búranie   </t>
  </si>
  <si>
    <t xml:space="preserve">    99 - Presun hmôt HSV   </t>
  </si>
  <si>
    <t xml:space="preserve">M - Práce a dodávky M   </t>
  </si>
  <si>
    <t xml:space="preserve">    23-M - Montáže potrubia   </t>
  </si>
  <si>
    <t xml:space="preserve">Práce a dodávky HSV   </t>
  </si>
  <si>
    <t xml:space="preserve">Zemné práce   </t>
  </si>
  <si>
    <t>113107131.S</t>
  </si>
  <si>
    <t>Odstránenie krytu v ploche do 200 m2 z betónu prostého, hr. vrstvy do 150 mm,  -0,22500t</t>
  </si>
  <si>
    <t>131201101</t>
  </si>
  <si>
    <t>Výkop nezapaženej jamy v hornine 3, do 100 m3</t>
  </si>
  <si>
    <t>131201109</t>
  </si>
  <si>
    <t>Hĺbenie nezapažených jám a zárezov. Príplatok za lepivosť horniny 3</t>
  </si>
  <si>
    <t>132201202.S</t>
  </si>
  <si>
    <t>Výkop ryhy šírky 600-2000mm horn.3 od 100 do 1000 m3</t>
  </si>
  <si>
    <t>132201209</t>
  </si>
  <si>
    <t>Príplatok k cenám za lepivosť pri hĺbení rýh š. nad 600 do 2 000 mm zapaž. i nezapažených, s urovnaním dna v hornine 3</t>
  </si>
  <si>
    <t>151101101</t>
  </si>
  <si>
    <t>Paženie a rozopretie stien rýh pre podzemné vedenie, príložné do 2 m</t>
  </si>
  <si>
    <t>151101111</t>
  </si>
  <si>
    <t>Odstránenie paženia rýh pre podzemné vedenie, príložné hĺbky do 2 m</t>
  </si>
  <si>
    <t>162501105.S</t>
  </si>
  <si>
    <t>Vodorovné premiestnenie výkopku po spevnenej ceste z horniny tr.1-4, do 100 m3, príplatok k cene za každých ďalšich a začatých 1000 m</t>
  </si>
  <si>
    <t>167101101.S</t>
  </si>
  <si>
    <t>Nakladanie neuľahnutého výkopku z hornín tr.1-4 do 100 m3</t>
  </si>
  <si>
    <t>171201201.S</t>
  </si>
  <si>
    <t>Uloženie sypaniny na skládky do 100 m3</t>
  </si>
  <si>
    <t>171209002</t>
  </si>
  <si>
    <t>Poplatok za skladovanie - zemina a kamenivo (17 05) ostatné</t>
  </si>
  <si>
    <t>174101002</t>
  </si>
  <si>
    <t>Zásyp sypaninou so zhutnením jám, šachiet, rýh, zárezov alebo okolo objektov nad 100 do 1000 m3</t>
  </si>
  <si>
    <t>175101101</t>
  </si>
  <si>
    <t>Obsyp potrubia sypaninou z vhodných hornín 1 až 4 bez prehodenia sypaniny</t>
  </si>
  <si>
    <t>5833773800</t>
  </si>
  <si>
    <t>Štrkopiesok drvený 0-8 n</t>
  </si>
  <si>
    <t xml:space="preserve">Vodorovné konštrukcie   </t>
  </si>
  <si>
    <t>451573111</t>
  </si>
  <si>
    <t>Lôžko pod potrubie, stoky a drobné objekty, v otvorenom výkope z piesku a štrkopiesku do 63 mm</t>
  </si>
  <si>
    <t>452311141</t>
  </si>
  <si>
    <t>Dosky, bloky, sedlá z betónu v otvorenom výkope tr. C 16/20</t>
  </si>
  <si>
    <t>452351101</t>
  </si>
  <si>
    <t>Debnenie v otvorenom výkope dosiek, sedlových lôžok a blokov pod potrubie,stoky a drobné objekty</t>
  </si>
  <si>
    <t xml:space="preserve">Komunikácie   </t>
  </si>
  <si>
    <t>564851115</t>
  </si>
  <si>
    <t>Podklad zo štrkodrviny s rozprestretím a zhutnením, po zhutnení hr. 190 mm</t>
  </si>
  <si>
    <t>567133111</t>
  </si>
  <si>
    <t>Podklad z kameniva spevneného cementom s rozprestretím a zhutnením, CBGM C 5/6, po zhutnení hr. 160 mm</t>
  </si>
  <si>
    <t>581110311.S</t>
  </si>
  <si>
    <t>Kryt cementobetónový cestných komunikácií skupiny CB III pre TDZ IV, V a VI, hr. 100 mm</t>
  </si>
  <si>
    <t xml:space="preserve">Rúrové vedenie   </t>
  </si>
  <si>
    <t>871171112</t>
  </si>
  <si>
    <t>Montáž vodovodného potrubia z dvojvsrtvového PE 100 SDR11, SDR17 zváraných elektrotvarovkami D 32x3,0 mm</t>
  </si>
  <si>
    <t>2861302790</t>
  </si>
  <si>
    <t>Rúra HDPE na vodu PE 100, PN 16, SDR 11, d 32x3,0 mm, dĺ. 100 m, WAVIN</t>
  </si>
  <si>
    <t>2865300120</t>
  </si>
  <si>
    <t>Elektrospojka PE 100, na vodu, plyn a kanalizáciu, SDR 11, d 32 mm, WAVIN</t>
  </si>
  <si>
    <t>286220029800</t>
  </si>
  <si>
    <t>Prechodka MUM PE/bronz s vnútorným závitom PE 100 SDR 11 D 32/1", FRIALEN</t>
  </si>
  <si>
    <t>286530186900</t>
  </si>
  <si>
    <t>Koleno 90° elektrotvarovkové W 90° PE 100 SDR 11 D 32 mm, FRIALEN</t>
  </si>
  <si>
    <t>871326004.S</t>
  </si>
  <si>
    <t>Montáž kanalizačného PVC-U potrubia hladkého viacvrstvového DN 150</t>
  </si>
  <si>
    <t>286110006600</t>
  </si>
  <si>
    <t>Rúra kanalizačná PVC-U gravitačná, hladká SN4 - KG, ML - viacvrstvová, DN 160, dĺ. 1 m, WAVIN</t>
  </si>
  <si>
    <t>891181111</t>
  </si>
  <si>
    <t>Montáž vodovodného posúvača v otvorenom výkope s osadením zemnej súpravy (bez poklopov) do DN 40</t>
  </si>
  <si>
    <t>4229120000</t>
  </si>
  <si>
    <t>Zemná súprava posúvačová Y 1020 do D 40 mm</t>
  </si>
  <si>
    <t>4222520207</t>
  </si>
  <si>
    <t>Posúvač pre domové prípojky 1", PN 16 na vodu, HAWLE</t>
  </si>
  <si>
    <t>4229150019</t>
  </si>
  <si>
    <t>Poklop uličný "tuhý" pre posúvače</t>
  </si>
  <si>
    <t>4222520203</t>
  </si>
  <si>
    <t>Podkladová doska pre posúvače   voda</t>
  </si>
  <si>
    <t>891184121</t>
  </si>
  <si>
    <t>Montáž vodomernej zostavy alebo montážnej vložky do DN 40</t>
  </si>
  <si>
    <t>891184195</t>
  </si>
  <si>
    <t>Montáž vodomernej zostavy alebo montážnej vložky - príplatok k cene za montáž v objektoch DN od 40 do 1200</t>
  </si>
  <si>
    <t>3882122820</t>
  </si>
  <si>
    <t>Vodomerná zostava s vodomerom MN QN 2,5 XN, 2,5 m3/h, 1/2"</t>
  </si>
  <si>
    <t>891319111.S</t>
  </si>
  <si>
    <t>Montáž navrtávacieho pásu s ventilom menovitého tlaku 1 MPa na potr. z rúr liat., oceľ., plast., DN 150</t>
  </si>
  <si>
    <t>551180001900</t>
  </si>
  <si>
    <t>Navrtávaci pás Hacom uzáverový DN 150 - 1" na vodu, z tvárnej liatiny, HAWLE</t>
  </si>
  <si>
    <t>892233111</t>
  </si>
  <si>
    <t>Preplach a dezinfekcia vodovodného potrubia DN od 40 do 70</t>
  </si>
  <si>
    <t>892241111</t>
  </si>
  <si>
    <t>Ostatné práce na rúrovom vedení, tlakové skúšky vodovodného potrubia DN do 80</t>
  </si>
  <si>
    <t>892372111</t>
  </si>
  <si>
    <t>Zabezpečenie koncov vodovodného potrubia pri tlakových skúškach DN do 300 mm</t>
  </si>
  <si>
    <t>892311000</t>
  </si>
  <si>
    <t>Skúška tesnosti kanalizácie D 150</t>
  </si>
  <si>
    <t>894431134.S</t>
  </si>
  <si>
    <t>Montáž revíznej šachty z PVC, DN 400/160 (DN šachty/DN potr. ved.), tlak 12,5 t, hĺ. 1600 do 2000mm</t>
  </si>
  <si>
    <t>286610031900.S</t>
  </si>
  <si>
    <t>Šachtové dno prietočné/zberné DN 400 x 160 (vlnovcová rúra x prítok a odtok), na vlnovcovú šachtovú rúru, PP</t>
  </si>
  <si>
    <t>286610044100.S</t>
  </si>
  <si>
    <t>Vlnovcová šachtová rúra kanalizačná 400 mm, dĺžka 2 m, PP</t>
  </si>
  <si>
    <t>552410001700.S</t>
  </si>
  <si>
    <t>Poklop liatinový na vlnovcovú šachtovú rúru DN 400, tr. zaťaženia A15</t>
  </si>
  <si>
    <t>899721121.S</t>
  </si>
  <si>
    <t>Signalizačný vodič na potrubí PE, PVC DN do 150</t>
  </si>
  <si>
    <t>899721131.S</t>
  </si>
  <si>
    <t>Označenie vodovodného potrubia bielou výstražnou fóliou</t>
  </si>
  <si>
    <t>899721132</t>
  </si>
  <si>
    <t>Označenie kanalizačného potrubia hnedou výstražnou fóliou</t>
  </si>
  <si>
    <t xml:space="preserve">Ostatné konštrukcie a práce-búranie   </t>
  </si>
  <si>
    <t>919735123.S</t>
  </si>
  <si>
    <t>Rezanie existujúceho betónového krytu alebo podkladu hĺbky nad 100 do 150 mm</t>
  </si>
  <si>
    <t>979082213</t>
  </si>
  <si>
    <t>Vodorovná doprava sutiny so zložením a hrubým urovnaním na vzdialenosť do 1 km</t>
  </si>
  <si>
    <t>979082219</t>
  </si>
  <si>
    <t>Príplatok k cene za každý ďalší aj začatý 1 km nad 1 km</t>
  </si>
  <si>
    <t>979087213</t>
  </si>
  <si>
    <t>Nakladanie na dopravné prostriedky pre vodorovnú dopravu vybúraných hmôt</t>
  </si>
  <si>
    <t>Poplatok za skladovanie - betón, tehly, dlaždice (17 01) ostatné</t>
  </si>
  <si>
    <t xml:space="preserve">Presun hmôt HSV   </t>
  </si>
  <si>
    <t>998276101</t>
  </si>
  <si>
    <t>Presun hmôt pre rúrové vedenie hĺbené z rúr z plast., hmôt alebo sklolamin. v otvorenom výkope</t>
  </si>
  <si>
    <t xml:space="preserve">Práce a dodávky M   </t>
  </si>
  <si>
    <t>23-M</t>
  </si>
  <si>
    <t xml:space="preserve">Montáže potrubia   </t>
  </si>
  <si>
    <t>230120095.S</t>
  </si>
  <si>
    <t>Montáž  vývodu signalizačného vodiča</t>
  </si>
  <si>
    <t>{0de64825-059f-4d7e-8be2-3f330beee437}</t>
  </si>
  <si>
    <t>SO 4 - Ihriská</t>
  </si>
  <si>
    <t>SO 4.1 - Ihriská - časť 1</t>
  </si>
  <si>
    <t>SO 4.1.2 - Športové prvky - časť 1</t>
  </si>
  <si>
    <t>Ing. Júlia Straňáková</t>
  </si>
  <si>
    <t>Milan Straňák</t>
  </si>
  <si>
    <t>HSV - HSV</t>
  </si>
  <si>
    <t xml:space="preserve">    1. - Fitness chodník</t>
  </si>
  <si>
    <t xml:space="preserve">      1.1 - Parkový mobiliár</t>
  </si>
  <si>
    <t xml:space="preserve">      1.2 - Športové prvky</t>
  </si>
  <si>
    <t xml:space="preserve">      1.3 - Povrch</t>
  </si>
  <si>
    <t xml:space="preserve">    2. - Hokejbalové ihrisko</t>
  </si>
  <si>
    <t xml:space="preserve">    3. - Fitness pre seniorov</t>
  </si>
  <si>
    <t xml:space="preserve">      3.1 - Parkový mobiliár</t>
  </si>
  <si>
    <t xml:space="preserve">      3.2 - Športové prvky</t>
  </si>
  <si>
    <t xml:space="preserve">      3.3 - Povrch</t>
  </si>
  <si>
    <t>2.</t>
  </si>
  <si>
    <t>Hokejbalové ihrisko</t>
  </si>
  <si>
    <t>1.</t>
  </si>
  <si>
    <t>3.</t>
  </si>
  <si>
    <t>4.</t>
  </si>
  <si>
    <t>1.1</t>
  </si>
  <si>
    <t>Parkový mobiliár</t>
  </si>
  <si>
    <t>PM1</t>
  </si>
  <si>
    <t>Montáž+ spodná stavba</t>
  </si>
  <si>
    <t>M9</t>
  </si>
  <si>
    <t>Odpadkový kôš</t>
  </si>
  <si>
    <t>DOP</t>
  </si>
  <si>
    <t>Dopravné náklady</t>
  </si>
  <si>
    <t>1.2</t>
  </si>
  <si>
    <t>1.3</t>
  </si>
  <si>
    <t>Povrch</t>
  </si>
  <si>
    <t>122201102.S</t>
  </si>
  <si>
    <t>Odkopávka a prekopávka nezapažená v hornine 3, nad 100 do 1000 m3</t>
  </si>
  <si>
    <t>1/A 1  171209002</t>
  </si>
  <si>
    <t>181101102.S</t>
  </si>
  <si>
    <t>Úprava pláne v zárezoch v hornine 1-4 so zhutnením</t>
  </si>
  <si>
    <t>221/A 1  564782111</t>
  </si>
  <si>
    <t>Podklad z kameniva hrubého drveného veľ.0-32 mm s rozprestrením a zhutnením, po zhutnení hr.180 mm</t>
  </si>
  <si>
    <t>583410004300.S</t>
  </si>
  <si>
    <t>221/A 1  564801111</t>
  </si>
  <si>
    <t>Podklad zo štrkodrviny fr. 0-4 mm, s rozprestrením a zhutnením, hr.po zhutnení 20 mm</t>
  </si>
  <si>
    <t>583410004100.S</t>
  </si>
  <si>
    <t>Štrkodrva frakcia 0-4 mm</t>
  </si>
  <si>
    <t>91653111.9</t>
  </si>
  <si>
    <t>Osadenie oceľového obrubníka fixačnými tyčami d 18 mm dl. 0,5m</t>
  </si>
  <si>
    <t>918101111</t>
  </si>
  <si>
    <t>Lôžko pod obrub., krajníky alebo obruby z betónu prostého tr. C 10/12,5</t>
  </si>
  <si>
    <t>1332593500</t>
  </si>
  <si>
    <t>Tyč oceľová  plochá  š.150 x hr.6 mm, oceľ ozn. STN 11 373</t>
  </si>
  <si>
    <t>1321125800</t>
  </si>
  <si>
    <t>Tyč oceľová betonárska  d 18 mm, oceľ ozn. STN 11 373</t>
  </si>
  <si>
    <t>M032</t>
  </si>
  <si>
    <t>m²</t>
  </si>
  <si>
    <t>LG1</t>
  </si>
  <si>
    <t>Príplatok za práce na grafike a vymeranie grafických motívov</t>
  </si>
  <si>
    <t>LG2</t>
  </si>
  <si>
    <t>Stráženie plochy po pokládke</t>
  </si>
  <si>
    <t>LG3</t>
  </si>
  <si>
    <t>Dopravné a režijné náklady</t>
  </si>
  <si>
    <t>3.1</t>
  </si>
  <si>
    <t>M14</t>
  </si>
  <si>
    <t>Stojan na bicykle</t>
  </si>
  <si>
    <t>3.2</t>
  </si>
  <si>
    <t>3.3</t>
  </si>
  <si>
    <t xml:space="preserve">      1.2 - Herné prvky</t>
  </si>
  <si>
    <t xml:space="preserve">    4. - Asanácie herných prvkov, mobiliáru a ostatných prvkov</t>
  </si>
  <si>
    <t>Herné prvky</t>
  </si>
  <si>
    <t>Asanácie herných prvkov, mobiliáru a ostatných prvkov</t>
  </si>
  <si>
    <t>767996803.S</t>
  </si>
  <si>
    <t>Demontáž ostatných doplnkov stavieb s hmotnosťou jednotlivých dielov konšt. nad 100 do 250 kg,  -0,00100t</t>
  </si>
  <si>
    <t>Poplatok za skládku - betón, tehly, dlaždice (17 01) ostatné</t>
  </si>
  <si>
    <t>979089112.S</t>
  </si>
  <si>
    <t>Poplatok za skládku - drevo, sklo, plasty (17 02 ), ostatné</t>
  </si>
  <si>
    <t>979089312.S</t>
  </si>
  <si>
    <t>Poplatok za skládku - kovy (meď, bronz, mosadz atď.) (17 04 ), ostatné</t>
  </si>
  <si>
    <t>{968ae8e6-bc25-42b0-b31e-ccfe5f4ac890}</t>
  </si>
  <si>
    <t>SO 4.2 - Ihriská - časť 2</t>
  </si>
  <si>
    <t>SO 4.2.1 - Herné prvky - časť 2</t>
  </si>
  <si>
    <t xml:space="preserve">    1. - Detské ihrisko Jastrab</t>
  </si>
  <si>
    <t xml:space="preserve">    2. - Séria šmykľaviek</t>
  </si>
  <si>
    <t xml:space="preserve">    3. - Detské ihrisko Ďatelinka</t>
  </si>
  <si>
    <t xml:space="preserve">      3.2 - Herné prvky</t>
  </si>
  <si>
    <t>Detské ihrisko Jastrab</t>
  </si>
  <si>
    <t>M1b</t>
  </si>
  <si>
    <t>Lavička s operadlom bez podrúčiek</t>
  </si>
  <si>
    <t>-180533869</t>
  </si>
  <si>
    <t>M4</t>
  </si>
  <si>
    <t>Okrúhla lavička</t>
  </si>
  <si>
    <t>-1401651690</t>
  </si>
  <si>
    <t>M5</t>
  </si>
  <si>
    <t>Kruhová lavička s operadlami</t>
  </si>
  <si>
    <t>1418019677</t>
  </si>
  <si>
    <t>-392635855</t>
  </si>
  <si>
    <t>M11</t>
  </si>
  <si>
    <t>Vonkajší okrúhly stôl</t>
  </si>
  <si>
    <t>-2133155969</t>
  </si>
  <si>
    <t>M12</t>
  </si>
  <si>
    <t>Stolček okrúhly</t>
  </si>
  <si>
    <t>-405874256</t>
  </si>
  <si>
    <t>-1129525846</t>
  </si>
  <si>
    <t>HP5</t>
  </si>
  <si>
    <t>150874976</t>
  </si>
  <si>
    <t>HP6</t>
  </si>
  <si>
    <t>764786307</t>
  </si>
  <si>
    <t>HP6.1</t>
  </si>
  <si>
    <t>Sedák hojdačky Ty&amp;Ja</t>
  </si>
  <si>
    <t>131290735</t>
  </si>
  <si>
    <t>HP6.2</t>
  </si>
  <si>
    <t>Sedák hojdačky</t>
  </si>
  <si>
    <t>1974506614</t>
  </si>
  <si>
    <t>HP7</t>
  </si>
  <si>
    <t>-1599765562</t>
  </si>
  <si>
    <t>HP8</t>
  </si>
  <si>
    <t>704214591</t>
  </si>
  <si>
    <t>HP9</t>
  </si>
  <si>
    <t>-1059316390</t>
  </si>
  <si>
    <t>HP10</t>
  </si>
  <si>
    <t>-36264111</t>
  </si>
  <si>
    <t>HP23</t>
  </si>
  <si>
    <t>1349075194</t>
  </si>
  <si>
    <t>1660458784</t>
  </si>
  <si>
    <t>"liata guma"303*0,25</t>
  </si>
  <si>
    <t>"betónova dlažba"62*0,4</t>
  </si>
  <si>
    <t>"vyrovnanie terénu"538*0,2</t>
  </si>
  <si>
    <t>1531578618</t>
  </si>
  <si>
    <t>-1092669120</t>
  </si>
  <si>
    <t>100,55*1,6</t>
  </si>
  <si>
    <t>301430457</t>
  </si>
  <si>
    <t>"liata guma"303</t>
  </si>
  <si>
    <t>"betónova dlažba"62</t>
  </si>
  <si>
    <t>"vyrovnanie terénu"538</t>
  </si>
  <si>
    <t>564762111</t>
  </si>
  <si>
    <t>Podklad alebo kryt z kameniva hrubého drveného veľ. 0-63mm po zhut.hr. 200 mm</t>
  </si>
  <si>
    <t>2067705406</t>
  </si>
  <si>
    <t>564801111</t>
  </si>
  <si>
    <t>Podklad zo štrkodrviny s rozprestrením a zhutnením, hr.po zhutnení 30 mm</t>
  </si>
  <si>
    <t>1819563242</t>
  </si>
  <si>
    <t>221/A 1.11</t>
  </si>
  <si>
    <t>Osadenie záhon. obrubníka betón., do lôžka z bet. pros. tr. C 10/12,5 s bočnou oporou</t>
  </si>
  <si>
    <t>368386666</t>
  </si>
  <si>
    <t>592170001400.S</t>
  </si>
  <si>
    <t>Obrubník parkový, lxšxv 500x50x200 mm, prírodný</t>
  </si>
  <si>
    <t>-71776572</t>
  </si>
  <si>
    <t>596911112</t>
  </si>
  <si>
    <t>Kladenie zámkovej dlažby  hr.6cm pre peších nad 20 m2, vrátane dorezávania</t>
  </si>
  <si>
    <t>-1345288732</t>
  </si>
  <si>
    <t>592036011801</t>
  </si>
  <si>
    <t>Dlažba Rettango kombi, hrúbka 6 cm, farba sivá - ekvivalent</t>
  </si>
  <si>
    <t>-1182170141</t>
  </si>
  <si>
    <t>62*1,02 'Prepočítané koeficientom množstva</t>
  </si>
  <si>
    <t>221/A 1.13</t>
  </si>
  <si>
    <t>Lôžko pod obrub., krajníky alebo obruby z dlažob. kociek z betónu prostého tr. C 10/12,5</t>
  </si>
  <si>
    <t>-1488825706</t>
  </si>
  <si>
    <t>62*0.20*0.15</t>
  </si>
  <si>
    <t>-326736090</t>
  </si>
  <si>
    <t>"betónova dlažba"62*0,4*1,6</t>
  </si>
  <si>
    <t>"liata guma"303*0,25*1,6</t>
  </si>
  <si>
    <t>-1014356242</t>
  </si>
  <si>
    <t>Štrkodrva frakcia 0-63 mm</t>
  </si>
  <si>
    <t>298762308</t>
  </si>
  <si>
    <t>0,18*303*1,6</t>
  </si>
  <si>
    <t>-807224408</t>
  </si>
  <si>
    <t>-818595527</t>
  </si>
  <si>
    <t>0,02*303*1,7</t>
  </si>
  <si>
    <t>-1836205592</t>
  </si>
  <si>
    <t>1041997097</t>
  </si>
  <si>
    <t>-1139017509</t>
  </si>
  <si>
    <t>-700167411</t>
  </si>
  <si>
    <t>101*2*0,5</t>
  </si>
  <si>
    <t>Liata guma hr.10mm (vrchná farebná časť), hrúbka bezpečnostného povrchu (50 mm SBR)</t>
  </si>
  <si>
    <t>-133461926</t>
  </si>
  <si>
    <t>"light grey, RAL 7047"48</t>
  </si>
  <si>
    <t>"dark grey, RAL 7016"94</t>
  </si>
  <si>
    <t>"brown, RAL 8011"85</t>
  </si>
  <si>
    <t>"sand, RAL 1011"76</t>
  </si>
  <si>
    <t>-1035257417</t>
  </si>
  <si>
    <t>-715539179</t>
  </si>
  <si>
    <t>1319338812</t>
  </si>
  <si>
    <t>Séria šmykľaviek</t>
  </si>
  <si>
    <t>2082135285</t>
  </si>
  <si>
    <t>-151243413</t>
  </si>
  <si>
    <t>-1062133728</t>
  </si>
  <si>
    <t>-1673559351</t>
  </si>
  <si>
    <t>-471730109</t>
  </si>
  <si>
    <t>-1860724426</t>
  </si>
  <si>
    <t>1274600163</t>
  </si>
  <si>
    <t>-638343988</t>
  </si>
  <si>
    <t>-999948022</t>
  </si>
  <si>
    <t>-510722858</t>
  </si>
  <si>
    <t>87*0.20*0.15</t>
  </si>
  <si>
    <t>1987732640</t>
  </si>
  <si>
    <t>311781020</t>
  </si>
  <si>
    <t>711563158</t>
  </si>
  <si>
    <t>87*1,02 'Prepočítané koeficientom množstva</t>
  </si>
  <si>
    <t>HP3.1</t>
  </si>
  <si>
    <t>Šmykľavka, rozmer 1mx6,27m, vrátane odbornej montáže</t>
  </si>
  <si>
    <t>152099566</t>
  </si>
  <si>
    <t>HP3.2</t>
  </si>
  <si>
    <t>Šmykľavka, rozmer 1mx3,4m, vrátane odbornej montáže</t>
  </si>
  <si>
    <t>1585729080</t>
  </si>
  <si>
    <t>HP3.3</t>
  </si>
  <si>
    <t>Šmykľavka, rozmer 1mx10,8m, vrátane odbornej montáže</t>
  </si>
  <si>
    <t>-21307087</t>
  </si>
  <si>
    <t>Detské ihrisko Ďatelinka</t>
  </si>
  <si>
    <t>M1b.1</t>
  </si>
  <si>
    <t>1313140341</t>
  </si>
  <si>
    <t>M11.1</t>
  </si>
  <si>
    <t>1203829276</t>
  </si>
  <si>
    <t>M12.1</t>
  </si>
  <si>
    <t>-630595952</t>
  </si>
  <si>
    <t>HP13</t>
  </si>
  <si>
    <t>879360838</t>
  </si>
  <si>
    <t>HP22</t>
  </si>
  <si>
    <t>1783855441</t>
  </si>
  <si>
    <t>HP23.1</t>
  </si>
  <si>
    <t>-1066803239</t>
  </si>
  <si>
    <t>-1700705678</t>
  </si>
  <si>
    <t>"piesok"17,5*0,3</t>
  </si>
  <si>
    <t>"liata guma"93*0,25</t>
  </si>
  <si>
    <t>197579239</t>
  </si>
  <si>
    <t>18893253</t>
  </si>
  <si>
    <t>"liata guma"93</t>
  </si>
  <si>
    <t>"piesok"17,5</t>
  </si>
  <si>
    <t>351125987</t>
  </si>
  <si>
    <t>"piesok"17,5*0,3*1,6</t>
  </si>
  <si>
    <t>"liata guma"93*0,25*1,6</t>
  </si>
  <si>
    <t>564210211.S</t>
  </si>
  <si>
    <t>Podklad z piesku fr. 0-4 mm s rozprestretím, hr. 50 mm, plochy do 200 m2</t>
  </si>
  <si>
    <t>-414997841</t>
  </si>
  <si>
    <t>Piesok kopaný triedený</t>
  </si>
  <si>
    <t>-191957103</t>
  </si>
  <si>
    <t>17,5*0,3*1,8</t>
  </si>
  <si>
    <t>1760447843</t>
  </si>
  <si>
    <t>1009665788</t>
  </si>
  <si>
    <t>568666623</t>
  </si>
  <si>
    <t>-669609292</t>
  </si>
  <si>
    <t>0,02*93*1,7</t>
  </si>
  <si>
    <t>1392466140</t>
  </si>
  <si>
    <t>"bright yellow, RAL 1018"29</t>
  </si>
  <si>
    <t>"bright orange, RAL 2004"21</t>
  </si>
  <si>
    <t>"pink, RAL 4010"43</t>
  </si>
  <si>
    <t>-2011228738</t>
  </si>
  <si>
    <t>1850320827</t>
  </si>
  <si>
    <t>1468940679</t>
  </si>
  <si>
    <t>113107112.S</t>
  </si>
  <si>
    <t>Odstránenie krytu v ploche do 200 m2 z kameniva ťaženého, hr.100 do 200 mm,  -0,24000t</t>
  </si>
  <si>
    <t>224105533</t>
  </si>
  <si>
    <t>171209002.S</t>
  </si>
  <si>
    <t>Poplatok za skládku - zemina a kamenivo (17 05), ostatné</t>
  </si>
  <si>
    <t>1752241543</t>
  </si>
  <si>
    <t>9,18+4,8+8,96</t>
  </si>
  <si>
    <t>63486525</t>
  </si>
  <si>
    <t>"zoznam podľa PD "5850</t>
  </si>
  <si>
    <t>-1643988664</t>
  </si>
  <si>
    <t>-574031074</t>
  </si>
  <si>
    <t>945725452</t>
  </si>
  <si>
    <t>998231311.S</t>
  </si>
  <si>
    <t>Presun hmôt pre sadovnícke a krajinárske úpravy do 5000 m vodorovne bez zvislého presunu</t>
  </si>
  <si>
    <t>-2131026706</t>
  </si>
  <si>
    <t>{9f7feb0d-ac93-41ea-baa6-e39403ce90db}</t>
  </si>
  <si>
    <t>SO 6.1 - Verejné osvetlenie</t>
  </si>
  <si>
    <t>Úroveň 4:</t>
  </si>
  <si>
    <t>SO 6.1.1.2 - Verejné osvetlenie - časť 1 - Hokejbalové ihrisko</t>
  </si>
  <si>
    <t>ČS:</t>
  </si>
  <si>
    <t xml:space="preserve">    22-M - Stožiare a príslušenstvo</t>
  </si>
  <si>
    <t xml:space="preserve">    46-22 - Zemné práce, položenie kabeláže</t>
  </si>
  <si>
    <t>210010092.S</t>
  </si>
  <si>
    <t>Rúrka ohybná elektroinštalačná z HDPE, D 40 uložená voľne</t>
  </si>
  <si>
    <t>286530129802.S</t>
  </si>
  <si>
    <t>Spojka nasúvacia 02040 pre korudované elektroinštal. rúrky z HDPE, D 40 mm</t>
  </si>
  <si>
    <t>345710005702.S</t>
  </si>
  <si>
    <t>Rúrka ohybná 09040 dvojplášťová korugovaná z HDPE, bezhalogénová, D 40 mm</t>
  </si>
  <si>
    <t xml:space="preserve">      2.1 - Parkový mobiliár</t>
  </si>
  <si>
    <t xml:space="preserve">      2.2 - Športové prvky</t>
  </si>
  <si>
    <t>Fitness chodník</t>
  </si>
  <si>
    <t>M1c</t>
  </si>
  <si>
    <t>Lavička bez operadla</t>
  </si>
  <si>
    <t>-1839459428</t>
  </si>
  <si>
    <t>880737603</t>
  </si>
  <si>
    <t>460392517</t>
  </si>
  <si>
    <t>PM2</t>
  </si>
  <si>
    <t>399240012</t>
  </si>
  <si>
    <t>-894915112</t>
  </si>
  <si>
    <t>Športové prvky</t>
  </si>
  <si>
    <t>SP4</t>
  </si>
  <si>
    <t>Bicykel na ruky</t>
  </si>
  <si>
    <t>-555052988</t>
  </si>
  <si>
    <t>"spodná stavba + montáž + doprava"1</t>
  </si>
  <si>
    <t>SP5</t>
  </si>
  <si>
    <t>Lyže</t>
  </si>
  <si>
    <t>443238595</t>
  </si>
  <si>
    <t>SP6</t>
  </si>
  <si>
    <t>Bicykel</t>
  </si>
  <si>
    <t>-1071885075</t>
  </si>
  <si>
    <t>SP7</t>
  </si>
  <si>
    <t>Zostava hrázd</t>
  </si>
  <si>
    <t>-1686748874</t>
  </si>
  <si>
    <t>SP13.1</t>
  </si>
  <si>
    <t>Tabuľa s prevádzkovým poriadkom</t>
  </si>
  <si>
    <t>1085333888</t>
  </si>
  <si>
    <t>2093867227</t>
  </si>
  <si>
    <t>95*0,25</t>
  </si>
  <si>
    <t>1077830978</t>
  </si>
  <si>
    <t>-1868300689</t>
  </si>
  <si>
    <t>95*0,25*1,6</t>
  </si>
  <si>
    <t>-175174622</t>
  </si>
  <si>
    <t>-1726619619</t>
  </si>
  <si>
    <t>Štrkodrva frakcia 0-32 mm</t>
  </si>
  <si>
    <t>1215532962</t>
  </si>
  <si>
    <t>0,18*95*1,6</t>
  </si>
  <si>
    <t>-974046214</t>
  </si>
  <si>
    <t>585980383</t>
  </si>
  <si>
    <t>0,02*95*1,7</t>
  </si>
  <si>
    <t>-2095718010</t>
  </si>
  <si>
    <t>-614806350</t>
  </si>
  <si>
    <t>1319374252</t>
  </si>
  <si>
    <t>-981354667</t>
  </si>
  <si>
    <t>37,5*2*0,5</t>
  </si>
  <si>
    <t>Liata guma hr.10mm (vrchná farebná časť), hrúbka bezpečnostného povrchu (40 mm SBR)</t>
  </si>
  <si>
    <t>-2006546652</t>
  </si>
  <si>
    <t>"green, RAL 6017"36</t>
  </si>
  <si>
    <t>"teal, RAL 5020"30</t>
  </si>
  <si>
    <t>"brown, RAL 8011"29</t>
  </si>
  <si>
    <t>-1032985922</t>
  </si>
  <si>
    <t>-1979389631</t>
  </si>
  <si>
    <t>1658301453</t>
  </si>
  <si>
    <t>2.1</t>
  </si>
  <si>
    <t>-723739329</t>
  </si>
  <si>
    <t>991299232</t>
  </si>
  <si>
    <t>-868192504</t>
  </si>
  <si>
    <t>494596858</t>
  </si>
  <si>
    <t>2.2</t>
  </si>
  <si>
    <t>SP14</t>
  </si>
  <si>
    <t>Minibrána</t>
  </si>
  <si>
    <t>-680942084</t>
  </si>
  <si>
    <t>Fitness pre seniorov</t>
  </si>
  <si>
    <t>70371432</t>
  </si>
  <si>
    <t>720464053</t>
  </si>
  <si>
    <t>-10810083</t>
  </si>
  <si>
    <t>1447011031</t>
  </si>
  <si>
    <t>-2046685213</t>
  </si>
  <si>
    <t>SP1.1</t>
  </si>
  <si>
    <t>Viacúrovňová lavička</t>
  </si>
  <si>
    <t>-953443044</t>
  </si>
  <si>
    <t>SP2</t>
  </si>
  <si>
    <t>Precvičenie nôh</t>
  </si>
  <si>
    <t>1909592740</t>
  </si>
  <si>
    <t>SP3</t>
  </si>
  <si>
    <t>Kruhy</t>
  </si>
  <si>
    <t>963835504</t>
  </si>
  <si>
    <t>SP13</t>
  </si>
  <si>
    <t>545681822</t>
  </si>
  <si>
    <t>645392969</t>
  </si>
  <si>
    <t>64*0,25</t>
  </si>
  <si>
    <t>-1644572294</t>
  </si>
  <si>
    <t>2073593233</t>
  </si>
  <si>
    <t>64*0,25*1,6</t>
  </si>
  <si>
    <t>-347385814</t>
  </si>
  <si>
    <t>-550367944</t>
  </si>
  <si>
    <t>680162206</t>
  </si>
  <si>
    <t>0,18*64*1,6</t>
  </si>
  <si>
    <t>221/A 1  564801110</t>
  </si>
  <si>
    <t>-1241680078</t>
  </si>
  <si>
    <t>1440442431</t>
  </si>
  <si>
    <t>0,02*64*1,7</t>
  </si>
  <si>
    <t>688690599</t>
  </si>
  <si>
    <t>494626574</t>
  </si>
  <si>
    <t>2120289673</t>
  </si>
  <si>
    <t>988404194</t>
  </si>
  <si>
    <t>25*2*0,5</t>
  </si>
  <si>
    <t>-867698560</t>
  </si>
  <si>
    <t>"light grey, RAL 7047"64</t>
  </si>
  <si>
    <t>613700262</t>
  </si>
  <si>
    <t>1690341007</t>
  </si>
  <si>
    <t>-972190337</t>
  </si>
  <si>
    <t>-2122823757</t>
  </si>
  <si>
    <t>-365361571</t>
  </si>
  <si>
    <t>720884762</t>
  </si>
  <si>
    <t>569050217</t>
  </si>
  <si>
    <t>1948031585</t>
  </si>
  <si>
    <t>-683801312</t>
  </si>
  <si>
    <t>-1207575482</t>
  </si>
  <si>
    <t>-1826161834</t>
  </si>
  <si>
    <t>Herná zostava - Jastrab</t>
  </si>
  <si>
    <t>Rám štvormiestnej hojdačky</t>
  </si>
  <si>
    <t>Hojdačka - chrobáci</t>
  </si>
  <si>
    <t>Pružinová hojdačka - chrobák</t>
  </si>
  <si>
    <t>Skákacia platňa</t>
  </si>
  <si>
    <t>"spodná stavba + montáž + doprava"4</t>
  </si>
  <si>
    <t>Kolotoč</t>
  </si>
  <si>
    <t>"betónova dlažba"87*0,4*1,6</t>
  </si>
  <si>
    <t>"liata guma"91*0,25*1,6</t>
  </si>
  <si>
    <t>92,08*1,6</t>
  </si>
  <si>
    <t>"betónova dlažba"87</t>
  </si>
  <si>
    <t>"liata guma"91</t>
  </si>
  <si>
    <t>(87+91)*0,18*1,6</t>
  </si>
  <si>
    <t>"betónova dlažba"0,03*87*1,7</t>
  </si>
  <si>
    <t>"liata guma"0,02*91*1,7</t>
  </si>
  <si>
    <t>M032.1</t>
  </si>
  <si>
    <t>Liata guma hr.10mm (vrchná farebná časť), hrúbka bezpečnostného povrchu (25 mm SBR)</t>
  </si>
  <si>
    <t>-188480771</t>
  </si>
  <si>
    <t>"green, RAL 6017"91</t>
  </si>
  <si>
    <t>112513030</t>
  </si>
  <si>
    <t>-197355413</t>
  </si>
  <si>
    <t>913143445</t>
  </si>
  <si>
    <t>1364866530</t>
  </si>
  <si>
    <t>-261547982</t>
  </si>
  <si>
    <t>935555287</t>
  </si>
  <si>
    <t>1933176799</t>
  </si>
  <si>
    <t>Trampolína</t>
  </si>
  <si>
    <t>Piesková veža</t>
  </si>
  <si>
    <t>"piesok"17,5*0,1</t>
  </si>
  <si>
    <t>"piesok"17,5*0,1*1,6</t>
  </si>
  <si>
    <t>"liata guma"93*0,18*1,6</t>
  </si>
  <si>
    <t>{4a41e9c7-b194-40c8-97db-ce6733521df6}</t>
  </si>
  <si>
    <t>SO 4.2.2 - Športové prvky - časť 2</t>
  </si>
  <si>
    <t xml:space="preserve">    1. - Veľké multifunkčné ihrisko </t>
  </si>
  <si>
    <t xml:space="preserve">    2. - Umelý svah </t>
  </si>
  <si>
    <t xml:space="preserve">    3. - Asanácie športových prvkov</t>
  </si>
  <si>
    <t xml:space="preserve">Veľké multifunkčné ihrisko </t>
  </si>
  <si>
    <t>1606015821</t>
  </si>
  <si>
    <t>632523305</t>
  </si>
  <si>
    <t>M10</t>
  </si>
  <si>
    <t>Kruhový modul s vegetačnou strechou</t>
  </si>
  <si>
    <t>1034142188</t>
  </si>
  <si>
    <t>"spodná stavba + montáž + doprava"3</t>
  </si>
  <si>
    <t>-2117235234</t>
  </si>
  <si>
    <t>M14.1</t>
  </si>
  <si>
    <t>-252803570</t>
  </si>
  <si>
    <t>-1877261790</t>
  </si>
  <si>
    <t>42186100</t>
  </si>
  <si>
    <t>SP8</t>
  </si>
  <si>
    <t>Brána futbalová</t>
  </si>
  <si>
    <t>2134309032</t>
  </si>
  <si>
    <t>"spodná stavba + montáž + doprava"2</t>
  </si>
  <si>
    <t>542960767</t>
  </si>
  <si>
    <t>221/C 1</t>
  </si>
  <si>
    <t>Lokálne vysprávky - betón</t>
  </si>
  <si>
    <t>-1525348308</t>
  </si>
  <si>
    <t>420*0,2</t>
  </si>
  <si>
    <t>221/A 1.4</t>
  </si>
  <si>
    <t>Postrek spojovací bez posypu kamenivom od 0, 50 do 0,70 kg/m2</t>
  </si>
  <si>
    <t>2139617067</t>
  </si>
  <si>
    <t>221/A 1.6</t>
  </si>
  <si>
    <t>Betón vyrovnávací po zhutnení I.tr.ložný AC 16L hr.50 mm</t>
  </si>
  <si>
    <t>1813319353</t>
  </si>
  <si>
    <t>LG4</t>
  </si>
  <si>
    <t>Osadenie okrajovej lišty</t>
  </si>
  <si>
    <t>239716006</t>
  </si>
  <si>
    <t>LG5</t>
  </si>
  <si>
    <t>Okrajová lišta L-profil v 25 mm</t>
  </si>
  <si>
    <t>-756751959</t>
  </si>
  <si>
    <t>Liata guma hr.10mm (vrchná farebná časť), hrúbka bezpečnostného povrchu (15 mm SBR), čiarovanie</t>
  </si>
  <si>
    <t>-1871970255</t>
  </si>
  <si>
    <t>"green, RAL 6017"328</t>
  </si>
  <si>
    <t>"dark green, RAL 6005"92</t>
  </si>
  <si>
    <t>-51321680</t>
  </si>
  <si>
    <t>262646328</t>
  </si>
  <si>
    <t xml:space="preserve">Umelý svah </t>
  </si>
  <si>
    <t>422811044</t>
  </si>
  <si>
    <t>-157810602</t>
  </si>
  <si>
    <t>-1629088275</t>
  </si>
  <si>
    <t>181201102.S</t>
  </si>
  <si>
    <t>Úprava pláne v násypoch v hornine 1-4 so zhutnením</t>
  </si>
  <si>
    <t>1736905423</t>
  </si>
  <si>
    <t>M001</t>
  </si>
  <si>
    <t>Povrch na sánkovanie</t>
  </si>
  <si>
    <t>35411283</t>
  </si>
  <si>
    <t>M002</t>
  </si>
  <si>
    <t>Hliníkový profil, L= 2000 m</t>
  </si>
  <si>
    <t>9586371</t>
  </si>
  <si>
    <t>USMON</t>
  </si>
  <si>
    <t>Montážne náklady</t>
  </si>
  <si>
    <t>1519997893</t>
  </si>
  <si>
    <t>USDOP</t>
  </si>
  <si>
    <t>-111449917</t>
  </si>
  <si>
    <t>Asanácie športových prvkov</t>
  </si>
  <si>
    <t>-1501401261</t>
  </si>
  <si>
    <t>-768890571</t>
  </si>
  <si>
    <t>2.0</t>
  </si>
  <si>
    <t>{20737c0f-57ac-4b7b-9044-55b36c8fe1c4}</t>
  </si>
  <si>
    <t>0,001</t>
  </si>
  <si>
    <t>REKAPITULÁCIA STAVBY</t>
  </si>
  <si>
    <t>Kód:</t>
  </si>
  <si>
    <t>25-03</t>
  </si>
  <si>
    <t>0,01</t>
  </si>
  <si>
    <t>REKAPITULÁCIA OBJEKTOV STAVBY</t>
  </si>
  <si>
    <t>Informatívne údaje z listov zákaziek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</si>
  <si>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</si>
  <si>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</si>
  <si>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</si>
  <si>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</si>
  <si>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</si>
  <si>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</si>
  <si>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</si>
  <si>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</si>
  <si>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</si>
  <si>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</si>
  <si>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</si>
  <si>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</si>
  <si>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</si>
  <si>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</si>
  <si>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</si>
  <si>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###NOIMPORT###</t>
  </si>
  <si>
    <t>IMPORT</t>
  </si>
  <si>
    <t>{00000000-0000-0000-0000-000000000000}</t>
  </si>
  <si>
    <t>STA</t>
  </si>
  <si>
    <t>Časť</t>
  </si>
  <si>
    <t>SO 4</t>
  </si>
  <si>
    <t>Ihriská</t>
  </si>
  <si>
    <t>{15c5573e-50a9-4b84-9cf5-a3744e1ac705}</t>
  </si>
  <si>
    <t>{ae1f66ef-a035-416f-81a1-a9265cb78a24}</t>
  </si>
  <si>
    <t>SO 4.1.2</t>
  </si>
  <si>
    <t>Športové prvky - časť 1</t>
  </si>
  <si>
    <t>{a8e3e1b9-7e05-4b03-8ad7-d3ee4b1e860a}</t>
  </si>
  <si>
    <t>SO 4.2.1</t>
  </si>
  <si>
    <t>Herné prvky - časť 2</t>
  </si>
  <si>
    <t>SO 4.2.2</t>
  </si>
  <si>
    <t>Športové prvky - časť 2</t>
  </si>
  <si>
    <t>SO 5</t>
  </si>
  <si>
    <t>Drobná architektúra</t>
  </si>
  <si>
    <t>{b41a26c4-dd2a-4cb7-a9a3-ff0dbc17441b}</t>
  </si>
  <si>
    <t>{9ffdb268-7984-49dc-a6a8-fe120ee30da7}</t>
  </si>
  <si>
    <t>Ihrisko s autodráhou</t>
  </si>
  <si>
    <t>{0cb81b17-c76d-4ea3-b6be-06cf66126379}</t>
  </si>
  <si>
    <t>Multifunkčné ihrisko</t>
  </si>
  <si>
    <t>{eae7fd5a-f28d-4976-8487-aab544824552}</t>
  </si>
  <si>
    <t>SO 6</t>
  </si>
  <si>
    <t>Verejné osvetlenie a prípojky NN</t>
  </si>
  <si>
    <t>{9686ac23-9c77-43d8-83bf-7d88684c5784}</t>
  </si>
  <si>
    <t>{c9b34021-8296-4886-89ee-c1e3786e393c}</t>
  </si>
  <si>
    <t>SO 6.1.1.2</t>
  </si>
  <si>
    <t>Verejné osvetlenie - časť 1 - Hokejbalové ihrisko</t>
  </si>
  <si>
    <t>SO 7</t>
  </si>
  <si>
    <t>Prípojky vody a kanalizácie</t>
  </si>
  <si>
    <t>{850e9653-5def-4333-82a5-457c6c54359a}</t>
  </si>
  <si>
    <t>{787fd5d2-4bc1-4069-a002-2421ef5244c3}</t>
  </si>
  <si>
    <t>SO 7.1.2</t>
  </si>
  <si>
    <t>Prípojky vody a kanalizácie -  prípojky pre bunky hokejbalového ihriska - časť 1</t>
  </si>
  <si>
    <t>Zelené sídliská - lokalita MAGURSKÁ - JELŠOVÝ HÁJIK - pohybové aktivity</t>
  </si>
  <si>
    <t>SO 5.2 - Drobná architektúra - časť 2</t>
  </si>
  <si>
    <t>6 - Multifunkčné ihrisko</t>
  </si>
  <si>
    <t>103*0,0309 "Prepočítané koeficientom množstva</t>
  </si>
  <si>
    <t>573111115.S</t>
  </si>
  <si>
    <t>Postrek asfaltový infiltračný s posypom kamenivom z asfaltu cestného v množstve 2,50 kg/m2</t>
  </si>
  <si>
    <t>0,3*0,3*0,8*47</t>
  </si>
  <si>
    <t>962022591.S</t>
  </si>
  <si>
    <t>Búranie muriva nadzákladového kamenného na sucho, -2,250 t</t>
  </si>
  <si>
    <t>98*3</t>
  </si>
  <si>
    <t>D+M Bránka 3x2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</si>
</sst>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"/>
    <numFmt numFmtId="167" formatCode="#,##0.00000"/>
  </numFmts>
  <fonts count="39" x14ac:knownFonts="1">
    <font>
      <sz val="11"/>
      <color theme="1"/>
      <name val="Aptos Narrow"/>
      <family val="2"/>
      <charset val="238"/>
      <scheme val="minor"/>
    </font>
    <font>
      <sz val="8"/>
      <name val="Arial CE"/>
      <family val="2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sz val="8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12"/>
      <name val="Arial CE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u/>
      <sz val="11"/>
      <color theme="10"/>
      <name val="Aptos Narrow"/>
      <family val="2"/>
      <scheme val="minor"/>
    </font>
    <font>
      <sz val="18"/>
      <color theme="10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BEBEBE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3">
    <xf numFmtId="0" fontId="0" fillId="0" borderId="0"/>
    <xf numFmtId="0" fontId="1" fillId="0" borderId="0"/>
    <xf numFmtId="0" fontId="37" fillId="0" borderId="0" applyNumberFormat="0" applyFill="0" applyBorder="0" applyAlignment="0" applyProtection="0"/>
  </cellStyleXfs>
  <cellXfs count="225">
    <xf numFmtId="0" fontId="0" fillId="0" borderId="0" xfId="0"/>
    <xf numFmtId="0" fontId="1" fillId="0" borderId="0" xfId="1"/>
    <xf numFmtId="0" fontId="1" fillId="0" borderId="0" xfId="1" applyAlignment="1">
      <alignment horizontal="left" vertical="center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" fillId="0" borderId="3" xfId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0" fontId="1" fillId="0" borderId="0" xfId="1" applyAlignment="1">
      <alignment vertical="center" wrapText="1"/>
    </xf>
    <xf numFmtId="0" fontId="1" fillId="0" borderId="3" xfId="1" applyBorder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1" fillId="0" borderId="4" xfId="1" applyBorder="1" applyAlignment="1">
      <alignment vertical="center"/>
    </xf>
    <xf numFmtId="0" fontId="9" fillId="0" borderId="0" xfId="1" applyFont="1" applyAlignment="1">
      <alignment horizontal="left" vertical="center"/>
    </xf>
    <xf numFmtId="4" fontId="10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4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165" fontId="11" fillId="0" borderId="0" xfId="1" applyNumberFormat="1" applyFont="1" applyAlignment="1">
      <alignment horizontal="right" vertical="center"/>
    </xf>
    <xf numFmtId="4" fontId="5" fillId="0" borderId="0" xfId="1" applyNumberFormat="1" applyFont="1" applyAlignment="1">
      <alignment vertical="center"/>
    </xf>
    <xf numFmtId="165" fontId="5" fillId="0" borderId="0" xfId="1" applyNumberFormat="1" applyFont="1" applyAlignment="1">
      <alignment horizontal="right" vertical="center"/>
    </xf>
    <xf numFmtId="0" fontId="1" fillId="3" borderId="0" xfId="1" applyFill="1" applyAlignment="1">
      <alignment vertical="center"/>
    </xf>
    <xf numFmtId="0" fontId="13" fillId="3" borderId="5" xfId="1" applyFont="1" applyFill="1" applyBorder="1" applyAlignment="1">
      <alignment horizontal="left" vertical="center"/>
    </xf>
    <xf numFmtId="0" fontId="1" fillId="3" borderId="6" xfId="1" applyFill="1" applyBorder="1" applyAlignment="1">
      <alignment vertical="center"/>
    </xf>
    <xf numFmtId="0" fontId="13" fillId="3" borderId="6" xfId="1" applyFont="1" applyFill="1" applyBorder="1" applyAlignment="1">
      <alignment horizontal="right" vertical="center"/>
    </xf>
    <xf numFmtId="0" fontId="13" fillId="3" borderId="6" xfId="1" applyFont="1" applyFill="1" applyBorder="1" applyAlignment="1">
      <alignment horizontal="center" vertical="center"/>
    </xf>
    <xf numFmtId="4" fontId="13" fillId="3" borderId="6" xfId="1" applyNumberFormat="1" applyFont="1" applyFill="1" applyBorder="1" applyAlignment="1">
      <alignment vertical="center"/>
    </xf>
    <xf numFmtId="0" fontId="1" fillId="3" borderId="7" xfId="1" applyFill="1" applyBorder="1" applyAlignment="1">
      <alignment vertical="center"/>
    </xf>
    <xf numFmtId="0" fontId="14" fillId="0" borderId="8" xfId="1" applyFont="1" applyBorder="1" applyAlignment="1">
      <alignment horizontal="left" vertical="center"/>
    </xf>
    <xf numFmtId="0" fontId="1" fillId="0" borderId="8" xfId="1" applyBorder="1" applyAlignment="1">
      <alignment vertical="center"/>
    </xf>
    <xf numFmtId="0" fontId="5" fillId="0" borderId="9" xfId="1" applyFont="1" applyBorder="1" applyAlignment="1">
      <alignment horizontal="left" vertical="center"/>
    </xf>
    <xf numFmtId="0" fontId="1" fillId="0" borderId="9" xfId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5" fillId="3" borderId="0" xfId="1" applyFont="1" applyFill="1" applyAlignment="1">
      <alignment horizontal="left" vertical="center"/>
    </xf>
    <xf numFmtId="0" fontId="15" fillId="3" borderId="0" xfId="1" applyFont="1" applyFill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3" xfId="1" applyFont="1" applyBorder="1" applyAlignment="1">
      <alignment vertical="center"/>
    </xf>
    <xf numFmtId="0" fontId="17" fillId="0" borderId="12" xfId="1" applyFont="1" applyBorder="1" applyAlignment="1">
      <alignment horizontal="left" vertical="center"/>
    </xf>
    <xf numFmtId="0" fontId="17" fillId="0" borderId="12" xfId="1" applyFont="1" applyBorder="1" applyAlignment="1">
      <alignment vertical="center"/>
    </xf>
    <xf numFmtId="4" fontId="17" fillId="0" borderId="12" xfId="1" applyNumberFormat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3" xfId="1" applyFont="1" applyBorder="1" applyAlignment="1">
      <alignment vertical="center"/>
    </xf>
    <xf numFmtId="0" fontId="18" fillId="0" borderId="12" xfId="1" applyFont="1" applyBorder="1" applyAlignment="1">
      <alignment horizontal="left" vertical="center"/>
    </xf>
    <xf numFmtId="0" fontId="18" fillId="0" borderId="12" xfId="1" applyFont="1" applyBorder="1" applyAlignment="1">
      <alignment vertical="center"/>
    </xf>
    <xf numFmtId="4" fontId="18" fillId="0" borderId="12" xfId="1" applyNumberFormat="1" applyFont="1" applyBorder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" fillId="0" borderId="16" xfId="1" applyBorder="1" applyAlignment="1">
      <alignment vertical="center"/>
    </xf>
    <xf numFmtId="167" fontId="20" fillId="0" borderId="4" xfId="1" applyNumberFormat="1" applyFont="1" applyBorder="1"/>
    <xf numFmtId="167" fontId="20" fillId="0" borderId="17" xfId="1" applyNumberFormat="1" applyFont="1" applyBorder="1"/>
    <xf numFmtId="166" fontId="21" fillId="0" borderId="0" xfId="1" applyNumberFormat="1" applyFont="1" applyAlignment="1">
      <alignment vertical="center"/>
    </xf>
    <xf numFmtId="0" fontId="22" fillId="0" borderId="0" xfId="1" applyFont="1"/>
    <xf numFmtId="0" fontId="22" fillId="0" borderId="3" xfId="1" applyFont="1" applyBorder="1"/>
    <xf numFmtId="0" fontId="22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22" fillId="0" borderId="18" xfId="1" applyFont="1" applyBorder="1"/>
    <xf numFmtId="167" fontId="22" fillId="0" borderId="0" xfId="1" applyNumberFormat="1" applyFont="1"/>
    <xf numFmtId="167" fontId="22" fillId="0" borderId="19" xfId="1" applyNumberFormat="1" applyFont="1" applyBorder="1"/>
    <xf numFmtId="0" fontId="22" fillId="0" borderId="0" xfId="1" applyFont="1" applyAlignment="1">
      <alignment horizontal="center"/>
    </xf>
    <xf numFmtId="166" fontId="22" fillId="0" borderId="0" xfId="1" applyNumberFormat="1" applyFont="1" applyAlignment="1">
      <alignment vertical="center"/>
    </xf>
    <xf numFmtId="0" fontId="18" fillId="0" borderId="0" xfId="1" applyFont="1" applyAlignment="1">
      <alignment horizontal="left"/>
    </xf>
    <xf numFmtId="0" fontId="1" fillId="0" borderId="3" xfId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horizontal="center" vertical="center"/>
      <protection locked="0"/>
    </xf>
    <xf numFmtId="49" fontId="15" fillId="0" borderId="20" xfId="1" applyNumberFormat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center" vertical="center" wrapText="1"/>
      <protection locked="0"/>
    </xf>
    <xf numFmtId="166" fontId="15" fillId="0" borderId="20" xfId="1" applyNumberFormat="1" applyFont="1" applyBorder="1" applyAlignment="1" applyProtection="1">
      <alignment vertical="center"/>
      <protection locked="0"/>
    </xf>
    <xf numFmtId="0" fontId="1" fillId="0" borderId="20" xfId="1" applyBorder="1" applyAlignment="1" applyProtection="1">
      <alignment vertical="center"/>
      <protection locked="0"/>
    </xf>
    <xf numFmtId="0" fontId="19" fillId="0" borderId="18" xfId="1" applyFont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167" fontId="19" fillId="0" borderId="0" xfId="1" applyNumberFormat="1" applyFont="1" applyAlignment="1">
      <alignment vertical="center"/>
    </xf>
    <xf numFmtId="167" fontId="19" fillId="0" borderId="19" xfId="1" applyNumberFormat="1" applyFont="1" applyBorder="1" applyAlignment="1">
      <alignment vertical="center"/>
    </xf>
    <xf numFmtId="0" fontId="15" fillId="0" borderId="0" xfId="1" applyFont="1" applyAlignment="1">
      <alignment horizontal="left" vertical="center"/>
    </xf>
    <xf numFmtId="4" fontId="1" fillId="0" borderId="0" xfId="1" applyNumberFormat="1" applyAlignment="1">
      <alignment vertical="center"/>
    </xf>
    <xf numFmtId="166" fontId="1" fillId="0" borderId="0" xfId="1" applyNumberFormat="1" applyAlignment="1">
      <alignment vertical="center"/>
    </xf>
    <xf numFmtId="0" fontId="23" fillId="0" borderId="0" xfId="1" applyFont="1" applyAlignment="1">
      <alignment vertical="center"/>
    </xf>
    <xf numFmtId="0" fontId="23" fillId="0" borderId="3" xfId="1" applyFont="1" applyBorder="1" applyAlignment="1">
      <alignment vertical="center"/>
    </xf>
    <xf numFmtId="0" fontId="24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 wrapText="1"/>
    </xf>
    <xf numFmtId="166" fontId="23" fillId="0" borderId="0" xfId="1" applyNumberFormat="1" applyFont="1" applyAlignment="1">
      <alignment vertical="center"/>
    </xf>
    <xf numFmtId="0" fontId="23" fillId="0" borderId="18" xfId="1" applyFont="1" applyBorder="1" applyAlignment="1">
      <alignment vertical="center"/>
    </xf>
    <xf numFmtId="0" fontId="23" fillId="0" borderId="19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3" xfId="1" applyFont="1" applyBorder="1" applyAlignment="1">
      <alignment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166" fontId="25" fillId="0" borderId="0" xfId="1" applyNumberFormat="1" applyFont="1" applyAlignment="1">
      <alignment vertical="center"/>
    </xf>
    <xf numFmtId="0" fontId="25" fillId="0" borderId="18" xfId="1" applyFont="1" applyBorder="1" applyAlignment="1">
      <alignment vertical="center"/>
    </xf>
    <xf numFmtId="0" fontId="25" fillId="0" borderId="19" xfId="1" applyFont="1" applyBorder="1" applyAlignment="1">
      <alignment vertical="center"/>
    </xf>
    <xf numFmtId="0" fontId="26" fillId="0" borderId="20" xfId="1" applyFont="1" applyBorder="1" applyAlignment="1" applyProtection="1">
      <alignment horizontal="center" vertical="center"/>
      <protection locked="0"/>
    </xf>
    <xf numFmtId="49" fontId="26" fillId="0" borderId="20" xfId="1" applyNumberFormat="1" applyFont="1" applyBorder="1" applyAlignment="1" applyProtection="1">
      <alignment horizontal="left" vertical="center" wrapText="1"/>
      <protection locked="0"/>
    </xf>
    <xf numFmtId="0" fontId="26" fillId="0" borderId="20" xfId="1" applyFont="1" applyBorder="1" applyAlignment="1" applyProtection="1">
      <alignment horizontal="left" vertical="center" wrapText="1"/>
      <protection locked="0"/>
    </xf>
    <xf numFmtId="0" fontId="26" fillId="0" borderId="20" xfId="1" applyFont="1" applyBorder="1" applyAlignment="1" applyProtection="1">
      <alignment horizontal="center" vertical="center" wrapText="1"/>
      <protection locked="0"/>
    </xf>
    <xf numFmtId="166" fontId="26" fillId="0" borderId="20" xfId="1" applyNumberFormat="1" applyFont="1" applyBorder="1" applyAlignment="1" applyProtection="1">
      <alignment vertical="center"/>
      <protection locked="0"/>
    </xf>
    <xf numFmtId="0" fontId="27" fillId="0" borderId="20" xfId="1" applyFont="1" applyBorder="1" applyAlignment="1" applyProtection="1">
      <alignment vertical="center"/>
      <protection locked="0"/>
    </xf>
    <xf numFmtId="0" fontId="27" fillId="0" borderId="3" xfId="1" applyFont="1" applyBorder="1" applyAlignment="1">
      <alignment vertical="center"/>
    </xf>
    <xf numFmtId="0" fontId="26" fillId="0" borderId="18" xfId="1" applyFont="1" applyBorder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19" fillId="0" borderId="21" xfId="1" applyFont="1" applyBorder="1" applyAlignment="1">
      <alignment horizontal="left" vertical="center"/>
    </xf>
    <xf numFmtId="0" fontId="19" fillId="0" borderId="12" xfId="1" applyFont="1" applyBorder="1" applyAlignment="1">
      <alignment horizontal="center" vertical="center"/>
    </xf>
    <xf numFmtId="167" fontId="19" fillId="0" borderId="12" xfId="1" applyNumberFormat="1" applyFont="1" applyBorder="1" applyAlignment="1">
      <alignment vertical="center"/>
    </xf>
    <xf numFmtId="167" fontId="19" fillId="0" borderId="22" xfId="1" applyNumberFormat="1" applyFont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1" fillId="0" borderId="8" xfId="1" applyBorder="1"/>
    <xf numFmtId="0" fontId="9" fillId="0" borderId="9" xfId="1" applyFont="1" applyBorder="1" applyAlignment="1">
      <alignment horizontal="left" vertical="center"/>
    </xf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3" xfId="1" applyFont="1" applyBorder="1" applyAlignment="1">
      <alignment vertical="center"/>
    </xf>
    <xf numFmtId="0" fontId="1" fillId="4" borderId="0" xfId="1" applyFill="1" applyAlignment="1">
      <alignment vertical="center"/>
    </xf>
    <xf numFmtId="0" fontId="13" fillId="4" borderId="5" xfId="1" applyFont="1" applyFill="1" applyBorder="1" applyAlignment="1">
      <alignment horizontal="left" vertical="center"/>
    </xf>
    <xf numFmtId="0" fontId="1" fillId="4" borderId="6" xfId="1" applyFill="1" applyBorder="1" applyAlignment="1">
      <alignment vertical="center"/>
    </xf>
    <xf numFmtId="0" fontId="13" fillId="4" borderId="6" xfId="1" applyFont="1" applyFill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17" xfId="1" applyBorder="1" applyAlignment="1">
      <alignment vertical="center"/>
    </xf>
    <xf numFmtId="0" fontId="1" fillId="0" borderId="19" xfId="1" applyBorder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4" fontId="30" fillId="0" borderId="18" xfId="1" applyNumberFormat="1" applyFont="1" applyBorder="1" applyAlignment="1">
      <alignment vertical="center"/>
    </xf>
    <xf numFmtId="4" fontId="30" fillId="0" borderId="0" xfId="1" applyNumberFormat="1" applyFont="1" applyAlignment="1">
      <alignment vertical="center"/>
    </xf>
    <xf numFmtId="167" fontId="30" fillId="0" borderId="0" xfId="1" applyNumberFormat="1" applyFont="1" applyAlignment="1">
      <alignment vertical="center"/>
    </xf>
    <xf numFmtId="4" fontId="30" fillId="0" borderId="19" xfId="1" applyNumberFormat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32" fillId="0" borderId="3" xfId="1" applyFont="1" applyBorder="1" applyAlignment="1">
      <alignment vertical="center"/>
    </xf>
    <xf numFmtId="0" fontId="33" fillId="0" borderId="0" xfId="1" applyFont="1" applyAlignment="1">
      <alignment vertical="center"/>
    </xf>
    <xf numFmtId="0" fontId="34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4" fontId="35" fillId="0" borderId="18" xfId="1" applyNumberFormat="1" applyFont="1" applyBorder="1" applyAlignment="1">
      <alignment vertical="center"/>
    </xf>
    <xf numFmtId="4" fontId="35" fillId="0" borderId="0" xfId="1" applyNumberFormat="1" applyFont="1" applyAlignment="1">
      <alignment vertical="center"/>
    </xf>
    <xf numFmtId="167" fontId="35" fillId="0" borderId="0" xfId="1" applyNumberFormat="1" applyFont="1" applyAlignment="1">
      <alignment vertical="center"/>
    </xf>
    <xf numFmtId="4" fontId="35" fillId="0" borderId="19" xfId="1" applyNumberFormat="1" applyFont="1" applyBorder="1" applyAlignment="1">
      <alignment vertical="center"/>
    </xf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4" fontId="5" fillId="0" borderId="18" xfId="1" applyNumberFormat="1" applyFont="1" applyBorder="1" applyAlignment="1">
      <alignment vertical="center"/>
    </xf>
    <xf numFmtId="167" fontId="5" fillId="0" borderId="0" xfId="1" applyNumberFormat="1" applyFont="1" applyAlignment="1">
      <alignment vertical="center"/>
    </xf>
    <xf numFmtId="4" fontId="5" fillId="0" borderId="19" xfId="1" applyNumberFormat="1" applyFont="1" applyBorder="1" applyAlignment="1">
      <alignment vertical="center"/>
    </xf>
    <xf numFmtId="0" fontId="38" fillId="0" borderId="0" xfId="2" applyFont="1" applyAlignment="1">
      <alignment horizontal="center" vertical="center"/>
    </xf>
    <xf numFmtId="14" fontId="8" fillId="0" borderId="0" xfId="1" applyNumberFormat="1" applyFont="1" applyAlignment="1">
      <alignment horizontal="left" vertical="center"/>
    </xf>
    <xf numFmtId="4" fontId="1" fillId="0" borderId="3" xfId="1" applyNumberFormat="1" applyBorder="1" applyAlignment="1">
      <alignment vertical="center"/>
    </xf>
    <xf numFmtId="0" fontId="36" fillId="0" borderId="0" xfId="1" applyFont="1" applyAlignment="1">
      <alignment horizontal="left" vertical="center" wrapText="1"/>
    </xf>
    <xf numFmtId="4" fontId="18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33" fillId="0" borderId="0" xfId="1" applyFont="1" applyAlignment="1">
      <alignment horizontal="left" vertical="center" wrapText="1"/>
    </xf>
    <xf numFmtId="4" fontId="34" fillId="0" borderId="0" xfId="1" applyNumberFormat="1" applyFont="1" applyAlignment="1">
      <alignment horizontal="right" vertical="center"/>
    </xf>
    <xf numFmtId="0" fontId="34" fillId="0" borderId="0" xfId="1" applyFont="1" applyAlignment="1">
      <alignment vertical="center"/>
    </xf>
    <xf numFmtId="4" fontId="34" fillId="0" borderId="0" xfId="1" applyNumberFormat="1" applyFont="1" applyAlignment="1">
      <alignment vertical="center"/>
    </xf>
    <xf numFmtId="4" fontId="10" fillId="0" borderId="0" xfId="1" applyNumberFormat="1" applyFont="1" applyAlignment="1">
      <alignment horizontal="right" vertical="center"/>
    </xf>
    <xf numFmtId="4" fontId="10" fillId="0" borderId="0" xfId="1" applyNumberFormat="1" applyFont="1" applyAlignment="1">
      <alignment vertical="center"/>
    </xf>
    <xf numFmtId="164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30" fillId="0" borderId="16" xfId="1" applyFont="1" applyBorder="1" applyAlignment="1">
      <alignment horizontal="center" vertical="center"/>
    </xf>
    <xf numFmtId="0" fontId="30" fillId="0" borderId="4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4" fontId="29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15" fillId="3" borderId="5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6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right" vertical="center"/>
    </xf>
    <xf numFmtId="0" fontId="15" fillId="3" borderId="7" xfId="1" applyFont="1" applyFill="1" applyBorder="1" applyAlignment="1">
      <alignment horizontal="left" vertical="center"/>
    </xf>
    <xf numFmtId="165" fontId="11" fillId="0" borderId="0" xfId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4" fontId="28" fillId="0" borderId="0" xfId="1" applyNumberFormat="1" applyFont="1" applyAlignment="1">
      <alignment vertical="center"/>
    </xf>
    <xf numFmtId="0" fontId="13" fillId="4" borderId="6" xfId="1" applyFont="1" applyFill="1" applyBorder="1" applyAlignment="1">
      <alignment horizontal="left" vertical="center"/>
    </xf>
    <xf numFmtId="0" fontId="1" fillId="4" borderId="6" xfId="1" applyFill="1" applyBorder="1" applyAlignment="1">
      <alignment vertical="center"/>
    </xf>
    <xf numFmtId="4" fontId="13" fillId="4" borderId="6" xfId="1" applyNumberFormat="1" applyFont="1" applyFill="1" applyBorder="1" applyAlignment="1">
      <alignment vertical="center"/>
    </xf>
    <xf numFmtId="0" fontId="1" fillId="4" borderId="7" xfId="1" applyFill="1" applyBorder="1" applyAlignment="1">
      <alignment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0" borderId="0" xfId="1"/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center" wrapText="1"/>
    </xf>
    <xf numFmtId="4" fontId="9" fillId="0" borderId="9" xfId="1" applyNumberFormat="1" applyFont="1" applyBorder="1" applyAlignment="1">
      <alignment vertical="center"/>
    </xf>
    <xf numFmtId="0" fontId="1" fillId="0" borderId="9" xfId="1" applyBorder="1" applyAlignment="1">
      <alignment vertical="center"/>
    </xf>
    <xf numFmtId="0" fontId="5" fillId="0" borderId="0" xfId="1" applyFont="1" applyAlignment="1">
      <alignment horizontal="right" vertical="center"/>
    </xf>
    <xf numFmtId="165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4" fontId="10" fillId="0" borderId="0" xfId="1" applyNumberFormat="1" applyFont="1"/>
    <xf numFmtId="4" fontId="17" fillId="0" borderId="0" xfId="1" applyNumberFormat="1" applyFont="1"/>
    <xf numFmtId="4" fontId="18" fillId="0" borderId="0" xfId="1" applyNumberFormat="1" applyFont="1"/>
    <xf numFmtId="4" fontId="26" fillId="0" borderId="20" xfId="1" applyNumberFormat="1" applyFont="1" applyBorder="1" applyAlignment="1" applyProtection="1">
      <alignment vertical="center"/>
      <protection locked="0"/>
    </xf>
    <xf numFmtId="4" fontId="15" fillId="0" borderId="20" xfId="1" applyNumberFormat="1" applyFont="1" applyBorder="1" applyAlignment="1" applyProtection="1">
      <alignment vertical="center"/>
      <protection locked="0"/>
    </xf>
    <xf numFmtId="4" fontId="22" fillId="0" borderId="0" xfId="1" applyNumberFormat="1" applyFont="1"/>
    <xf numFmtId="4" fontId="23" fillId="0" borderId="0" xfId="1" applyNumberFormat="1" applyFont="1" applyAlignment="1">
      <alignment vertical="center"/>
    </xf>
    <xf numFmtId="4" fontId="25" fillId="0" borderId="0" xfId="1" applyNumberFormat="1" applyFont="1" applyAlignment="1">
      <alignment vertical="center"/>
    </xf>
  </cellXfs>
  <cellStyles count="3">
    <cellStyle name="Hypertextové prepojenie 2" xfId="2" xr:uid="{4C6F5DB6-DE29-4927-AAB2-F979126CAA3C}"/>
    <cellStyle name="Normálna" xfId="0" builtinId="0"/>
    <cellStyle name="Normálna 2" xfId="1" xr:uid="{4434AE17-0E8F-4CFE-A423-95DF9EACCB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kumenty/Zelen&#233;%20s&#237;dlisk&#225;/Zelen&#233;%20s&#237;dlisk&#225;%20-%20Magursk&#225;,%20Vansovej__Podh&#225;j_Severn&#225;/Magursk&#225;/Rozpo&#269;et/Rozpo&#269;et_&#250;prava_nov&#253;%20prvok/25-03%20-%20Zelen&#233;%20s&#237;dlisk&#225;%20-%20lokalita%20MAGURSK&#193;%20-%20JEL&#352;OV&#221;%20H&#193;JIK%20-%20rev&#237;zia%202.xlsx" TargetMode="External"/><Relationship Id="rId2" Type="http://schemas.openxmlformats.org/officeDocument/2006/relationships/externalLinkPath" Target="file:///M:\Dokumenty\Zelen&#233;%20s&#237;dlisk&#225;\Zelen&#233;%20s&#237;dlisk&#225;%20-%20Magursk&#225;,%20Vansovej__Podh&#225;j_Severn&#225;\Magursk&#225;\Rozpo&#269;et\Rozpo&#269;et_&#250;prava_nov&#253;%20prvok\25-03%20-%20Zelen&#233;%20s&#237;dlisk&#225;%20-%20lokalita%20MAGURSK&#193;%20-%20JEL&#352;OV&#221;%20H&#193;JIK%20-%20rev&#237;zia%202.xlsx" TargetMode="External"/><Relationship Id="rId1" Type="http://schemas.openxmlformats.org/officeDocument/2006/relationships/externalLinkPath" Target="/Dokumenty/Zelen&#233;%20s&#237;dlisk&#225;/Zelen&#233;%20s&#237;dlisk&#225;%20-%20Magursk&#225;,%20Vansovej__Podh&#225;j_Severn&#225;/Magursk&#225;/Rozpo&#269;et/Rozpo&#269;et_&#250;prava_nov&#253;%20prvok/25-03%20-%20Zelen&#233;%20s&#237;dlisk&#225;%20-%20lokalita%20MAGURSK&#193;%20-%20JEL&#352;OV&#221;%20H&#193;JIK%20-%20rev&#237;zia%202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kumenty/Zelen&#233;%20s&#237;dlisk&#225;/Zelen&#233;%20s&#237;dlisk&#225;%20-%20Magursk&#225;,%20Vansovej_2025/Magursk&#225;/Rozpo&#269;et/R_MGR_28.05.2025_posledn&#253;.xlsx" TargetMode="External"/><Relationship Id="rId2" Type="http://schemas.openxmlformats.org/officeDocument/2006/relationships/externalLinkPath" Target="file:///M:\Dokumenty\Zelen&#233;%20s&#237;dlisk&#225;\Zelen&#233;%20s&#237;dlisk&#225;%20-%20Magursk&#225;,%20Vansovej_2025\Magursk&#225;\Rozpo&#269;et\R_MGR_28.05.2025_posledn&#253;.xlsx" TargetMode="External"/><Relationship Id="rId1" Type="http://schemas.openxmlformats.org/officeDocument/2006/relationships/externalLinkPath" Target="/Dokumenty/Zelen&#233;%20s&#237;dlisk&#225;/Zelen&#233;%20s&#237;dlisk&#225;%20-%20Magursk&#225;,%20Vansovej_2025/Magursk&#225;/Rozpo&#269;et/R_MGR_28.05.2025_posledn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kapitulácia stavby"/>
      <sheetName val="SO 1.1.1 - Vedľajšie akti..."/>
      <sheetName val="SO 1.1.2 - Podpora budova..."/>
      <sheetName val="SO 1.2.1 - Vedľajšie akti..."/>
      <sheetName val="SO 1.2.2 - Podpora budova..."/>
      <sheetName val="SO 1.3.1 - Vedľajšie akti..."/>
      <sheetName val="SO 1.3.2 - Podpora budova..."/>
      <sheetName val="SO 2.1.1 - Výruby a ošetr..."/>
      <sheetName val="SO 2.1.2 - Výruby a ošetr..."/>
      <sheetName val="SO 2.1.3 - Výruby a ošetr..."/>
      <sheetName val="SO 2.2.1 - Návrh vegetačn..."/>
      <sheetName val="SO 2.2.2.1 - Časť bez Kri..."/>
      <sheetName val="SO 2.2.2.2 - Krivánska ulica"/>
      <sheetName val="SO 2.2.3 - Návrh vegetačn..."/>
      <sheetName val="SO 3.1 - Parkový mobiliár..."/>
      <sheetName val="SO 3.2 - Parkový mobiliár..."/>
      <sheetName val="SO 3.2.1 - Ohnisko"/>
      <sheetName val="SO 3.3 - Parkový mobiliár..."/>
      <sheetName val="SO 4.1.1 - Herné prvky - ..."/>
      <sheetName val="SO 4.1.2 - Športové prvky..."/>
      <sheetName val="SO 4.2.1 - Herné prvky - ..."/>
      <sheetName val="SO 4.2.2 - Športové prvky..."/>
      <sheetName val="SO 4.3.1 - Herné prvky - ..."/>
      <sheetName val="SO 4.3.2 - Športové prvky..."/>
      <sheetName val="1 - Drevený chodník"/>
      <sheetName val="2 - Podesta hniezda"/>
      <sheetName val="3 - Gabiónový múrik okolo..."/>
      <sheetName val="4 - Hokejbalové ihrisko"/>
      <sheetName val="5 - Ihrisko s autodráhou"/>
      <sheetName val="6 - Multifunkčné ihrisko"/>
      <sheetName val="7 - Spoločenská zóna"/>
      <sheetName val="8 - Prístrešky so zelenou..."/>
      <sheetName val="SO 6.1.1.1 - Verejné osve..."/>
      <sheetName val="SO 6.1.1.2 - Verejné osve..."/>
      <sheetName val="SO 6.1.2 - Verejné osvetl..."/>
      <sheetName val="SO 6.1.3 - Verejné osvetl..."/>
      <sheetName val="SO 6.2.1 - Prípojky NN - ..."/>
      <sheetName val="SO 6.2.2 - Prípojky NN - ..."/>
      <sheetName val="SO 6.2.3 - Prípojky NN - ..."/>
      <sheetName val="SO 7.1.1 - Prípojky vody ..."/>
      <sheetName val="SO 7.1.2 - Prípojky vody ..."/>
      <sheetName val="SO 7.2.1 - Prípojky vody ..."/>
      <sheetName val="SO 7.3.1 - Prípojky vody ..."/>
    </sheetNames>
    <sheetDataSet>
      <sheetData sheetId="0">
        <row r="6">
          <cell r="K6" t="str">
            <v>Zelené sídliská - lokalita MAGURSKÁ - JELŠOVÝ HÁJIK - revízia 2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 refreshError="1"/>
      <sheetData sheetId="2">
        <row r="34">
          <cell r="J34">
            <v>304028.53000000003</v>
          </cell>
        </row>
      </sheetData>
      <sheetData sheetId="3" refreshError="1"/>
      <sheetData sheetId="4">
        <row r="34">
          <cell r="J34">
            <v>1020617.75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2">
          <cell r="J32">
            <v>74852</v>
          </cell>
        </row>
      </sheetData>
      <sheetData sheetId="15">
        <row r="32">
          <cell r="J32">
            <v>65465</v>
          </cell>
        </row>
      </sheetData>
      <sheetData sheetId="16" refreshError="1"/>
      <sheetData sheetId="17" refreshError="1"/>
      <sheetData sheetId="18" refreshError="1"/>
      <sheetData sheetId="19" refreshError="1">
        <row r="34">
          <cell r="J34">
            <v>93515.27</v>
          </cell>
        </row>
        <row r="37">
          <cell r="F37">
            <v>0</v>
          </cell>
          <cell r="J37">
            <v>0</v>
          </cell>
        </row>
        <row r="38">
          <cell r="F38">
            <v>93515.27</v>
          </cell>
          <cell r="J38">
            <v>21508.51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6">
          <cell r="P136">
            <v>14.58825</v>
          </cell>
        </row>
      </sheetData>
      <sheetData sheetId="20" refreshError="1">
        <row r="34">
          <cell r="J34">
            <v>328763.7</v>
          </cell>
        </row>
        <row r="37">
          <cell r="F37">
            <v>0</v>
          </cell>
          <cell r="J37">
            <v>0</v>
          </cell>
        </row>
        <row r="38">
          <cell r="F38">
            <v>328763.7</v>
          </cell>
          <cell r="J38">
            <v>75615.649999999994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6">
          <cell r="P136">
            <v>770.65704200000005</v>
          </cell>
        </row>
      </sheetData>
      <sheetData sheetId="21" refreshError="1">
        <row r="34">
          <cell r="J34">
            <v>162608.93</v>
          </cell>
        </row>
        <row r="37">
          <cell r="F37">
            <v>0</v>
          </cell>
          <cell r="J37">
            <v>0</v>
          </cell>
        </row>
        <row r="38">
          <cell r="F38">
            <v>162608.93</v>
          </cell>
          <cell r="J38">
            <v>37400.050000000003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1">
          <cell r="P131">
            <v>27.041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>
        <row r="34">
          <cell r="J34">
            <v>9814.43</v>
          </cell>
        </row>
      </sheetData>
      <sheetData sheetId="27" refreshError="1">
        <row r="34">
          <cell r="J34">
            <v>249407.65</v>
          </cell>
        </row>
        <row r="37">
          <cell r="F37">
            <v>0</v>
          </cell>
          <cell r="J37">
            <v>0</v>
          </cell>
        </row>
        <row r="38">
          <cell r="F38">
            <v>249407.65</v>
          </cell>
          <cell r="J38">
            <v>57363.76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6">
          <cell r="P136">
            <v>0</v>
          </cell>
        </row>
      </sheetData>
      <sheetData sheetId="28" refreshError="1">
        <row r="34">
          <cell r="J34">
            <v>21066.49</v>
          </cell>
        </row>
        <row r="37">
          <cell r="F37">
            <v>0</v>
          </cell>
          <cell r="J37">
            <v>0</v>
          </cell>
        </row>
        <row r="38">
          <cell r="F38">
            <v>21066.49</v>
          </cell>
          <cell r="J38">
            <v>4845.29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3">
          <cell r="P133">
            <v>0</v>
          </cell>
        </row>
      </sheetData>
      <sheetData sheetId="29" refreshError="1">
        <row r="34">
          <cell r="J34">
            <v>53602.11</v>
          </cell>
        </row>
        <row r="37">
          <cell r="F37">
            <v>0</v>
          </cell>
          <cell r="J37">
            <v>0</v>
          </cell>
        </row>
        <row r="38">
          <cell r="F38">
            <v>53602.11</v>
          </cell>
          <cell r="J38">
            <v>12328.49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3">
          <cell r="P133">
            <v>0</v>
          </cell>
        </row>
      </sheetData>
      <sheetData sheetId="30">
        <row r="34">
          <cell r="J34">
            <v>53632.95</v>
          </cell>
        </row>
      </sheetData>
      <sheetData sheetId="31" refreshError="1"/>
      <sheetData sheetId="32">
        <row r="34">
          <cell r="J34">
            <v>136467.29999999999</v>
          </cell>
        </row>
      </sheetData>
      <sheetData sheetId="33" refreshError="1">
        <row r="34">
          <cell r="J34">
            <v>33185.79</v>
          </cell>
        </row>
        <row r="37">
          <cell r="F37">
            <v>0</v>
          </cell>
          <cell r="J37">
            <v>0</v>
          </cell>
        </row>
        <row r="38">
          <cell r="F38">
            <v>33185.79</v>
          </cell>
          <cell r="J38">
            <v>7632.73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2">
          <cell r="P132">
            <v>0</v>
          </cell>
        </row>
      </sheetData>
      <sheetData sheetId="34">
        <row r="34">
          <cell r="J34">
            <v>300625.48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34">
          <cell r="J34">
            <v>22584.57</v>
          </cell>
        </row>
        <row r="37">
          <cell r="F37">
            <v>0</v>
          </cell>
          <cell r="J37">
            <v>0</v>
          </cell>
        </row>
        <row r="38">
          <cell r="F38">
            <v>22584.57</v>
          </cell>
          <cell r="J38">
            <v>5194.45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3">
          <cell r="P133">
            <v>0</v>
          </cell>
        </row>
      </sheetData>
      <sheetData sheetId="41">
        <row r="34">
          <cell r="J34">
            <v>12418.54</v>
          </cell>
        </row>
      </sheetData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kapitulácia stavby"/>
      <sheetName val="SO 1.1.1 - Vedľajšie akti..."/>
      <sheetName val="SO 1.1.2 - Podpora budova..."/>
      <sheetName val="SO 1.1.3 - Vodozádržné op..."/>
      <sheetName val="SO 1.2.1 - Vedľajšie akti..."/>
      <sheetName val="SO 1.2.2 - Podpora budova..."/>
      <sheetName val="SO 1.2.3 - Vodozádržné op..."/>
      <sheetName val="SO 1.3.1 - Vedľajšie akti..."/>
      <sheetName val="SO 1.3.2 - Podpora budova..."/>
      <sheetName val="SO 2.2.1 - Návrh vegetačn..."/>
      <sheetName val="SO 2.2.2 - Návrh vegetačn..."/>
      <sheetName val="SO 2.2.3 - Návrh vegetačn..."/>
      <sheetName val="SO 3.1 - Parkový mobiliár..."/>
      <sheetName val="SO 3.2 - Parkový mobiliár..."/>
      <sheetName val="SO 3.3 - Parkový mobiliár..."/>
      <sheetName val="SO 4.1.1 - Herné prvky - ..."/>
      <sheetName val="SO 4.1.2 - Športové prvky..."/>
      <sheetName val="SO 4.2.1 - Herné prvky - ..."/>
      <sheetName val="SO 4.2.2 - Športové prvky..."/>
      <sheetName val="SO 4.3.1 - Herné prvky - ..."/>
      <sheetName val="SO 4.3.2 - Športové prvky..."/>
      <sheetName val="1 - Drevený chodník"/>
      <sheetName val="2 - Podesta hniezda"/>
      <sheetName val="3 - Gabiónový múrik okolo..."/>
      <sheetName val="4 - Hokejbalové ihrisko"/>
      <sheetName val="5 - Ihrisko s autodráhou"/>
      <sheetName val="6 - Multifunkčné ihrisko"/>
      <sheetName val="7 - Spoločenská zóna"/>
      <sheetName val="8 - Prístrešky so zelenou..."/>
      <sheetName val="SO 6.1.1 - Verejné osvetl..."/>
      <sheetName val="SO 6.1.2 - Verejné osvetl..."/>
      <sheetName val="SO 6.1.3 - Verejné osvetl..."/>
      <sheetName val="SO 6.2.1 - Prípojky NN - ..."/>
      <sheetName val="SO 6.2.2 - Prípojky NN - ..."/>
      <sheetName val="SO 6.2.3 - Prípojky NN - ..."/>
      <sheetName val="SO 7.1.1 - Prípojky vody ..."/>
      <sheetName val="SO 7.1.2 - Prípojky vody ..."/>
      <sheetName val="SO 7.2.1 - Prípojky vody ..."/>
      <sheetName val="SO 7.3.1 - Prípojky vody ..."/>
    </sheetNames>
    <sheetDataSet>
      <sheetData sheetId="0">
        <row r="6">
          <cell r="K6" t="str">
            <v>Zelené sídliská - lokalita MAGURSKÁ - JELŠOVÝ HÁJIK</v>
          </cell>
        </row>
        <row r="10">
          <cell r="AN10" t="str">
            <v/>
          </cell>
        </row>
        <row r="11">
          <cell r="E11" t="str">
            <v>Mesto Banská Bystrica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>Ing. Boris Aresta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>Ing. Boris Aresta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4CE8D-77AF-4C3B-90BD-CA19F8608DDB}">
  <sheetPr>
    <pageSetUpPr fitToPage="1"/>
  </sheetPr>
  <dimension ref="A1:CM108"/>
  <sheetViews>
    <sheetView showGridLines="0" workbookViewId="0">
      <selection activeCell="AK29" sqref="AK29:AO29"/>
    </sheetView>
  </sheetViews>
  <sheetFormatPr defaultRowHeight="11.25" x14ac:dyDescent="0.2"/>
  <cols>
    <col min="1" max="1" width="7.140625" style="1" customWidth="1"/>
    <col min="2" max="2" width="1.42578125" style="1" customWidth="1"/>
    <col min="3" max="3" width="3.5703125" style="1" customWidth="1"/>
    <col min="4" max="4" width="2.28515625" style="1" customWidth="1"/>
    <col min="5" max="5" width="2.140625" style="1" customWidth="1"/>
    <col min="6" max="6" width="2.28515625" style="1" hidden="1" customWidth="1"/>
    <col min="7" max="11" width="2.28515625" style="1" customWidth="1"/>
    <col min="12" max="12" width="2.28515625" style="1" hidden="1" customWidth="1"/>
    <col min="13" max="33" width="2.28515625" style="1" customWidth="1"/>
    <col min="34" max="34" width="2.85546875" style="1" customWidth="1"/>
    <col min="35" max="35" width="27.140625" style="1" customWidth="1"/>
    <col min="36" max="37" width="2.140625" style="1" customWidth="1"/>
    <col min="38" max="38" width="7.140625" style="1" customWidth="1"/>
    <col min="39" max="39" width="2.85546875" style="1" customWidth="1"/>
    <col min="40" max="40" width="11.42578125" style="1" customWidth="1"/>
    <col min="41" max="41" width="6.42578125" style="1" customWidth="1"/>
    <col min="42" max="42" width="3.5703125" style="1" customWidth="1"/>
    <col min="43" max="43" width="13.42578125" style="1" hidden="1" customWidth="1"/>
    <col min="44" max="44" width="11.7109375" style="1" customWidth="1"/>
    <col min="45" max="47" width="22.140625" style="1" hidden="1" customWidth="1"/>
    <col min="48" max="49" width="18.5703125" style="1" hidden="1" customWidth="1"/>
    <col min="50" max="51" width="21.42578125" style="1" hidden="1" customWidth="1"/>
    <col min="52" max="52" width="18.5703125" style="1" hidden="1" customWidth="1"/>
    <col min="53" max="53" width="16.42578125" style="1" hidden="1" customWidth="1"/>
    <col min="54" max="54" width="21.42578125" style="1" hidden="1" customWidth="1"/>
    <col min="55" max="55" width="18.5703125" style="1" hidden="1" customWidth="1"/>
    <col min="56" max="56" width="16.42578125" style="1" hidden="1" customWidth="1"/>
    <col min="57" max="57" width="57" style="1" customWidth="1"/>
    <col min="58" max="16384" width="9.140625" style="1"/>
  </cols>
  <sheetData>
    <row r="1" spans="1:74" x14ac:dyDescent="0.2">
      <c r="A1" s="123"/>
      <c r="AZ1" s="123" t="s">
        <v>14</v>
      </c>
      <c r="BA1" s="123" t="s">
        <v>1123</v>
      </c>
      <c r="BB1" s="123" t="s">
        <v>14</v>
      </c>
      <c r="BT1" s="123" t="s">
        <v>5</v>
      </c>
      <c r="BU1" s="123" t="s">
        <v>5</v>
      </c>
      <c r="BV1" s="123" t="s">
        <v>1124</v>
      </c>
    </row>
    <row r="2" spans="1:74" ht="36.950000000000003" customHeight="1" x14ac:dyDescent="0.2">
      <c r="AR2" s="205" t="s">
        <v>0</v>
      </c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2" t="s">
        <v>1125</v>
      </c>
      <c r="BT2" s="2" t="s">
        <v>177</v>
      </c>
    </row>
    <row r="3" spans="1:74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1125</v>
      </c>
      <c r="BT3" s="2" t="s">
        <v>177</v>
      </c>
    </row>
    <row r="4" spans="1:74" ht="24.95" customHeight="1" x14ac:dyDescent="0.2">
      <c r="B4" s="5"/>
      <c r="D4" s="6" t="s">
        <v>1126</v>
      </c>
      <c r="AR4" s="5"/>
      <c r="AS4" s="124" t="s">
        <v>4</v>
      </c>
      <c r="BS4" s="2" t="s">
        <v>1125</v>
      </c>
    </row>
    <row r="5" spans="1:74" ht="12" customHeight="1" x14ac:dyDescent="0.2">
      <c r="B5" s="5"/>
      <c r="D5" s="125" t="s">
        <v>1127</v>
      </c>
      <c r="K5" s="207" t="s">
        <v>1128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R5" s="5"/>
      <c r="BS5" s="2" t="s">
        <v>1125</v>
      </c>
    </row>
    <row r="6" spans="1:74" ht="36.950000000000003" customHeight="1" x14ac:dyDescent="0.2">
      <c r="B6" s="5"/>
      <c r="D6" s="126" t="s">
        <v>6</v>
      </c>
      <c r="K6" s="208" t="s">
        <v>1183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R6" s="5"/>
      <c r="BS6" s="2" t="s">
        <v>1125</v>
      </c>
    </row>
    <row r="7" spans="1:74" ht="12" customHeight="1" x14ac:dyDescent="0.2">
      <c r="B7" s="5"/>
      <c r="D7" s="8" t="s">
        <v>13</v>
      </c>
      <c r="K7" s="12" t="s">
        <v>14</v>
      </c>
      <c r="AK7" s="8" t="s">
        <v>907</v>
      </c>
      <c r="AN7" s="12" t="s">
        <v>14</v>
      </c>
      <c r="AR7" s="5"/>
      <c r="BS7" s="2" t="s">
        <v>1125</v>
      </c>
    </row>
    <row r="8" spans="1:74" ht="12" customHeight="1" x14ac:dyDescent="0.2">
      <c r="B8" s="5"/>
      <c r="D8" s="8" t="s">
        <v>16</v>
      </c>
      <c r="K8" s="12" t="s">
        <v>376</v>
      </c>
      <c r="AK8" s="8" t="s">
        <v>18</v>
      </c>
      <c r="AN8" s="171">
        <v>46099</v>
      </c>
      <c r="AR8" s="5"/>
      <c r="BS8" s="2" t="s">
        <v>1125</v>
      </c>
    </row>
    <row r="9" spans="1:74" ht="14.45" customHeight="1" x14ac:dyDescent="0.2">
      <c r="B9" s="5"/>
      <c r="AR9" s="5"/>
      <c r="BS9" s="2" t="s">
        <v>1125</v>
      </c>
    </row>
    <row r="10" spans="1:74" ht="12" customHeight="1" x14ac:dyDescent="0.2">
      <c r="B10" s="5"/>
      <c r="D10" s="8" t="s">
        <v>19</v>
      </c>
      <c r="AK10" s="8" t="s">
        <v>20</v>
      </c>
      <c r="AN10" s="12" t="s">
        <v>14</v>
      </c>
      <c r="AR10" s="5"/>
      <c r="BS10" s="2" t="s">
        <v>1125</v>
      </c>
    </row>
    <row r="11" spans="1:74" ht="18.399999999999999" customHeight="1" x14ac:dyDescent="0.2">
      <c r="B11" s="5"/>
      <c r="E11" s="12" t="s">
        <v>377</v>
      </c>
      <c r="AK11" s="8" t="s">
        <v>21</v>
      </c>
      <c r="AN11" s="12" t="s">
        <v>14</v>
      </c>
      <c r="AR11" s="5"/>
      <c r="BS11" s="2" t="s">
        <v>1125</v>
      </c>
    </row>
    <row r="12" spans="1:74" ht="6.95" customHeight="1" x14ac:dyDescent="0.2">
      <c r="B12" s="5"/>
      <c r="AR12" s="5"/>
      <c r="BS12" s="2" t="s">
        <v>1125</v>
      </c>
    </row>
    <row r="13" spans="1:74" ht="12" customHeight="1" x14ac:dyDescent="0.2">
      <c r="B13" s="5"/>
      <c r="D13" s="8" t="s">
        <v>22</v>
      </c>
      <c r="AK13" s="8" t="s">
        <v>20</v>
      </c>
      <c r="AN13" s="12" t="s">
        <v>14</v>
      </c>
      <c r="AR13" s="5"/>
      <c r="BS13" s="2" t="s">
        <v>1125</v>
      </c>
    </row>
    <row r="14" spans="1:74" ht="12.75" x14ac:dyDescent="0.2">
      <c r="B14" s="5"/>
      <c r="E14" s="12" t="s">
        <v>17</v>
      </c>
      <c r="AK14" s="8" t="s">
        <v>21</v>
      </c>
      <c r="AN14" s="12" t="s">
        <v>14</v>
      </c>
      <c r="AR14" s="5"/>
      <c r="BS14" s="2" t="s">
        <v>1125</v>
      </c>
    </row>
    <row r="15" spans="1:74" ht="6.95" customHeight="1" x14ac:dyDescent="0.2">
      <c r="B15" s="5"/>
      <c r="AR15" s="5"/>
      <c r="BS15" s="2" t="s">
        <v>5</v>
      </c>
    </row>
    <row r="16" spans="1:74" ht="12" customHeight="1" x14ac:dyDescent="0.2">
      <c r="B16" s="5"/>
      <c r="D16" s="8" t="s">
        <v>23</v>
      </c>
      <c r="AK16" s="8" t="s">
        <v>20</v>
      </c>
      <c r="AN16" s="12" t="s">
        <v>14</v>
      </c>
      <c r="AR16" s="5"/>
      <c r="BS16" s="2" t="s">
        <v>5</v>
      </c>
    </row>
    <row r="17" spans="2:71" ht="18.399999999999999" customHeight="1" x14ac:dyDescent="0.2">
      <c r="B17" s="5"/>
      <c r="E17" s="12" t="s">
        <v>647</v>
      </c>
      <c r="AK17" s="8" t="s">
        <v>21</v>
      </c>
      <c r="AN17" s="12" t="s">
        <v>14</v>
      </c>
      <c r="AR17" s="5"/>
      <c r="BS17" s="2" t="s">
        <v>91</v>
      </c>
    </row>
    <row r="18" spans="2:71" ht="6.95" customHeight="1" x14ac:dyDescent="0.2">
      <c r="B18" s="5"/>
      <c r="AR18" s="5"/>
      <c r="BS18" s="2" t="s">
        <v>1129</v>
      </c>
    </row>
    <row r="19" spans="2:71" ht="12" customHeight="1" x14ac:dyDescent="0.2">
      <c r="B19" s="5"/>
      <c r="D19" s="8" t="s">
        <v>24</v>
      </c>
      <c r="AK19" s="8" t="s">
        <v>20</v>
      </c>
      <c r="AN19" s="12" t="s">
        <v>14</v>
      </c>
      <c r="AR19" s="5"/>
      <c r="BS19" s="2" t="s">
        <v>1129</v>
      </c>
    </row>
    <row r="20" spans="2:71" ht="18.399999999999999" customHeight="1" x14ac:dyDescent="0.2">
      <c r="B20" s="5"/>
      <c r="E20" s="12" t="s">
        <v>648</v>
      </c>
      <c r="AK20" s="8" t="s">
        <v>21</v>
      </c>
      <c r="AN20" s="12" t="s">
        <v>14</v>
      </c>
      <c r="AR20" s="5"/>
      <c r="BS20" s="2" t="s">
        <v>91</v>
      </c>
    </row>
    <row r="21" spans="2:71" ht="6.95" customHeight="1" x14ac:dyDescent="0.2">
      <c r="B21" s="5"/>
      <c r="AR21" s="5"/>
    </row>
    <row r="22" spans="2:71" ht="12" customHeight="1" x14ac:dyDescent="0.2">
      <c r="B22" s="5"/>
      <c r="D22" s="8" t="s">
        <v>25</v>
      </c>
      <c r="AR22" s="5"/>
    </row>
    <row r="23" spans="2:71" ht="16.5" customHeight="1" x14ac:dyDescent="0.2">
      <c r="B23" s="5"/>
      <c r="E23" s="209" t="s">
        <v>14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5"/>
    </row>
    <row r="24" spans="2:71" ht="6.95" customHeight="1" x14ac:dyDescent="0.2">
      <c r="B24" s="5"/>
      <c r="AR24" s="5"/>
    </row>
    <row r="25" spans="2:71" ht="6.95" customHeight="1" x14ac:dyDescent="0.2">
      <c r="B25" s="5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R25" s="5"/>
    </row>
    <row r="26" spans="2:71" s="9" customFormat="1" ht="25.9" customHeight="1" x14ac:dyDescent="0.25">
      <c r="B26" s="10"/>
      <c r="D26" s="128" t="s">
        <v>26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10">
        <f>(AG94)</f>
        <v>0</v>
      </c>
      <c r="AL26" s="211"/>
      <c r="AM26" s="211"/>
      <c r="AN26" s="211"/>
      <c r="AO26" s="211"/>
      <c r="AR26" s="10"/>
    </row>
    <row r="27" spans="2:71" s="9" customFormat="1" ht="6.95" customHeight="1" x14ac:dyDescent="0.25">
      <c r="B27" s="10"/>
      <c r="AR27" s="10"/>
    </row>
    <row r="28" spans="2:71" s="9" customFormat="1" ht="12.75" x14ac:dyDescent="0.25">
      <c r="B28" s="10"/>
      <c r="L28" s="212" t="s">
        <v>28</v>
      </c>
      <c r="M28" s="212"/>
      <c r="N28" s="212"/>
      <c r="O28" s="212"/>
      <c r="P28" s="212"/>
      <c r="W28" s="212" t="s">
        <v>27</v>
      </c>
      <c r="X28" s="212"/>
      <c r="Y28" s="212"/>
      <c r="Z28" s="212"/>
      <c r="AA28" s="212"/>
      <c r="AB28" s="212"/>
      <c r="AC28" s="212"/>
      <c r="AD28" s="212"/>
      <c r="AE28" s="212"/>
      <c r="AK28" s="212" t="s">
        <v>29</v>
      </c>
      <c r="AL28" s="212"/>
      <c r="AM28" s="212"/>
      <c r="AN28" s="212"/>
      <c r="AO28" s="212"/>
      <c r="AR28" s="10"/>
    </row>
    <row r="29" spans="2:71" s="130" customFormat="1" ht="14.45" customHeight="1" x14ac:dyDescent="0.25">
      <c r="B29" s="129"/>
      <c r="D29" s="8" t="s">
        <v>30</v>
      </c>
      <c r="F29" s="21" t="s">
        <v>31</v>
      </c>
      <c r="L29" s="196">
        <v>0.23</v>
      </c>
      <c r="M29" s="197"/>
      <c r="N29" s="197"/>
      <c r="O29" s="197"/>
      <c r="P29" s="197"/>
      <c r="Q29" s="131"/>
      <c r="R29" s="131"/>
      <c r="S29" s="131"/>
      <c r="T29" s="131"/>
      <c r="U29" s="131"/>
      <c r="V29" s="131"/>
      <c r="W29" s="198"/>
      <c r="X29" s="197"/>
      <c r="Y29" s="197"/>
      <c r="Z29" s="197"/>
      <c r="AA29" s="197"/>
      <c r="AB29" s="197"/>
      <c r="AC29" s="197"/>
      <c r="AD29" s="197"/>
      <c r="AE29" s="197"/>
      <c r="AF29" s="131"/>
      <c r="AG29" s="131"/>
      <c r="AH29" s="131"/>
      <c r="AI29" s="131"/>
      <c r="AJ29" s="131"/>
      <c r="AK29" s="198"/>
      <c r="AL29" s="197"/>
      <c r="AM29" s="197"/>
      <c r="AN29" s="197"/>
      <c r="AO29" s="197"/>
      <c r="AP29" s="131"/>
      <c r="AQ29" s="131"/>
      <c r="AR29" s="132"/>
      <c r="AS29" s="131"/>
      <c r="AT29" s="131"/>
      <c r="AU29" s="131"/>
      <c r="AV29" s="131"/>
      <c r="AW29" s="131"/>
      <c r="AX29" s="131"/>
      <c r="AY29" s="131"/>
      <c r="AZ29" s="131"/>
    </row>
    <row r="30" spans="2:71" s="130" customFormat="1" ht="14.45" customHeight="1" x14ac:dyDescent="0.25">
      <c r="B30" s="129"/>
      <c r="F30" s="21" t="s">
        <v>32</v>
      </c>
      <c r="L30" s="213">
        <v>0.23</v>
      </c>
      <c r="M30" s="190"/>
      <c r="N30" s="190"/>
      <c r="O30" s="190"/>
      <c r="P30" s="190"/>
      <c r="W30" s="189">
        <f>AK26</f>
        <v>0</v>
      </c>
      <c r="X30" s="190"/>
      <c r="Y30" s="190"/>
      <c r="Z30" s="190"/>
      <c r="AA30" s="190"/>
      <c r="AB30" s="190"/>
      <c r="AC30" s="190"/>
      <c r="AD30" s="190"/>
      <c r="AE30" s="190"/>
      <c r="AK30" s="189">
        <f>ROUND(W30/100*23,2)</f>
        <v>0</v>
      </c>
      <c r="AL30" s="190"/>
      <c r="AM30" s="190"/>
      <c r="AN30" s="190"/>
      <c r="AO30" s="190"/>
      <c r="AR30" s="129"/>
    </row>
    <row r="31" spans="2:71" s="130" customFormat="1" ht="14.45" hidden="1" customHeight="1" x14ac:dyDescent="0.25">
      <c r="B31" s="129"/>
      <c r="F31" s="8" t="s">
        <v>33</v>
      </c>
      <c r="L31" s="213">
        <v>0.23</v>
      </c>
      <c r="M31" s="190"/>
      <c r="N31" s="190"/>
      <c r="O31" s="190"/>
      <c r="P31" s="190"/>
      <c r="W31" s="189" t="e">
        <f>ROUND(BB94, 2)</f>
        <v>#REF!</v>
      </c>
      <c r="X31" s="190"/>
      <c r="Y31" s="190"/>
      <c r="Z31" s="190"/>
      <c r="AA31" s="190"/>
      <c r="AB31" s="190"/>
      <c r="AC31" s="190"/>
      <c r="AD31" s="190"/>
      <c r="AE31" s="190"/>
      <c r="AK31" s="189">
        <v>0</v>
      </c>
      <c r="AL31" s="190"/>
      <c r="AM31" s="190"/>
      <c r="AN31" s="190"/>
      <c r="AO31" s="190"/>
      <c r="AR31" s="129"/>
    </row>
    <row r="32" spans="2:71" s="130" customFormat="1" ht="14.45" hidden="1" customHeight="1" x14ac:dyDescent="0.25">
      <c r="B32" s="129"/>
      <c r="F32" s="8" t="s">
        <v>34</v>
      </c>
      <c r="L32" s="213">
        <v>0.23</v>
      </c>
      <c r="M32" s="190"/>
      <c r="N32" s="190"/>
      <c r="O32" s="190"/>
      <c r="P32" s="190"/>
      <c r="W32" s="189" t="e">
        <f>ROUND(BC94, 2)</f>
        <v>#REF!</v>
      </c>
      <c r="X32" s="190"/>
      <c r="Y32" s="190"/>
      <c r="Z32" s="190"/>
      <c r="AA32" s="190"/>
      <c r="AB32" s="190"/>
      <c r="AC32" s="190"/>
      <c r="AD32" s="190"/>
      <c r="AE32" s="190"/>
      <c r="AK32" s="189">
        <v>0</v>
      </c>
      <c r="AL32" s="190"/>
      <c r="AM32" s="190"/>
      <c r="AN32" s="190"/>
      <c r="AO32" s="190"/>
      <c r="AR32" s="129"/>
    </row>
    <row r="33" spans="2:52" s="130" customFormat="1" ht="14.45" hidden="1" customHeight="1" x14ac:dyDescent="0.25">
      <c r="B33" s="129"/>
      <c r="F33" s="21" t="s">
        <v>35</v>
      </c>
      <c r="L33" s="196">
        <v>0</v>
      </c>
      <c r="M33" s="197"/>
      <c r="N33" s="197"/>
      <c r="O33" s="197"/>
      <c r="P33" s="197"/>
      <c r="Q33" s="131"/>
      <c r="R33" s="131"/>
      <c r="S33" s="131"/>
      <c r="T33" s="131"/>
      <c r="U33" s="131"/>
      <c r="V33" s="131"/>
      <c r="W33" s="198" t="e">
        <f>ROUND(BD94, 2)</f>
        <v>#REF!</v>
      </c>
      <c r="X33" s="197"/>
      <c r="Y33" s="197"/>
      <c r="Z33" s="197"/>
      <c r="AA33" s="197"/>
      <c r="AB33" s="197"/>
      <c r="AC33" s="197"/>
      <c r="AD33" s="197"/>
      <c r="AE33" s="197"/>
      <c r="AF33" s="131"/>
      <c r="AG33" s="131"/>
      <c r="AH33" s="131"/>
      <c r="AI33" s="131"/>
      <c r="AJ33" s="131"/>
      <c r="AK33" s="198">
        <v>0</v>
      </c>
      <c r="AL33" s="197"/>
      <c r="AM33" s="197"/>
      <c r="AN33" s="197"/>
      <c r="AO33" s="197"/>
      <c r="AP33" s="131"/>
      <c r="AQ33" s="131"/>
      <c r="AR33" s="132"/>
      <c r="AS33" s="131"/>
      <c r="AT33" s="131"/>
      <c r="AU33" s="131"/>
      <c r="AV33" s="131"/>
      <c r="AW33" s="131"/>
      <c r="AX33" s="131"/>
      <c r="AY33" s="131"/>
      <c r="AZ33" s="131"/>
    </row>
    <row r="34" spans="2:52" s="9" customFormat="1" ht="6.95" customHeight="1" x14ac:dyDescent="0.25">
      <c r="B34" s="10"/>
      <c r="AR34" s="10"/>
    </row>
    <row r="35" spans="2:52" s="9" customFormat="1" ht="25.9" customHeight="1" x14ac:dyDescent="0.25">
      <c r="B35" s="10"/>
      <c r="C35" s="133"/>
      <c r="D35" s="134" t="s">
        <v>36</v>
      </c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6" t="s">
        <v>37</v>
      </c>
      <c r="U35" s="135"/>
      <c r="V35" s="135"/>
      <c r="W35" s="135"/>
      <c r="X35" s="199" t="s">
        <v>38</v>
      </c>
      <c r="Y35" s="200"/>
      <c r="Z35" s="200"/>
      <c r="AA35" s="200"/>
      <c r="AB35" s="200"/>
      <c r="AC35" s="135"/>
      <c r="AD35" s="135"/>
      <c r="AE35" s="135"/>
      <c r="AF35" s="135"/>
      <c r="AG35" s="135"/>
      <c r="AH35" s="135"/>
      <c r="AI35" s="135"/>
      <c r="AJ35" s="135"/>
      <c r="AK35" s="201">
        <f>AK26+AK30</f>
        <v>0</v>
      </c>
      <c r="AL35" s="200"/>
      <c r="AM35" s="200"/>
      <c r="AN35" s="200"/>
      <c r="AO35" s="202"/>
      <c r="AP35" s="133"/>
      <c r="AQ35" s="133"/>
      <c r="AR35" s="172"/>
    </row>
    <row r="36" spans="2:52" s="9" customFormat="1" ht="6.95" customHeight="1" x14ac:dyDescent="0.25">
      <c r="B36" s="10"/>
      <c r="AR36" s="10"/>
    </row>
    <row r="37" spans="2:52" s="9" customFormat="1" ht="14.45" customHeight="1" x14ac:dyDescent="0.25">
      <c r="B37" s="10"/>
      <c r="AR37" s="10"/>
    </row>
    <row r="38" spans="2:52" ht="14.45" customHeight="1" x14ac:dyDescent="0.2">
      <c r="B38" s="5"/>
      <c r="AR38" s="5"/>
    </row>
    <row r="39" spans="2:52" ht="14.45" customHeight="1" x14ac:dyDescent="0.2">
      <c r="B39" s="5"/>
      <c r="AR39" s="5"/>
    </row>
    <row r="40" spans="2:52" ht="14.45" customHeight="1" x14ac:dyDescent="0.2">
      <c r="B40" s="5"/>
      <c r="AR40" s="5"/>
    </row>
    <row r="41" spans="2:52" ht="14.45" customHeight="1" x14ac:dyDescent="0.2">
      <c r="B41" s="5"/>
      <c r="AR41" s="5"/>
    </row>
    <row r="42" spans="2:52" ht="14.45" customHeight="1" x14ac:dyDescent="0.2">
      <c r="B42" s="5"/>
      <c r="AR42" s="5"/>
    </row>
    <row r="43" spans="2:52" ht="14.45" customHeight="1" x14ac:dyDescent="0.2">
      <c r="B43" s="5"/>
      <c r="AR43" s="5"/>
    </row>
    <row r="44" spans="2:52" ht="14.45" customHeight="1" x14ac:dyDescent="0.2">
      <c r="B44" s="5"/>
      <c r="AR44" s="5"/>
    </row>
    <row r="45" spans="2:52" ht="14.45" customHeight="1" x14ac:dyDescent="0.2">
      <c r="B45" s="5"/>
      <c r="AR45" s="5"/>
    </row>
    <row r="46" spans="2:52" ht="14.45" customHeight="1" x14ac:dyDescent="0.2">
      <c r="B46" s="5"/>
      <c r="AR46" s="5"/>
    </row>
    <row r="47" spans="2:52" ht="14.45" customHeight="1" x14ac:dyDescent="0.2">
      <c r="B47" s="5"/>
      <c r="AR47" s="5"/>
    </row>
    <row r="48" spans="2:52" ht="14.45" customHeight="1" x14ac:dyDescent="0.2">
      <c r="B48" s="5"/>
      <c r="AR48" s="5"/>
    </row>
    <row r="49" spans="2:44" s="9" customFormat="1" ht="14.45" customHeight="1" x14ac:dyDescent="0.25">
      <c r="B49" s="10"/>
      <c r="D49" s="34" t="s">
        <v>39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40</v>
      </c>
      <c r="AI49" s="35"/>
      <c r="AJ49" s="35"/>
      <c r="AK49" s="35"/>
      <c r="AL49" s="35"/>
      <c r="AM49" s="35"/>
      <c r="AN49" s="35"/>
      <c r="AO49" s="35"/>
      <c r="AR49" s="10"/>
    </row>
    <row r="50" spans="2:44" x14ac:dyDescent="0.2">
      <c r="B50" s="5"/>
      <c r="AR50" s="5"/>
    </row>
    <row r="51" spans="2:44" x14ac:dyDescent="0.2">
      <c r="B51" s="5"/>
      <c r="AR51" s="5"/>
    </row>
    <row r="52" spans="2:44" x14ac:dyDescent="0.2">
      <c r="B52" s="5"/>
      <c r="AR52" s="5"/>
    </row>
    <row r="53" spans="2:44" x14ac:dyDescent="0.2">
      <c r="B53" s="5"/>
      <c r="AR53" s="5"/>
    </row>
    <row r="54" spans="2:44" x14ac:dyDescent="0.2">
      <c r="B54" s="5"/>
      <c r="AR54" s="5"/>
    </row>
    <row r="55" spans="2:44" x14ac:dyDescent="0.2">
      <c r="B55" s="5"/>
      <c r="AR55" s="5"/>
    </row>
    <row r="56" spans="2:44" x14ac:dyDescent="0.2">
      <c r="B56" s="5"/>
      <c r="AR56" s="5"/>
    </row>
    <row r="57" spans="2:44" x14ac:dyDescent="0.2">
      <c r="B57" s="5"/>
      <c r="AR57" s="5"/>
    </row>
    <row r="58" spans="2:44" x14ac:dyDescent="0.2">
      <c r="B58" s="5"/>
      <c r="AR58" s="5"/>
    </row>
    <row r="59" spans="2:44" x14ac:dyDescent="0.2">
      <c r="B59" s="5"/>
      <c r="AR59" s="5"/>
    </row>
    <row r="60" spans="2:44" s="9" customFormat="1" ht="12.75" x14ac:dyDescent="0.25">
      <c r="B60" s="10"/>
      <c r="D60" s="36" t="s">
        <v>41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6" t="s">
        <v>42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6" t="s">
        <v>41</v>
      </c>
      <c r="AI60" s="37"/>
      <c r="AJ60" s="37"/>
      <c r="AK60" s="37"/>
      <c r="AL60" s="37"/>
      <c r="AM60" s="36" t="s">
        <v>42</v>
      </c>
      <c r="AN60" s="37"/>
      <c r="AO60" s="37"/>
      <c r="AR60" s="10"/>
    </row>
    <row r="61" spans="2:44" x14ac:dyDescent="0.2">
      <c r="B61" s="5"/>
      <c r="AR61" s="5"/>
    </row>
    <row r="62" spans="2:44" x14ac:dyDescent="0.2">
      <c r="B62" s="5"/>
      <c r="AR62" s="5"/>
    </row>
    <row r="63" spans="2:44" x14ac:dyDescent="0.2">
      <c r="B63" s="5"/>
      <c r="AR63" s="5"/>
    </row>
    <row r="64" spans="2:44" s="9" customFormat="1" ht="12.75" x14ac:dyDescent="0.25">
      <c r="B64" s="10"/>
      <c r="D64" s="34" t="s">
        <v>43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44</v>
      </c>
      <c r="AI64" s="35"/>
      <c r="AJ64" s="35"/>
      <c r="AK64" s="35"/>
      <c r="AL64" s="35"/>
      <c r="AM64" s="35"/>
      <c r="AN64" s="35"/>
      <c r="AO64" s="35"/>
      <c r="AR64" s="10"/>
    </row>
    <row r="65" spans="2:44" x14ac:dyDescent="0.2">
      <c r="B65" s="5"/>
      <c r="AR65" s="5"/>
    </row>
    <row r="66" spans="2:44" x14ac:dyDescent="0.2">
      <c r="B66" s="5"/>
      <c r="AR66" s="5"/>
    </row>
    <row r="67" spans="2:44" x14ac:dyDescent="0.2">
      <c r="B67" s="5"/>
      <c r="AR67" s="5"/>
    </row>
    <row r="68" spans="2:44" x14ac:dyDescent="0.2">
      <c r="B68" s="5"/>
      <c r="AR68" s="5"/>
    </row>
    <row r="69" spans="2:44" x14ac:dyDescent="0.2">
      <c r="B69" s="5"/>
      <c r="AR69" s="5"/>
    </row>
    <row r="70" spans="2:44" x14ac:dyDescent="0.2">
      <c r="B70" s="5"/>
      <c r="AR70" s="5"/>
    </row>
    <row r="71" spans="2:44" x14ac:dyDescent="0.2">
      <c r="B71" s="5"/>
      <c r="AR71" s="5"/>
    </row>
    <row r="72" spans="2:44" x14ac:dyDescent="0.2">
      <c r="B72" s="5"/>
      <c r="AR72" s="5"/>
    </row>
    <row r="73" spans="2:44" x14ac:dyDescent="0.2">
      <c r="B73" s="5"/>
      <c r="AR73" s="5"/>
    </row>
    <row r="74" spans="2:44" x14ac:dyDescent="0.2">
      <c r="B74" s="5"/>
      <c r="AR74" s="5"/>
    </row>
    <row r="75" spans="2:44" s="9" customFormat="1" ht="12.75" x14ac:dyDescent="0.25">
      <c r="B75" s="10"/>
      <c r="D75" s="36" t="s">
        <v>41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6" t="s">
        <v>42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6" t="s">
        <v>41</v>
      </c>
      <c r="AI75" s="37"/>
      <c r="AJ75" s="37"/>
      <c r="AK75" s="37"/>
      <c r="AL75" s="37"/>
      <c r="AM75" s="36" t="s">
        <v>42</v>
      </c>
      <c r="AN75" s="37"/>
      <c r="AO75" s="37"/>
      <c r="AR75" s="10"/>
    </row>
    <row r="76" spans="2:44" s="9" customFormat="1" x14ac:dyDescent="0.25">
      <c r="B76" s="10"/>
      <c r="AR76" s="10"/>
    </row>
    <row r="77" spans="2:44" s="9" customFormat="1" ht="6.9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10"/>
    </row>
    <row r="81" spans="1:91" s="9" customFormat="1" ht="6.95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10"/>
    </row>
    <row r="82" spans="1:91" s="9" customFormat="1" ht="24.95" customHeight="1" x14ac:dyDescent="0.25">
      <c r="B82" s="10"/>
      <c r="C82" s="6" t="s">
        <v>1130</v>
      </c>
      <c r="AR82" s="10"/>
    </row>
    <row r="83" spans="1:91" s="9" customFormat="1" ht="6.95" customHeight="1" x14ac:dyDescent="0.25">
      <c r="B83" s="10"/>
      <c r="AR83" s="10"/>
    </row>
    <row r="84" spans="1:91" s="138" customFormat="1" ht="12" customHeight="1" x14ac:dyDescent="0.25">
      <c r="B84" s="137"/>
      <c r="C84" s="8" t="s">
        <v>1127</v>
      </c>
      <c r="L84" s="138" t="str">
        <f>K5</f>
        <v>25-03</v>
      </c>
      <c r="AR84" s="137"/>
    </row>
    <row r="85" spans="1:91" s="141" customFormat="1" ht="36.950000000000003" customHeight="1" x14ac:dyDescent="0.25">
      <c r="B85" s="139"/>
      <c r="C85" s="140" t="s">
        <v>6</v>
      </c>
      <c r="L85" s="203" t="str">
        <f>K6</f>
        <v>Zelené sídliská - lokalita MAGURSKÁ - JELŠOVÝ HÁJIK - pohybové aktivity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R85" s="139"/>
    </row>
    <row r="86" spans="1:91" s="9" customFormat="1" ht="6.95" customHeight="1" x14ac:dyDescent="0.25">
      <c r="B86" s="10"/>
      <c r="AR86" s="10"/>
    </row>
    <row r="87" spans="1:91" s="9" customFormat="1" ht="12" customHeight="1" x14ac:dyDescent="0.25">
      <c r="B87" s="10"/>
      <c r="C87" s="8" t="s">
        <v>16</v>
      </c>
      <c r="L87" s="142" t="str">
        <f>IF(K8="","",K8)</f>
        <v>Magurská, Jelšový hájik</v>
      </c>
      <c r="AI87" s="8" t="s">
        <v>18</v>
      </c>
      <c r="AM87" s="182">
        <f>IF(AN8= "","",AN8)</f>
        <v>46099</v>
      </c>
      <c r="AN87" s="182"/>
      <c r="AR87" s="10"/>
    </row>
    <row r="88" spans="1:91" s="9" customFormat="1" ht="6.95" customHeight="1" x14ac:dyDescent="0.25">
      <c r="B88" s="10"/>
      <c r="AR88" s="10"/>
    </row>
    <row r="89" spans="1:91" s="9" customFormat="1" ht="15.2" customHeight="1" x14ac:dyDescent="0.25">
      <c r="B89" s="10"/>
      <c r="C89" s="8" t="s">
        <v>19</v>
      </c>
      <c r="L89" s="138" t="str">
        <f>IF(E11= "","",E11)</f>
        <v>Mesto Banská Bystrica</v>
      </c>
      <c r="AI89" s="8" t="s">
        <v>23</v>
      </c>
      <c r="AM89" s="183" t="str">
        <f>IF(E17="","",E17)</f>
        <v>Ing. Júlia Straňáková</v>
      </c>
      <c r="AN89" s="184"/>
      <c r="AO89" s="184"/>
      <c r="AP89" s="184"/>
      <c r="AR89" s="10"/>
      <c r="AS89" s="185" t="s">
        <v>1131</v>
      </c>
      <c r="AT89" s="186"/>
      <c r="AU89" s="17"/>
      <c r="AV89" s="17"/>
      <c r="AW89" s="17"/>
      <c r="AX89" s="17"/>
      <c r="AY89" s="17"/>
      <c r="AZ89" s="17"/>
      <c r="BA89" s="17"/>
      <c r="BB89" s="17"/>
      <c r="BC89" s="17"/>
      <c r="BD89" s="143"/>
    </row>
    <row r="90" spans="1:91" s="9" customFormat="1" ht="15.2" customHeight="1" x14ac:dyDescent="0.25">
      <c r="B90" s="10"/>
      <c r="C90" s="8" t="s">
        <v>22</v>
      </c>
      <c r="L90" s="138" t="str">
        <f>IF(E14="","",E14)</f>
        <v xml:space="preserve"> </v>
      </c>
      <c r="AI90" s="8" t="s">
        <v>24</v>
      </c>
      <c r="AM90" s="183" t="str">
        <f>IF(E20="","",E20)</f>
        <v>Milan Straňák</v>
      </c>
      <c r="AN90" s="184"/>
      <c r="AO90" s="184"/>
      <c r="AP90" s="184"/>
      <c r="AR90" s="10"/>
      <c r="AS90" s="187"/>
      <c r="AT90" s="188"/>
      <c r="BD90" s="144"/>
    </row>
    <row r="91" spans="1:91" s="9" customFormat="1" ht="10.9" customHeight="1" x14ac:dyDescent="0.25">
      <c r="B91" s="10"/>
      <c r="AR91" s="10"/>
      <c r="AS91" s="187"/>
      <c r="AT91" s="188"/>
      <c r="BD91" s="144"/>
    </row>
    <row r="92" spans="1:91" s="9" customFormat="1" ht="29.25" customHeight="1" x14ac:dyDescent="0.25">
      <c r="B92" s="10"/>
      <c r="C92" s="191" t="s">
        <v>65</v>
      </c>
      <c r="D92" s="192"/>
      <c r="E92" s="192"/>
      <c r="F92" s="192"/>
      <c r="G92" s="192"/>
      <c r="H92" s="29"/>
      <c r="I92" s="193" t="s">
        <v>66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4" t="s">
        <v>1132</v>
      </c>
      <c r="AH92" s="192"/>
      <c r="AI92" s="192"/>
      <c r="AJ92" s="192"/>
      <c r="AK92" s="192"/>
      <c r="AL92" s="192"/>
      <c r="AM92" s="192"/>
      <c r="AN92" s="193" t="s">
        <v>1133</v>
      </c>
      <c r="AO92" s="192"/>
      <c r="AP92" s="195"/>
      <c r="AQ92" s="145" t="s">
        <v>64</v>
      </c>
      <c r="AR92" s="10"/>
      <c r="AS92" s="63" t="s">
        <v>1134</v>
      </c>
      <c r="AT92" s="64" t="s">
        <v>1135</v>
      </c>
      <c r="AU92" s="64" t="s">
        <v>1136</v>
      </c>
      <c r="AV92" s="64" t="s">
        <v>1137</v>
      </c>
      <c r="AW92" s="64" t="s">
        <v>1138</v>
      </c>
      <c r="AX92" s="64" t="s">
        <v>1139</v>
      </c>
      <c r="AY92" s="64" t="s">
        <v>1140</v>
      </c>
      <c r="AZ92" s="64" t="s">
        <v>1141</v>
      </c>
      <c r="BA92" s="64" t="s">
        <v>1142</v>
      </c>
      <c r="BB92" s="64" t="s">
        <v>1143</v>
      </c>
      <c r="BC92" s="64" t="s">
        <v>1144</v>
      </c>
      <c r="BD92" s="65" t="s">
        <v>1145</v>
      </c>
    </row>
    <row r="93" spans="1:91" s="9" customFormat="1" ht="10.9" customHeight="1" x14ac:dyDescent="0.25">
      <c r="B93" s="10"/>
      <c r="AR93" s="10"/>
      <c r="AS93" s="6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43"/>
    </row>
    <row r="94" spans="1:91" s="153" customFormat="1" ht="32.450000000000003" customHeight="1" x14ac:dyDescent="0.25">
      <c r="B94" s="146"/>
      <c r="C94" s="66" t="s">
        <v>1146</v>
      </c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80">
        <f>ROUND(AG95+AG99+AG103+AG105,2)</f>
        <v>0</v>
      </c>
      <c r="AH94" s="180"/>
      <c r="AI94" s="180"/>
      <c r="AJ94" s="180"/>
      <c r="AK94" s="180"/>
      <c r="AL94" s="180"/>
      <c r="AM94" s="180"/>
      <c r="AN94" s="181">
        <f>ROUND(AN95+AN99+AN103+AN105,2)</f>
        <v>0</v>
      </c>
      <c r="AO94" s="181"/>
      <c r="AP94" s="181"/>
      <c r="AQ94" s="148" t="s">
        <v>14</v>
      </c>
      <c r="AR94" s="146"/>
      <c r="AS94" s="149" t="e">
        <f>ROUND(#REF!+#REF!+#REF!+AS95+AS99+AS103+AS105,2)</f>
        <v>#REF!</v>
      </c>
      <c r="AT94" s="150" t="e">
        <f t="shared" ref="AT94:AT96" si="0">ROUND(SUM(AV94:AW94),2)</f>
        <v>#REF!</v>
      </c>
      <c r="AU94" s="151" t="e">
        <f>ROUND(#REF!+#REF!+#REF!+AU95+AU99+AU103+AU105,5)</f>
        <v>#REF!</v>
      </c>
      <c r="AV94" s="150" t="e">
        <f>ROUND(AZ94*L29,2)</f>
        <v>#REF!</v>
      </c>
      <c r="AW94" s="150" t="e">
        <f>ROUND(BA94*L30,2)</f>
        <v>#REF!</v>
      </c>
      <c r="AX94" s="150" t="e">
        <f>ROUND(BB94*L29,2)</f>
        <v>#REF!</v>
      </c>
      <c r="AY94" s="150" t="e">
        <f>ROUND(BC94*L30,2)</f>
        <v>#REF!</v>
      </c>
      <c r="AZ94" s="150" t="e">
        <f>ROUND(#REF!+#REF!+#REF!+AZ95+AZ99+AZ103+AZ105,2)</f>
        <v>#REF!</v>
      </c>
      <c r="BA94" s="150" t="e">
        <f>ROUND(#REF!+#REF!+#REF!+BA95+BA99+BA103+BA105,2)</f>
        <v>#REF!</v>
      </c>
      <c r="BB94" s="150" t="e">
        <f>ROUND(#REF!+#REF!+#REF!+BB95+BB99+BB103+BB105,2)</f>
        <v>#REF!</v>
      </c>
      <c r="BC94" s="150" t="e">
        <f>ROUND(#REF!+#REF!+#REF!+BC95+BC99+BC103+BC105,2)</f>
        <v>#REF!</v>
      </c>
      <c r="BD94" s="152" t="e">
        <f>ROUND(#REF!+#REF!+#REF!+BD95+BD99+BD103+BD105,2)</f>
        <v>#REF!</v>
      </c>
      <c r="BS94" s="154" t="s">
        <v>77</v>
      </c>
      <c r="BT94" s="154" t="s">
        <v>2</v>
      </c>
      <c r="BU94" s="155" t="s">
        <v>1147</v>
      </c>
      <c r="BV94" s="154" t="s">
        <v>1148</v>
      </c>
      <c r="BW94" s="154" t="s">
        <v>1124</v>
      </c>
      <c r="BX94" s="154" t="s">
        <v>1149</v>
      </c>
      <c r="CL94" s="154" t="s">
        <v>14</v>
      </c>
    </row>
    <row r="95" spans="1:91" s="164" customFormat="1" ht="16.5" customHeight="1" x14ac:dyDescent="0.25">
      <c r="B95" s="156"/>
      <c r="C95" s="157"/>
      <c r="D95" s="176" t="s">
        <v>1152</v>
      </c>
      <c r="E95" s="176"/>
      <c r="F95" s="176"/>
      <c r="G95" s="176"/>
      <c r="H95" s="176"/>
      <c r="I95" s="158"/>
      <c r="J95" s="176" t="s">
        <v>1153</v>
      </c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7">
        <f>ROUND(AG96+AG97+AG98,2)</f>
        <v>0</v>
      </c>
      <c r="AH95" s="177"/>
      <c r="AI95" s="177"/>
      <c r="AJ95" s="177"/>
      <c r="AK95" s="177"/>
      <c r="AL95" s="177"/>
      <c r="AM95" s="177"/>
      <c r="AN95" s="179">
        <f>ROUND(AN96+AN97+AN98,2)</f>
        <v>0</v>
      </c>
      <c r="AO95" s="179"/>
      <c r="AP95" s="179"/>
      <c r="AQ95" s="159" t="s">
        <v>1150</v>
      </c>
      <c r="AR95" s="156"/>
      <c r="AS95" s="160" t="e">
        <f>ROUND(#REF!+#REF!+#REF!,2)</f>
        <v>#REF!</v>
      </c>
      <c r="AT95" s="161" t="e">
        <f t="shared" si="0"/>
        <v>#REF!</v>
      </c>
      <c r="AU95" s="162" t="e">
        <f>ROUND(#REF!+#REF!+#REF!,5)</f>
        <v>#REF!</v>
      </c>
      <c r="AV95" s="161" t="e">
        <f>ROUND(AZ95*L29,2)</f>
        <v>#REF!</v>
      </c>
      <c r="AW95" s="161" t="e">
        <f>ROUND(BA95*L30,2)</f>
        <v>#REF!</v>
      </c>
      <c r="AX95" s="161" t="e">
        <f>ROUND(BB95*L29,2)</f>
        <v>#REF!</v>
      </c>
      <c r="AY95" s="161" t="e">
        <f>ROUND(BC95*L30,2)</f>
        <v>#REF!</v>
      </c>
      <c r="AZ95" s="161" t="e">
        <f>ROUND(#REF!+#REF!+#REF!,2)</f>
        <v>#REF!</v>
      </c>
      <c r="BA95" s="161" t="e">
        <f>ROUND(#REF!+#REF!+#REF!,2)</f>
        <v>#REF!</v>
      </c>
      <c r="BB95" s="161" t="e">
        <f>ROUND(#REF!+#REF!+#REF!,2)</f>
        <v>#REF!</v>
      </c>
      <c r="BC95" s="161" t="e">
        <f>ROUND(#REF!+#REF!+#REF!,2)</f>
        <v>#REF!</v>
      </c>
      <c r="BD95" s="163" t="e">
        <f>ROUND(#REF!+#REF!+#REF!,2)</f>
        <v>#REF!</v>
      </c>
      <c r="BS95" s="165" t="s">
        <v>77</v>
      </c>
      <c r="BT95" s="165" t="s">
        <v>80</v>
      </c>
      <c r="BU95" s="165" t="s">
        <v>1147</v>
      </c>
      <c r="BV95" s="165" t="s">
        <v>1148</v>
      </c>
      <c r="BW95" s="165" t="s">
        <v>1154</v>
      </c>
      <c r="BX95" s="165" t="s">
        <v>1124</v>
      </c>
      <c r="CL95" s="165" t="s">
        <v>14</v>
      </c>
      <c r="CM95" s="165" t="s">
        <v>2</v>
      </c>
    </row>
    <row r="96" spans="1:91" s="138" customFormat="1" ht="23.25" customHeight="1" x14ac:dyDescent="0.25">
      <c r="A96" s="170"/>
      <c r="B96" s="137"/>
      <c r="C96" s="52"/>
      <c r="D96" s="52"/>
      <c r="E96" s="52"/>
      <c r="F96" s="173" t="s">
        <v>1156</v>
      </c>
      <c r="G96" s="173"/>
      <c r="H96" s="173"/>
      <c r="I96" s="173"/>
      <c r="J96" s="173"/>
      <c r="K96" s="52"/>
      <c r="L96" s="173" t="s">
        <v>1157</v>
      </c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4">
        <f>'SO 4.1.2 - Športové prvky...'!J34</f>
        <v>0</v>
      </c>
      <c r="AH96" s="175"/>
      <c r="AI96" s="175"/>
      <c r="AJ96" s="175"/>
      <c r="AK96" s="175"/>
      <c r="AL96" s="175"/>
      <c r="AM96" s="175"/>
      <c r="AN96" s="174">
        <f>'SO 4.1.2 - Športové prvky...'!J43</f>
        <v>0</v>
      </c>
      <c r="AO96" s="175"/>
      <c r="AP96" s="175"/>
      <c r="AQ96" s="166" t="s">
        <v>1151</v>
      </c>
      <c r="AR96" s="137"/>
      <c r="AS96" s="167">
        <v>0</v>
      </c>
      <c r="AT96" s="25">
        <f t="shared" si="0"/>
        <v>21508.51</v>
      </c>
      <c r="AU96" s="168">
        <f>'[1]SO 4.1.2 - Športové prvky...'!P136</f>
        <v>14.58825</v>
      </c>
      <c r="AV96" s="25">
        <f>'[1]SO 4.1.2 - Športové prvky...'!J37</f>
        <v>0</v>
      </c>
      <c r="AW96" s="25">
        <f>'[1]SO 4.1.2 - Športové prvky...'!J38</f>
        <v>21508.51</v>
      </c>
      <c r="AX96" s="25">
        <f>'[1]SO 4.1.2 - Športové prvky...'!J39</f>
        <v>0</v>
      </c>
      <c r="AY96" s="25">
        <f>'[1]SO 4.1.2 - Športové prvky...'!J40</f>
        <v>0</v>
      </c>
      <c r="AZ96" s="25">
        <f>'[1]SO 4.1.2 - Športové prvky...'!F37</f>
        <v>0</v>
      </c>
      <c r="BA96" s="25">
        <f>'[1]SO 4.1.2 - Športové prvky...'!F38</f>
        <v>93515.27</v>
      </c>
      <c r="BB96" s="25">
        <f>'[1]SO 4.1.2 - Športové prvky...'!F39</f>
        <v>0</v>
      </c>
      <c r="BC96" s="25">
        <f>'[1]SO 4.1.2 - Športové prvky...'!F40</f>
        <v>0</v>
      </c>
      <c r="BD96" s="169">
        <f>'[1]SO 4.1.2 - Športové prvky...'!F41</f>
        <v>0</v>
      </c>
      <c r="BT96" s="12" t="s">
        <v>96</v>
      </c>
      <c r="BV96" s="12" t="s">
        <v>1148</v>
      </c>
      <c r="BW96" s="12" t="s">
        <v>643</v>
      </c>
      <c r="BX96" s="12" t="s">
        <v>1155</v>
      </c>
      <c r="CL96" s="12" t="s">
        <v>14</v>
      </c>
    </row>
    <row r="97" spans="1:91" s="138" customFormat="1" ht="23.25" customHeight="1" x14ac:dyDescent="0.25">
      <c r="A97" s="170"/>
      <c r="B97" s="137"/>
      <c r="C97" s="52"/>
      <c r="D97" s="52"/>
      <c r="E97" s="52"/>
      <c r="F97" s="173" t="s">
        <v>1159</v>
      </c>
      <c r="G97" s="173"/>
      <c r="H97" s="173"/>
      <c r="I97" s="173"/>
      <c r="J97" s="173"/>
      <c r="K97" s="52"/>
      <c r="L97" s="173" t="s">
        <v>1160</v>
      </c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4">
        <f>'SO 4.2.1 - Herné prvky - ...'!J34</f>
        <v>0</v>
      </c>
      <c r="AH97" s="175"/>
      <c r="AI97" s="175"/>
      <c r="AJ97" s="175"/>
      <c r="AK97" s="175"/>
      <c r="AL97" s="175"/>
      <c r="AM97" s="175"/>
      <c r="AN97" s="174">
        <f>'SO 4.2.1 - Herné prvky - ...'!J43</f>
        <v>0</v>
      </c>
      <c r="AO97" s="175"/>
      <c r="AP97" s="175"/>
      <c r="AQ97" s="166" t="s">
        <v>1151</v>
      </c>
      <c r="AR97" s="137"/>
      <c r="AS97" s="167">
        <v>0</v>
      </c>
      <c r="AT97" s="25">
        <f t="shared" ref="AT97:AT106" si="1">ROUND(SUM(AV97:AW97),2)</f>
        <v>75615.649999999994</v>
      </c>
      <c r="AU97" s="168">
        <f>'[1]SO 4.2.1 - Herné prvky - ...'!P136</f>
        <v>770.65704200000005</v>
      </c>
      <c r="AV97" s="25">
        <f>'[1]SO 4.2.1 - Herné prvky - ...'!J37</f>
        <v>0</v>
      </c>
      <c r="AW97" s="25">
        <f>'[1]SO 4.2.1 - Herné prvky - ...'!J38</f>
        <v>75615.649999999994</v>
      </c>
      <c r="AX97" s="25">
        <f>'[1]SO 4.2.1 - Herné prvky - ...'!J39</f>
        <v>0</v>
      </c>
      <c r="AY97" s="25">
        <f>'[1]SO 4.2.1 - Herné prvky - ...'!J40</f>
        <v>0</v>
      </c>
      <c r="AZ97" s="25">
        <f>'[1]SO 4.2.1 - Herné prvky - ...'!F37</f>
        <v>0</v>
      </c>
      <c r="BA97" s="25">
        <f>'[1]SO 4.2.1 - Herné prvky - ...'!F38</f>
        <v>328763.7</v>
      </c>
      <c r="BB97" s="25">
        <f>'[1]SO 4.2.1 - Herné prvky - ...'!F39</f>
        <v>0</v>
      </c>
      <c r="BC97" s="25">
        <f>'[1]SO 4.2.1 - Herné prvky - ...'!F40</f>
        <v>0</v>
      </c>
      <c r="BD97" s="169">
        <f>'[1]SO 4.2.1 - Herné prvky - ...'!F41</f>
        <v>0</v>
      </c>
      <c r="BT97" s="12" t="s">
        <v>96</v>
      </c>
      <c r="BV97" s="12" t="s">
        <v>1148</v>
      </c>
      <c r="BW97" s="12" t="s">
        <v>719</v>
      </c>
      <c r="BX97" s="12" t="s">
        <v>1158</v>
      </c>
      <c r="CL97" s="12" t="s">
        <v>14</v>
      </c>
    </row>
    <row r="98" spans="1:91" s="138" customFormat="1" ht="23.25" customHeight="1" x14ac:dyDescent="0.25">
      <c r="A98" s="170"/>
      <c r="B98" s="137"/>
      <c r="C98" s="52"/>
      <c r="D98" s="52"/>
      <c r="E98" s="52"/>
      <c r="F98" s="173" t="s">
        <v>1161</v>
      </c>
      <c r="G98" s="173"/>
      <c r="H98" s="173"/>
      <c r="I98" s="173"/>
      <c r="J98" s="173"/>
      <c r="K98" s="52"/>
      <c r="L98" s="173" t="s">
        <v>1162</v>
      </c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4">
        <f>'SO 4.2.2 - Športové prvky...'!J34</f>
        <v>0</v>
      </c>
      <c r="AH98" s="175"/>
      <c r="AI98" s="175"/>
      <c r="AJ98" s="175"/>
      <c r="AK98" s="175"/>
      <c r="AL98" s="175"/>
      <c r="AM98" s="175"/>
      <c r="AN98" s="174">
        <f>'SO 4.2.2 - Športové prvky...'!J43</f>
        <v>0</v>
      </c>
      <c r="AO98" s="175"/>
      <c r="AP98" s="175"/>
      <c r="AQ98" s="166" t="s">
        <v>1151</v>
      </c>
      <c r="AR98" s="137"/>
      <c r="AS98" s="167">
        <v>0</v>
      </c>
      <c r="AT98" s="25">
        <f t="shared" si="1"/>
        <v>37400.050000000003</v>
      </c>
      <c r="AU98" s="168">
        <f>'[1]SO 4.2.2 - Športové prvky...'!P131</f>
        <v>27.041</v>
      </c>
      <c r="AV98" s="25">
        <f>'[1]SO 4.2.2 - Športové prvky...'!J37</f>
        <v>0</v>
      </c>
      <c r="AW98" s="25">
        <f>'[1]SO 4.2.2 - Športové prvky...'!J38</f>
        <v>37400.050000000003</v>
      </c>
      <c r="AX98" s="25">
        <f>'[1]SO 4.2.2 - Športové prvky...'!J39</f>
        <v>0</v>
      </c>
      <c r="AY98" s="25">
        <f>'[1]SO 4.2.2 - Športové prvky...'!J40</f>
        <v>0</v>
      </c>
      <c r="AZ98" s="25">
        <f>'[1]SO 4.2.2 - Športové prvky...'!F37</f>
        <v>0</v>
      </c>
      <c r="BA98" s="25">
        <f>'[1]SO 4.2.2 - Športové prvky...'!F38</f>
        <v>162608.93</v>
      </c>
      <c r="BB98" s="25">
        <f>'[1]SO 4.2.2 - Športové prvky...'!F39</f>
        <v>0</v>
      </c>
      <c r="BC98" s="25">
        <f>'[1]SO 4.2.2 - Športové prvky...'!F40</f>
        <v>0</v>
      </c>
      <c r="BD98" s="169">
        <f>'[1]SO 4.2.2 - Športové prvky...'!F41</f>
        <v>0</v>
      </c>
      <c r="BT98" s="12" t="s">
        <v>96</v>
      </c>
      <c r="BV98" s="12" t="s">
        <v>1148</v>
      </c>
      <c r="BW98" s="12" t="s">
        <v>1058</v>
      </c>
      <c r="BX98" s="12" t="s">
        <v>1158</v>
      </c>
      <c r="CL98" s="12" t="s">
        <v>14</v>
      </c>
    </row>
    <row r="99" spans="1:91" s="164" customFormat="1" ht="16.5" customHeight="1" x14ac:dyDescent="0.25">
      <c r="B99" s="156"/>
      <c r="C99" s="157"/>
      <c r="D99" s="176" t="s">
        <v>1163</v>
      </c>
      <c r="E99" s="176"/>
      <c r="F99" s="176"/>
      <c r="G99" s="176"/>
      <c r="H99" s="176"/>
      <c r="I99" s="158"/>
      <c r="J99" s="176" t="s">
        <v>1164</v>
      </c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7">
        <f>ROUND(AG100+AG101+AG102,2)</f>
        <v>0</v>
      </c>
      <c r="AH99" s="177"/>
      <c r="AI99" s="177"/>
      <c r="AJ99" s="177"/>
      <c r="AK99" s="177"/>
      <c r="AL99" s="177"/>
      <c r="AM99" s="177"/>
      <c r="AN99" s="179">
        <f>SUM(AN100+AN101+AN102)</f>
        <v>0</v>
      </c>
      <c r="AO99" s="179"/>
      <c r="AP99" s="179"/>
      <c r="AQ99" s="159" t="s">
        <v>1150</v>
      </c>
      <c r="AR99" s="156"/>
      <c r="AS99" s="160" t="e">
        <f>ROUND(#REF!+#REF!,2)</f>
        <v>#REF!</v>
      </c>
      <c r="AT99" s="161" t="e">
        <f t="shared" si="1"/>
        <v>#REF!</v>
      </c>
      <c r="AU99" s="162" t="e">
        <f>ROUND(#REF!+#REF!,5)</f>
        <v>#REF!</v>
      </c>
      <c r="AV99" s="161" t="e">
        <f>ROUND(AZ99*L29,2)</f>
        <v>#REF!</v>
      </c>
      <c r="AW99" s="161" t="e">
        <f>ROUND(BA99*L30,2)</f>
        <v>#REF!</v>
      </c>
      <c r="AX99" s="161" t="e">
        <f>ROUND(BB99*L29,2)</f>
        <v>#REF!</v>
      </c>
      <c r="AY99" s="161" t="e">
        <f>ROUND(BC99*L30,2)</f>
        <v>#REF!</v>
      </c>
      <c r="AZ99" s="161" t="e">
        <f>ROUND(#REF!+#REF!,2)</f>
        <v>#REF!</v>
      </c>
      <c r="BA99" s="161" t="e">
        <f>ROUND(#REF!+#REF!,2)</f>
        <v>#REF!</v>
      </c>
      <c r="BB99" s="161" t="e">
        <f>ROUND(#REF!+#REF!,2)</f>
        <v>#REF!</v>
      </c>
      <c r="BC99" s="161" t="e">
        <f>ROUND(#REF!+#REF!,2)</f>
        <v>#REF!</v>
      </c>
      <c r="BD99" s="163" t="e">
        <f>ROUND(#REF!+#REF!,2)</f>
        <v>#REF!</v>
      </c>
      <c r="BS99" s="165" t="s">
        <v>77</v>
      </c>
      <c r="BT99" s="165" t="s">
        <v>80</v>
      </c>
      <c r="BU99" s="165" t="s">
        <v>1147</v>
      </c>
      <c r="BV99" s="165" t="s">
        <v>1148</v>
      </c>
      <c r="BW99" s="165" t="s">
        <v>1165</v>
      </c>
      <c r="BX99" s="165" t="s">
        <v>1124</v>
      </c>
      <c r="CL99" s="165" t="s">
        <v>14</v>
      </c>
      <c r="CM99" s="165" t="s">
        <v>2</v>
      </c>
    </row>
    <row r="100" spans="1:91" s="138" customFormat="1" ht="16.5" customHeight="1" x14ac:dyDescent="0.25">
      <c r="A100" s="170"/>
      <c r="B100" s="137"/>
      <c r="C100" s="52"/>
      <c r="D100" s="52"/>
      <c r="E100" s="52"/>
      <c r="F100" s="173" t="s">
        <v>87</v>
      </c>
      <c r="G100" s="173"/>
      <c r="H100" s="173"/>
      <c r="I100" s="173"/>
      <c r="J100" s="173"/>
      <c r="K100" s="52"/>
      <c r="L100" s="173" t="s">
        <v>660</v>
      </c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4">
        <f>'4 - Hokejbalové ihrisko'!J34</f>
        <v>0</v>
      </c>
      <c r="AH100" s="175"/>
      <c r="AI100" s="175"/>
      <c r="AJ100" s="175"/>
      <c r="AK100" s="175"/>
      <c r="AL100" s="175"/>
      <c r="AM100" s="175"/>
      <c r="AN100" s="174">
        <f>'4 - Hokejbalové ihrisko'!J43</f>
        <v>0</v>
      </c>
      <c r="AO100" s="175"/>
      <c r="AP100" s="175"/>
      <c r="AQ100" s="166" t="s">
        <v>1151</v>
      </c>
      <c r="AR100" s="137"/>
      <c r="AS100" s="167">
        <v>0</v>
      </c>
      <c r="AT100" s="25">
        <f t="shared" si="1"/>
        <v>57363.76</v>
      </c>
      <c r="AU100" s="168">
        <f>'[1]4 - Hokejbalové ihrisko'!P136</f>
        <v>0</v>
      </c>
      <c r="AV100" s="25">
        <f>'[1]4 - Hokejbalové ihrisko'!J37</f>
        <v>0</v>
      </c>
      <c r="AW100" s="25">
        <f>'[1]4 - Hokejbalové ihrisko'!J38</f>
        <v>57363.76</v>
      </c>
      <c r="AX100" s="25">
        <f>'[1]4 - Hokejbalové ihrisko'!J39</f>
        <v>0</v>
      </c>
      <c r="AY100" s="25">
        <f>'[1]4 - Hokejbalové ihrisko'!J40</f>
        <v>0</v>
      </c>
      <c r="AZ100" s="25">
        <f>'[1]4 - Hokejbalové ihrisko'!F37</f>
        <v>0</v>
      </c>
      <c r="BA100" s="25">
        <f>'[1]4 - Hokejbalové ihrisko'!F38</f>
        <v>249407.65</v>
      </c>
      <c r="BB100" s="25">
        <f>'[1]4 - Hokejbalové ihrisko'!F39</f>
        <v>0</v>
      </c>
      <c r="BC100" s="25">
        <f>'[1]4 - Hokejbalové ihrisko'!F40</f>
        <v>0</v>
      </c>
      <c r="BD100" s="169">
        <f>'[1]4 - Hokejbalové ihrisko'!F41</f>
        <v>0</v>
      </c>
      <c r="BT100" s="12" t="s">
        <v>96</v>
      </c>
      <c r="BV100" s="12" t="s">
        <v>1148</v>
      </c>
      <c r="BW100" s="12" t="s">
        <v>1</v>
      </c>
      <c r="BX100" s="12" t="s">
        <v>1166</v>
      </c>
      <c r="CL100" s="12" t="s">
        <v>14</v>
      </c>
    </row>
    <row r="101" spans="1:91" s="138" customFormat="1" ht="16.5" customHeight="1" x14ac:dyDescent="0.25">
      <c r="A101" s="170"/>
      <c r="B101" s="137"/>
      <c r="C101" s="52"/>
      <c r="D101" s="52"/>
      <c r="E101" s="52"/>
      <c r="F101" s="173" t="s">
        <v>103</v>
      </c>
      <c r="G101" s="173"/>
      <c r="H101" s="173"/>
      <c r="I101" s="173"/>
      <c r="J101" s="173"/>
      <c r="K101" s="52"/>
      <c r="L101" s="173" t="s">
        <v>1167</v>
      </c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4">
        <f>'5 - Ihrisko s autodráhou'!J34</f>
        <v>0</v>
      </c>
      <c r="AH101" s="175"/>
      <c r="AI101" s="175"/>
      <c r="AJ101" s="175"/>
      <c r="AK101" s="175"/>
      <c r="AL101" s="175"/>
      <c r="AM101" s="175"/>
      <c r="AN101" s="174">
        <f>'5 - Ihrisko s autodráhou'!J43</f>
        <v>0</v>
      </c>
      <c r="AO101" s="175"/>
      <c r="AP101" s="175"/>
      <c r="AQ101" s="166" t="s">
        <v>1151</v>
      </c>
      <c r="AR101" s="137"/>
      <c r="AS101" s="167">
        <v>0</v>
      </c>
      <c r="AT101" s="25">
        <f t="shared" si="1"/>
        <v>4845.29</v>
      </c>
      <c r="AU101" s="168">
        <f>'[1]5 - Ihrisko s autodráhou'!P133</f>
        <v>0</v>
      </c>
      <c r="AV101" s="25">
        <f>'[1]5 - Ihrisko s autodráhou'!J37</f>
        <v>0</v>
      </c>
      <c r="AW101" s="25">
        <f>'[1]5 - Ihrisko s autodráhou'!J38</f>
        <v>4845.29</v>
      </c>
      <c r="AX101" s="25">
        <f>'[1]5 - Ihrisko s autodráhou'!J39</f>
        <v>0</v>
      </c>
      <c r="AY101" s="25">
        <f>'[1]5 - Ihrisko s autodráhou'!J40</f>
        <v>0</v>
      </c>
      <c r="AZ101" s="25">
        <f>'[1]5 - Ihrisko s autodráhou'!F37</f>
        <v>0</v>
      </c>
      <c r="BA101" s="25">
        <f>'[1]5 - Ihrisko s autodráhou'!F38</f>
        <v>21066.49</v>
      </c>
      <c r="BB101" s="25">
        <f>'[1]5 - Ihrisko s autodráhou'!F39</f>
        <v>0</v>
      </c>
      <c r="BC101" s="25">
        <f>'[1]5 - Ihrisko s autodráhou'!F40</f>
        <v>0</v>
      </c>
      <c r="BD101" s="169">
        <f>'[1]5 - Ihrisko s autodráhou'!F41</f>
        <v>0</v>
      </c>
      <c r="BT101" s="12" t="s">
        <v>96</v>
      </c>
      <c r="BV101" s="12" t="s">
        <v>1148</v>
      </c>
      <c r="BW101" s="12" t="s">
        <v>362</v>
      </c>
      <c r="BX101" s="12" t="s">
        <v>1166</v>
      </c>
      <c r="CL101" s="12" t="s">
        <v>14</v>
      </c>
    </row>
    <row r="102" spans="1:91" s="138" customFormat="1" ht="16.5" customHeight="1" x14ac:dyDescent="0.25">
      <c r="A102" s="170"/>
      <c r="B102" s="137"/>
      <c r="C102" s="52"/>
      <c r="D102" s="52"/>
      <c r="E102" s="52"/>
      <c r="F102" s="173" t="s">
        <v>99</v>
      </c>
      <c r="G102" s="173"/>
      <c r="H102" s="173"/>
      <c r="I102" s="173"/>
      <c r="J102" s="173"/>
      <c r="K102" s="52"/>
      <c r="L102" s="173" t="s">
        <v>1169</v>
      </c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4">
        <f>'6 - Multifunkčné ihrisko'!J34</f>
        <v>0</v>
      </c>
      <c r="AH102" s="175"/>
      <c r="AI102" s="175"/>
      <c r="AJ102" s="175"/>
      <c r="AK102" s="175"/>
      <c r="AL102" s="175"/>
      <c r="AM102" s="175"/>
      <c r="AN102" s="174">
        <f>'6 - Multifunkčné ihrisko'!J43</f>
        <v>0</v>
      </c>
      <c r="AO102" s="175"/>
      <c r="AP102" s="175"/>
      <c r="AQ102" s="166" t="s">
        <v>1151</v>
      </c>
      <c r="AR102" s="137"/>
      <c r="AS102" s="167">
        <v>0</v>
      </c>
      <c r="AT102" s="25">
        <f t="shared" si="1"/>
        <v>12328.49</v>
      </c>
      <c r="AU102" s="168">
        <f>'[1]6 - Multifunkčné ihrisko'!P133</f>
        <v>0</v>
      </c>
      <c r="AV102" s="25">
        <f>'[1]6 - Multifunkčné ihrisko'!J37</f>
        <v>0</v>
      </c>
      <c r="AW102" s="25">
        <f>'[1]6 - Multifunkčné ihrisko'!J38</f>
        <v>12328.49</v>
      </c>
      <c r="AX102" s="25">
        <f>'[1]6 - Multifunkčné ihrisko'!J39</f>
        <v>0</v>
      </c>
      <c r="AY102" s="25">
        <f>'[1]6 - Multifunkčné ihrisko'!J40</f>
        <v>0</v>
      </c>
      <c r="AZ102" s="25">
        <f>'[1]6 - Multifunkčné ihrisko'!F37</f>
        <v>0</v>
      </c>
      <c r="BA102" s="25">
        <f>'[1]6 - Multifunkčné ihrisko'!F38</f>
        <v>53602.11</v>
      </c>
      <c r="BB102" s="25">
        <f>'[1]6 - Multifunkčné ihrisko'!F39</f>
        <v>0</v>
      </c>
      <c r="BC102" s="25">
        <f>'[1]6 - Multifunkčné ihrisko'!F40</f>
        <v>0</v>
      </c>
      <c r="BD102" s="169">
        <f>'[1]6 - Multifunkčné ihrisko'!F41</f>
        <v>0</v>
      </c>
      <c r="BT102" s="12" t="s">
        <v>96</v>
      </c>
      <c r="BV102" s="12" t="s">
        <v>1148</v>
      </c>
      <c r="BW102" s="12" t="s">
        <v>1170</v>
      </c>
      <c r="BX102" s="12" t="s">
        <v>1168</v>
      </c>
      <c r="CL102" s="12" t="s">
        <v>14</v>
      </c>
    </row>
    <row r="103" spans="1:91" s="164" customFormat="1" ht="16.5" customHeight="1" x14ac:dyDescent="0.25">
      <c r="B103" s="156"/>
      <c r="C103" s="157"/>
      <c r="D103" s="176" t="s">
        <v>1171</v>
      </c>
      <c r="E103" s="176"/>
      <c r="F103" s="176"/>
      <c r="G103" s="176"/>
      <c r="H103" s="176"/>
      <c r="I103" s="158"/>
      <c r="J103" s="176" t="s">
        <v>1172</v>
      </c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7">
        <f>ROUND(AG104,2)</f>
        <v>0</v>
      </c>
      <c r="AH103" s="178"/>
      <c r="AI103" s="178"/>
      <c r="AJ103" s="178"/>
      <c r="AK103" s="178"/>
      <c r="AL103" s="178"/>
      <c r="AM103" s="178"/>
      <c r="AN103" s="179">
        <f>SUM(AG103*1.23)</f>
        <v>0</v>
      </c>
      <c r="AO103" s="178"/>
      <c r="AP103" s="178"/>
      <c r="AQ103" s="159" t="s">
        <v>1150</v>
      </c>
      <c r="AR103" s="156"/>
      <c r="AS103" s="160" t="e">
        <f>ROUND(#REF!+#REF!,2)</f>
        <v>#REF!</v>
      </c>
      <c r="AT103" s="161" t="e">
        <f t="shared" si="1"/>
        <v>#REF!</v>
      </c>
      <c r="AU103" s="162" t="e">
        <f>ROUND(#REF!+#REF!,5)</f>
        <v>#REF!</v>
      </c>
      <c r="AV103" s="161" t="e">
        <f>ROUND(AZ103*L29,2)</f>
        <v>#REF!</v>
      </c>
      <c r="AW103" s="161" t="e">
        <f>ROUND(BA103*L30,2)</f>
        <v>#REF!</v>
      </c>
      <c r="AX103" s="161" t="e">
        <f>ROUND(BB103*L29,2)</f>
        <v>#REF!</v>
      </c>
      <c r="AY103" s="161" t="e">
        <f>ROUND(BC103*L30,2)</f>
        <v>#REF!</v>
      </c>
      <c r="AZ103" s="161" t="e">
        <f>ROUND(#REF!+#REF!,2)</f>
        <v>#REF!</v>
      </c>
      <c r="BA103" s="161" t="e">
        <f>ROUND(#REF!+#REF!,2)</f>
        <v>#REF!</v>
      </c>
      <c r="BB103" s="161" t="e">
        <f>ROUND(#REF!+#REF!,2)</f>
        <v>#REF!</v>
      </c>
      <c r="BC103" s="161" t="e">
        <f>ROUND(#REF!+#REF!,2)</f>
        <v>#REF!</v>
      </c>
      <c r="BD103" s="163" t="e">
        <f>ROUND(#REF!+#REF!,2)</f>
        <v>#REF!</v>
      </c>
      <c r="BS103" s="165" t="s">
        <v>77</v>
      </c>
      <c r="BT103" s="165" t="s">
        <v>80</v>
      </c>
      <c r="BU103" s="165" t="s">
        <v>1147</v>
      </c>
      <c r="BV103" s="165" t="s">
        <v>1148</v>
      </c>
      <c r="BW103" s="165" t="s">
        <v>1173</v>
      </c>
      <c r="BX103" s="165" t="s">
        <v>1124</v>
      </c>
      <c r="CL103" s="165" t="s">
        <v>14</v>
      </c>
      <c r="CM103" s="165" t="s">
        <v>2</v>
      </c>
    </row>
    <row r="104" spans="1:91" s="138" customFormat="1" ht="23.25" customHeight="1" x14ac:dyDescent="0.25">
      <c r="A104" s="170"/>
      <c r="B104" s="137"/>
      <c r="C104" s="52"/>
      <c r="D104" s="52"/>
      <c r="E104" s="52"/>
      <c r="F104" s="52"/>
      <c r="G104" s="173" t="s">
        <v>1175</v>
      </c>
      <c r="H104" s="173"/>
      <c r="I104" s="173"/>
      <c r="J104" s="173"/>
      <c r="K104" s="173"/>
      <c r="L104" s="52"/>
      <c r="M104" s="173" t="s">
        <v>1176</v>
      </c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4">
        <f>'SO 6.1.1.2 - Verejné osve...'!J34</f>
        <v>0</v>
      </c>
      <c r="AH104" s="175"/>
      <c r="AI104" s="175"/>
      <c r="AJ104" s="175"/>
      <c r="AK104" s="175"/>
      <c r="AL104" s="175"/>
      <c r="AM104" s="175"/>
      <c r="AN104" s="174">
        <f>'SO 6.1.1.2 - Verejné osve...'!J43</f>
        <v>0</v>
      </c>
      <c r="AO104" s="175"/>
      <c r="AP104" s="175"/>
      <c r="AQ104" s="166" t="s">
        <v>1151</v>
      </c>
      <c r="AR104" s="137"/>
      <c r="AS104" s="167">
        <v>0</v>
      </c>
      <c r="AT104" s="25">
        <f t="shared" si="1"/>
        <v>7632.73</v>
      </c>
      <c r="AU104" s="168">
        <f>'[1]SO 6.1.1.2 - Verejné osve...'!P132</f>
        <v>0</v>
      </c>
      <c r="AV104" s="25">
        <f>'[1]SO 6.1.1.2 - Verejné osve...'!J37</f>
        <v>0</v>
      </c>
      <c r="AW104" s="25">
        <f>'[1]SO 6.1.1.2 - Verejné osve...'!J38</f>
        <v>7632.73</v>
      </c>
      <c r="AX104" s="25">
        <f>'[1]SO 6.1.1.2 - Verejné osve...'!J39</f>
        <v>0</v>
      </c>
      <c r="AY104" s="25">
        <f>'[1]SO 6.1.1.2 - Verejné osve...'!J40</f>
        <v>0</v>
      </c>
      <c r="AZ104" s="25">
        <f>'[1]SO 6.1.1.2 - Verejné osve...'!F37</f>
        <v>0</v>
      </c>
      <c r="BA104" s="25">
        <f>'[1]SO 6.1.1.2 - Verejné osve...'!F38</f>
        <v>33185.79</v>
      </c>
      <c r="BB104" s="25">
        <f>'[1]SO 6.1.1.2 - Verejné osve...'!F39</f>
        <v>0</v>
      </c>
      <c r="BC104" s="25">
        <f>'[1]SO 6.1.1.2 - Verejné osve...'!F40</f>
        <v>0</v>
      </c>
      <c r="BD104" s="169">
        <f>'[1]SO 6.1.1.2 - Verejné osve...'!F41</f>
        <v>0</v>
      </c>
      <c r="BT104" s="12" t="s">
        <v>87</v>
      </c>
      <c r="BV104" s="12" t="s">
        <v>1148</v>
      </c>
      <c r="BW104" s="12" t="s">
        <v>903</v>
      </c>
      <c r="BX104" s="12" t="s">
        <v>1174</v>
      </c>
      <c r="CL104" s="12" t="s">
        <v>14</v>
      </c>
    </row>
    <row r="105" spans="1:91" s="164" customFormat="1" ht="16.5" customHeight="1" x14ac:dyDescent="0.25">
      <c r="B105" s="156"/>
      <c r="C105" s="157"/>
      <c r="D105" s="176" t="s">
        <v>1177</v>
      </c>
      <c r="E105" s="176"/>
      <c r="F105" s="176"/>
      <c r="G105" s="176"/>
      <c r="H105" s="176"/>
      <c r="I105" s="158"/>
      <c r="J105" s="176" t="s">
        <v>1178</v>
      </c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7">
        <f>ROUND(AG106,2)</f>
        <v>0</v>
      </c>
      <c r="AH105" s="178"/>
      <c r="AI105" s="178"/>
      <c r="AJ105" s="178"/>
      <c r="AK105" s="178"/>
      <c r="AL105" s="178"/>
      <c r="AM105" s="178"/>
      <c r="AN105" s="179">
        <f>SUM(AG105*1.23)</f>
        <v>0</v>
      </c>
      <c r="AO105" s="178"/>
      <c r="AP105" s="178"/>
      <c r="AQ105" s="159" t="s">
        <v>1150</v>
      </c>
      <c r="AR105" s="156"/>
      <c r="AS105" s="160" t="e">
        <f>ROUND(#REF!+#REF!+#REF!,2)</f>
        <v>#REF!</v>
      </c>
      <c r="AT105" s="161" t="e">
        <f t="shared" si="1"/>
        <v>#REF!</v>
      </c>
      <c r="AU105" s="162" t="e">
        <f>ROUND(#REF!+#REF!+#REF!,5)</f>
        <v>#REF!</v>
      </c>
      <c r="AV105" s="161" t="e">
        <f>ROUND(AZ105*L29,2)</f>
        <v>#REF!</v>
      </c>
      <c r="AW105" s="161" t="e">
        <f>ROUND(BA105*L30,2)</f>
        <v>#REF!</v>
      </c>
      <c r="AX105" s="161" t="e">
        <f>ROUND(BB105*L29,2)</f>
        <v>#REF!</v>
      </c>
      <c r="AY105" s="161" t="e">
        <f>ROUND(BC105*L30,2)</f>
        <v>#REF!</v>
      </c>
      <c r="AZ105" s="161" t="e">
        <f>ROUND(#REF!+#REF!+#REF!,2)</f>
        <v>#REF!</v>
      </c>
      <c r="BA105" s="161" t="e">
        <f>ROUND(#REF!+#REF!+#REF!,2)</f>
        <v>#REF!</v>
      </c>
      <c r="BB105" s="161" t="e">
        <f>ROUND(#REF!+#REF!+#REF!,2)</f>
        <v>#REF!</v>
      </c>
      <c r="BC105" s="161" t="e">
        <f>ROUND(#REF!+#REF!+#REF!,2)</f>
        <v>#REF!</v>
      </c>
      <c r="BD105" s="163" t="e">
        <f>ROUND(#REF!+#REF!+#REF!,2)</f>
        <v>#REF!</v>
      </c>
      <c r="BS105" s="165" t="s">
        <v>77</v>
      </c>
      <c r="BT105" s="165" t="s">
        <v>80</v>
      </c>
      <c r="BU105" s="165" t="s">
        <v>1147</v>
      </c>
      <c r="BV105" s="165" t="s">
        <v>1148</v>
      </c>
      <c r="BW105" s="165" t="s">
        <v>1179</v>
      </c>
      <c r="BX105" s="165" t="s">
        <v>1124</v>
      </c>
      <c r="CL105" s="165" t="s">
        <v>14</v>
      </c>
      <c r="CM105" s="165" t="s">
        <v>2</v>
      </c>
    </row>
    <row r="106" spans="1:91" s="138" customFormat="1" ht="35.25" customHeight="1" x14ac:dyDescent="0.25">
      <c r="A106" s="170"/>
      <c r="B106" s="137"/>
      <c r="C106" s="52"/>
      <c r="D106" s="52"/>
      <c r="E106" s="52"/>
      <c r="F106" s="173" t="s">
        <v>1181</v>
      </c>
      <c r="G106" s="173"/>
      <c r="H106" s="173"/>
      <c r="I106" s="173"/>
      <c r="J106" s="173"/>
      <c r="K106" s="52"/>
      <c r="L106" s="173" t="s">
        <v>1182</v>
      </c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4">
        <f>'SO 7.1.2 - Prípojky vody ...'!J34</f>
        <v>0</v>
      </c>
      <c r="AH106" s="175"/>
      <c r="AI106" s="175"/>
      <c r="AJ106" s="175"/>
      <c r="AK106" s="175"/>
      <c r="AL106" s="175"/>
      <c r="AM106" s="175"/>
      <c r="AN106" s="174">
        <f>'SO 7.1.2 - Prípojky vody ...'!J43</f>
        <v>0</v>
      </c>
      <c r="AO106" s="175"/>
      <c r="AP106" s="175"/>
      <c r="AQ106" s="166" t="s">
        <v>1151</v>
      </c>
      <c r="AR106" s="137"/>
      <c r="AS106" s="167">
        <v>0</v>
      </c>
      <c r="AT106" s="25">
        <f t="shared" si="1"/>
        <v>5194.45</v>
      </c>
      <c r="AU106" s="168">
        <f>'[1]SO 7.1.2 - Prípojky vody ...'!P133</f>
        <v>0</v>
      </c>
      <c r="AV106" s="25">
        <f>'[1]SO 7.1.2 - Prípojky vody ...'!J37</f>
        <v>0</v>
      </c>
      <c r="AW106" s="25">
        <f>'[1]SO 7.1.2 - Prípojky vody ...'!J38</f>
        <v>5194.45</v>
      </c>
      <c r="AX106" s="25">
        <f>'[1]SO 7.1.2 - Prípojky vody ...'!J39</f>
        <v>0</v>
      </c>
      <c r="AY106" s="25">
        <f>'[1]SO 7.1.2 - Prípojky vody ...'!J40</f>
        <v>0</v>
      </c>
      <c r="AZ106" s="25">
        <f>'[1]SO 7.1.2 - Prípojky vody ...'!F37</f>
        <v>0</v>
      </c>
      <c r="BA106" s="25">
        <f>'[1]SO 7.1.2 - Prípojky vody ...'!F38</f>
        <v>22584.57</v>
      </c>
      <c r="BB106" s="25">
        <f>'[1]SO 7.1.2 - Prípojky vody ...'!F39</f>
        <v>0</v>
      </c>
      <c r="BC106" s="25">
        <f>'[1]SO 7.1.2 - Prípojky vody ...'!F40</f>
        <v>0</v>
      </c>
      <c r="BD106" s="169">
        <f>'[1]SO 7.1.2 - Prípojky vody ...'!F41</f>
        <v>0</v>
      </c>
      <c r="BT106" s="12" t="s">
        <v>96</v>
      </c>
      <c r="BV106" s="12" t="s">
        <v>1148</v>
      </c>
      <c r="BW106" s="12" t="s">
        <v>510</v>
      </c>
      <c r="BX106" s="12" t="s">
        <v>1180</v>
      </c>
      <c r="CL106" s="12" t="s">
        <v>14</v>
      </c>
    </row>
    <row r="107" spans="1:91" s="9" customFormat="1" ht="30" customHeight="1" x14ac:dyDescent="0.25">
      <c r="B107" s="10"/>
      <c r="AR107" s="10"/>
    </row>
    <row r="108" spans="1:91" s="9" customFormat="1" ht="6.95" customHeight="1" x14ac:dyDescent="0.25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10"/>
    </row>
  </sheetData>
  <mergeCells count="84">
    <mergeCell ref="AN95:AP95"/>
    <mergeCell ref="AG95:AM95"/>
    <mergeCell ref="J95:AF95"/>
    <mergeCell ref="D95:H95"/>
    <mergeCell ref="F96:J96"/>
    <mergeCell ref="L96:AF96"/>
    <mergeCell ref="AG96:AM96"/>
    <mergeCell ref="AN96:AP96"/>
    <mergeCell ref="L28:P28"/>
    <mergeCell ref="W28:AE28"/>
    <mergeCell ref="AK28:AO28"/>
    <mergeCell ref="AN99:AP99"/>
    <mergeCell ref="AG99:AM99"/>
    <mergeCell ref="J99:AF99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AR2:BE2"/>
    <mergeCell ref="K5:AJ5"/>
    <mergeCell ref="K6:AJ6"/>
    <mergeCell ref="E23:AN23"/>
    <mergeCell ref="AK26:AO26"/>
    <mergeCell ref="W32:AE32"/>
    <mergeCell ref="AK32:AO32"/>
    <mergeCell ref="C92:G92"/>
    <mergeCell ref="I92:AF92"/>
    <mergeCell ref="AG92:AM92"/>
    <mergeCell ref="AN92:AP92"/>
    <mergeCell ref="L33:P33"/>
    <mergeCell ref="W33:AE33"/>
    <mergeCell ref="AK33:AO33"/>
    <mergeCell ref="X35:AB35"/>
    <mergeCell ref="AK35:AO35"/>
    <mergeCell ref="L85:AJ85"/>
    <mergeCell ref="AG94:AM94"/>
    <mergeCell ref="AN94:AP94"/>
    <mergeCell ref="AM87:AN87"/>
    <mergeCell ref="AM89:AP89"/>
    <mergeCell ref="AS89:AT91"/>
    <mergeCell ref="AM90:AP90"/>
    <mergeCell ref="AN97:AP97"/>
    <mergeCell ref="F100:J100"/>
    <mergeCell ref="L100:AF100"/>
    <mergeCell ref="AG100:AM100"/>
    <mergeCell ref="AN100:AP100"/>
    <mergeCell ref="D99:H99"/>
    <mergeCell ref="F98:J98"/>
    <mergeCell ref="L98:AF98"/>
    <mergeCell ref="AG98:AM98"/>
    <mergeCell ref="AN98:AP98"/>
    <mergeCell ref="F97:J97"/>
    <mergeCell ref="L97:AF97"/>
    <mergeCell ref="AG97:AM97"/>
    <mergeCell ref="F102:J102"/>
    <mergeCell ref="L102:AF102"/>
    <mergeCell ref="AG102:AM102"/>
    <mergeCell ref="AN102:AP102"/>
    <mergeCell ref="F101:J101"/>
    <mergeCell ref="L101:AF101"/>
    <mergeCell ref="AG101:AM101"/>
    <mergeCell ref="AN101:AP101"/>
    <mergeCell ref="G104:K104"/>
    <mergeCell ref="M104:AF104"/>
    <mergeCell ref="AG104:AM104"/>
    <mergeCell ref="AN104:AP104"/>
    <mergeCell ref="D103:H103"/>
    <mergeCell ref="J103:AF103"/>
    <mergeCell ref="AG103:AM103"/>
    <mergeCell ref="AN103:AP103"/>
    <mergeCell ref="F106:J106"/>
    <mergeCell ref="L106:AF106"/>
    <mergeCell ref="AG106:AM106"/>
    <mergeCell ref="AN106:AP106"/>
    <mergeCell ref="D105:H105"/>
    <mergeCell ref="J105:AF105"/>
    <mergeCell ref="AG105:AM105"/>
    <mergeCell ref="AN105:AP105"/>
  </mergeCells>
  <pageMargins left="0.39374999999999999" right="0.39374999999999999" top="0.39374999999999999" bottom="0.39374999999999999" header="0" footer="0"/>
  <pageSetup paperSize="9" scale="71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0E67-6573-411F-868E-039228AE7513}">
  <sheetPr>
    <pageSetUpPr fitToPage="1"/>
  </sheetPr>
  <dimension ref="B2:BM232"/>
  <sheetViews>
    <sheetView showGridLines="0" topLeftCell="A124" workbookViewId="0">
      <selection activeCell="X136" sqref="X136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05" t="s">
        <v>0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2" t="s">
        <v>643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26.25" customHeight="1" x14ac:dyDescent="0.2">
      <c r="B7" s="5"/>
      <c r="E7" s="214" t="str">
        <f>'[1]Rekapitulácia stavby'!K6</f>
        <v>Zelené sídliská - lokalita MAGURSKÁ - JELŠOVÝ HÁJIK - revízia 2</v>
      </c>
      <c r="F7" s="215"/>
      <c r="G7" s="215"/>
      <c r="H7" s="215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214" t="s">
        <v>644</v>
      </c>
      <c r="F9" s="206"/>
      <c r="G9" s="206"/>
      <c r="H9" s="206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188" t="s">
        <v>645</v>
      </c>
      <c r="F11" s="216"/>
      <c r="G11" s="216"/>
      <c r="H11" s="216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16.5" customHeight="1" x14ac:dyDescent="0.25">
      <c r="B13" s="10"/>
      <c r="E13" s="203" t="s">
        <v>646</v>
      </c>
      <c r="F13" s="216"/>
      <c r="G13" s="216"/>
      <c r="H13" s="216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907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376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25">
      <c r="B19" s="10"/>
      <c r="E19" s="12" t="s">
        <v>377</v>
      </c>
      <c r="I19" s="8" t="s">
        <v>21</v>
      </c>
      <c r="J19" s="12" t="s">
        <v>14</v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22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25">
      <c r="B22" s="10"/>
      <c r="E22" s="207" t="str">
        <f>'[1]Rekapitulácia stavby'!E14</f>
        <v xml:space="preserve"> </v>
      </c>
      <c r="F22" s="207"/>
      <c r="G22" s="207"/>
      <c r="H22" s="207"/>
      <c r="I22" s="8" t="s">
        <v>21</v>
      </c>
      <c r="J22" s="12" t="str">
        <f>'[1]Rekapitulácia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23</v>
      </c>
      <c r="I24" s="8" t="s">
        <v>20</v>
      </c>
      <c r="J24" s="12" t="s">
        <v>14</v>
      </c>
      <c r="L24" s="10"/>
    </row>
    <row r="25" spans="2:12" s="9" customFormat="1" ht="18" customHeight="1" x14ac:dyDescent="0.25">
      <c r="B25" s="10"/>
      <c r="E25" s="12" t="s">
        <v>647</v>
      </c>
      <c r="I25" s="8" t="s">
        <v>21</v>
      </c>
      <c r="J25" s="12" t="s">
        <v>14</v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24</v>
      </c>
      <c r="I27" s="8" t="s">
        <v>20</v>
      </c>
      <c r="J27" s="12" t="s">
        <v>14</v>
      </c>
      <c r="L27" s="10"/>
    </row>
    <row r="28" spans="2:12" s="9" customFormat="1" ht="18" customHeight="1" x14ac:dyDescent="0.25">
      <c r="B28" s="10"/>
      <c r="E28" s="12" t="s">
        <v>648</v>
      </c>
      <c r="I28" s="8" t="s">
        <v>21</v>
      </c>
      <c r="J28" s="12" t="s">
        <v>14</v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25</v>
      </c>
      <c r="L30" s="10"/>
    </row>
    <row r="31" spans="2:12" s="14" customFormat="1" ht="16.5" customHeight="1" x14ac:dyDescent="0.25">
      <c r="B31" s="15"/>
      <c r="E31" s="209" t="s">
        <v>14</v>
      </c>
      <c r="F31" s="209"/>
      <c r="G31" s="209"/>
      <c r="H31" s="209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26</v>
      </c>
      <c r="J34" s="19">
        <f>ROUND(J136,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27</v>
      </c>
      <c r="I36" s="20" t="s">
        <v>28</v>
      </c>
      <c r="J36" s="20" t="s">
        <v>29</v>
      </c>
      <c r="L36" s="10"/>
    </row>
    <row r="37" spans="2:12" s="9" customFormat="1" ht="14.45" customHeight="1" x14ac:dyDescent="0.25">
      <c r="B37" s="10"/>
      <c r="D37" s="11" t="s">
        <v>30</v>
      </c>
      <c r="E37" s="21" t="s">
        <v>31</v>
      </c>
      <c r="F37" s="22">
        <f>ROUND((SUM(BE136:BE231)),  2)</f>
        <v>0</v>
      </c>
      <c r="G37" s="23"/>
      <c r="H37" s="23"/>
      <c r="I37" s="24">
        <v>0.23</v>
      </c>
      <c r="J37" s="22">
        <f>ROUND(((SUM(BE136:BE231))*I37),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ROUND((SUM(BF136:BF231)),  2)</f>
        <v>0</v>
      </c>
      <c r="I38" s="26">
        <v>0.23</v>
      </c>
      <c r="J38" s="25">
        <f>ROUND(((SUM(BF136:BF231))*I38),  2)</f>
        <v>0</v>
      </c>
      <c r="L38" s="10"/>
    </row>
    <row r="39" spans="2:12" s="9" customFormat="1" ht="14.45" hidden="1" customHeight="1" x14ac:dyDescent="0.25">
      <c r="B39" s="10"/>
      <c r="E39" s="8" t="s">
        <v>33</v>
      </c>
      <c r="F39" s="25">
        <f>ROUND((SUM(BG136:BG231)),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34</v>
      </c>
      <c r="F40" s="25">
        <f>ROUND((SUM(BH136:BH231)),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35</v>
      </c>
      <c r="F41" s="22">
        <f>ROUND((SUM(BI136:BI231)),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36</v>
      </c>
      <c r="E43" s="29"/>
      <c r="F43" s="29"/>
      <c r="G43" s="30" t="s">
        <v>37</v>
      </c>
      <c r="H43" s="31" t="s">
        <v>38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39</v>
      </c>
      <c r="E50" s="35"/>
      <c r="F50" s="35"/>
      <c r="G50" s="34" t="s">
        <v>40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41</v>
      </c>
      <c r="E61" s="37"/>
      <c r="F61" s="38" t="s">
        <v>42</v>
      </c>
      <c r="G61" s="36" t="s">
        <v>41</v>
      </c>
      <c r="H61" s="37"/>
      <c r="I61" s="37"/>
      <c r="J61" s="39" t="s">
        <v>42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43</v>
      </c>
      <c r="E65" s="35"/>
      <c r="F65" s="35"/>
      <c r="G65" s="34" t="s">
        <v>44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41</v>
      </c>
      <c r="E76" s="37"/>
      <c r="F76" s="38" t="s">
        <v>42</v>
      </c>
      <c r="G76" s="36" t="s">
        <v>41</v>
      </c>
      <c r="H76" s="37"/>
      <c r="I76" s="37"/>
      <c r="J76" s="39" t="s">
        <v>42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45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26.25" hidden="1" customHeight="1" x14ac:dyDescent="0.25">
      <c r="B85" s="10"/>
      <c r="E85" s="214" t="str">
        <f>E7</f>
        <v>Zelené sídliská - lokalita MAGURSKÁ - JELŠOVÝ HÁJIK - revízia 2</v>
      </c>
      <c r="F85" s="215"/>
      <c r="G85" s="215"/>
      <c r="H85" s="215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14" t="s">
        <v>644</v>
      </c>
      <c r="F87" s="206"/>
      <c r="G87" s="206"/>
      <c r="H87" s="206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188" t="s">
        <v>645</v>
      </c>
      <c r="F89" s="216"/>
      <c r="G89" s="216"/>
      <c r="H89" s="216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16.5" hidden="1" customHeight="1" x14ac:dyDescent="0.25">
      <c r="B91" s="10"/>
      <c r="E91" s="203" t="str">
        <f>E13</f>
        <v>SO 4.1.2 - Športové prvky - časť 1</v>
      </c>
      <c r="F91" s="216"/>
      <c r="G91" s="216"/>
      <c r="H91" s="216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>Magurská, Jelšový hájik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23</v>
      </c>
      <c r="J95" s="16" t="str">
        <f>E25</f>
        <v>Ing. Júlia Straňáková</v>
      </c>
      <c r="L95" s="10"/>
    </row>
    <row r="96" spans="2:12" s="9" customFormat="1" ht="15.2" hidden="1" customHeight="1" x14ac:dyDescent="0.25">
      <c r="B96" s="10"/>
      <c r="C96" s="8" t="s">
        <v>22</v>
      </c>
      <c r="F96" s="12" t="str">
        <f>IF(E22="","",E22)</f>
        <v xml:space="preserve"> </v>
      </c>
      <c r="I96" s="8" t="s">
        <v>24</v>
      </c>
      <c r="J96" s="16" t="str">
        <f>E28</f>
        <v>Milan Straňák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46</v>
      </c>
      <c r="D98" s="27"/>
      <c r="E98" s="27"/>
      <c r="F98" s="27"/>
      <c r="G98" s="27"/>
      <c r="H98" s="27"/>
      <c r="I98" s="27"/>
      <c r="J98" s="45" t="s">
        <v>47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48</v>
      </c>
      <c r="J100" s="19">
        <f>J136</f>
        <v>0</v>
      </c>
      <c r="L100" s="10"/>
      <c r="AU100" s="2" t="s">
        <v>49</v>
      </c>
    </row>
    <row r="101" spans="2:47" s="47" customFormat="1" ht="24.95" hidden="1" customHeight="1" x14ac:dyDescent="0.25">
      <c r="B101" s="48"/>
      <c r="D101" s="49" t="s">
        <v>649</v>
      </c>
      <c r="E101" s="50"/>
      <c r="F101" s="50"/>
      <c r="G101" s="50"/>
      <c r="H101" s="50"/>
      <c r="I101" s="50"/>
      <c r="J101" s="51">
        <f>J137</f>
        <v>0</v>
      </c>
      <c r="L101" s="48"/>
    </row>
    <row r="102" spans="2:47" s="52" customFormat="1" ht="19.899999999999999" hidden="1" customHeight="1" x14ac:dyDescent="0.25">
      <c r="B102" s="53"/>
      <c r="D102" s="54" t="s">
        <v>650</v>
      </c>
      <c r="E102" s="55"/>
      <c r="F102" s="55"/>
      <c r="G102" s="55"/>
      <c r="H102" s="55"/>
      <c r="I102" s="55"/>
      <c r="J102" s="56">
        <f>J138</f>
        <v>0</v>
      </c>
      <c r="L102" s="53"/>
    </row>
    <row r="103" spans="2:47" s="52" customFormat="1" ht="14.85" hidden="1" customHeight="1" x14ac:dyDescent="0.25">
      <c r="B103" s="53"/>
      <c r="D103" s="54" t="s">
        <v>651</v>
      </c>
      <c r="E103" s="55"/>
      <c r="F103" s="55"/>
      <c r="G103" s="55"/>
      <c r="H103" s="55"/>
      <c r="I103" s="55"/>
      <c r="J103" s="56">
        <f>J139</f>
        <v>0</v>
      </c>
      <c r="L103" s="53"/>
    </row>
    <row r="104" spans="2:47" s="52" customFormat="1" ht="14.85" hidden="1" customHeight="1" x14ac:dyDescent="0.25">
      <c r="B104" s="53"/>
      <c r="D104" s="54" t="s">
        <v>652</v>
      </c>
      <c r="E104" s="55"/>
      <c r="F104" s="55"/>
      <c r="G104" s="55"/>
      <c r="H104" s="55"/>
      <c r="I104" s="55"/>
      <c r="J104" s="56">
        <f>J145</f>
        <v>0</v>
      </c>
      <c r="L104" s="53"/>
    </row>
    <row r="105" spans="2:47" s="52" customFormat="1" ht="14.85" hidden="1" customHeight="1" x14ac:dyDescent="0.25">
      <c r="B105" s="53"/>
      <c r="D105" s="54" t="s">
        <v>653</v>
      </c>
      <c r="E105" s="55"/>
      <c r="F105" s="55"/>
      <c r="G105" s="55"/>
      <c r="H105" s="55"/>
      <c r="I105" s="55"/>
      <c r="J105" s="56">
        <f>J156</f>
        <v>0</v>
      </c>
      <c r="L105" s="53"/>
    </row>
    <row r="106" spans="2:47" s="52" customFormat="1" ht="19.899999999999999" hidden="1" customHeight="1" x14ac:dyDescent="0.25">
      <c r="B106" s="53"/>
      <c r="D106" s="54" t="s">
        <v>654</v>
      </c>
      <c r="E106" s="55"/>
      <c r="F106" s="55"/>
      <c r="G106" s="55"/>
      <c r="H106" s="55"/>
      <c r="I106" s="55"/>
      <c r="J106" s="56">
        <f>J183</f>
        <v>0</v>
      </c>
      <c r="L106" s="53"/>
    </row>
    <row r="107" spans="2:47" s="52" customFormat="1" ht="14.85" hidden="1" customHeight="1" x14ac:dyDescent="0.25">
      <c r="B107" s="53"/>
      <c r="D107" s="54" t="s">
        <v>916</v>
      </c>
      <c r="E107" s="55"/>
      <c r="F107" s="55"/>
      <c r="G107" s="55"/>
      <c r="H107" s="55"/>
      <c r="I107" s="55"/>
      <c r="J107" s="56">
        <f>J184</f>
        <v>0</v>
      </c>
      <c r="L107" s="53"/>
    </row>
    <row r="108" spans="2:47" s="52" customFormat="1" ht="14.85" hidden="1" customHeight="1" x14ac:dyDescent="0.25">
      <c r="B108" s="53"/>
      <c r="D108" s="54" t="s">
        <v>917</v>
      </c>
      <c r="E108" s="55"/>
      <c r="F108" s="55"/>
      <c r="G108" s="55"/>
      <c r="H108" s="55"/>
      <c r="I108" s="55"/>
      <c r="J108" s="56">
        <f>J189</f>
        <v>0</v>
      </c>
      <c r="L108" s="53"/>
    </row>
    <row r="109" spans="2:47" s="52" customFormat="1" ht="19.899999999999999" hidden="1" customHeight="1" x14ac:dyDescent="0.25">
      <c r="B109" s="53"/>
      <c r="D109" s="54" t="s">
        <v>655</v>
      </c>
      <c r="E109" s="55"/>
      <c r="F109" s="55"/>
      <c r="G109" s="55"/>
      <c r="H109" s="55"/>
      <c r="I109" s="55"/>
      <c r="J109" s="56">
        <f>J191</f>
        <v>0</v>
      </c>
      <c r="L109" s="53"/>
    </row>
    <row r="110" spans="2:47" s="52" customFormat="1" ht="14.85" hidden="1" customHeight="1" x14ac:dyDescent="0.25">
      <c r="B110" s="53"/>
      <c r="D110" s="54" t="s">
        <v>656</v>
      </c>
      <c r="E110" s="55"/>
      <c r="F110" s="55"/>
      <c r="G110" s="55"/>
      <c r="H110" s="55"/>
      <c r="I110" s="55"/>
      <c r="J110" s="56">
        <f>J192</f>
        <v>0</v>
      </c>
      <c r="L110" s="53"/>
    </row>
    <row r="111" spans="2:47" s="52" customFormat="1" ht="14.85" hidden="1" customHeight="1" x14ac:dyDescent="0.25">
      <c r="B111" s="53"/>
      <c r="D111" s="54" t="s">
        <v>657</v>
      </c>
      <c r="E111" s="55"/>
      <c r="F111" s="55"/>
      <c r="G111" s="55"/>
      <c r="H111" s="55"/>
      <c r="I111" s="55"/>
      <c r="J111" s="56">
        <f>J198</f>
        <v>0</v>
      </c>
      <c r="L111" s="53"/>
    </row>
    <row r="112" spans="2:47" s="52" customFormat="1" ht="14.85" hidden="1" customHeight="1" x14ac:dyDescent="0.25">
      <c r="B112" s="53"/>
      <c r="D112" s="54" t="s">
        <v>658</v>
      </c>
      <c r="E112" s="55"/>
      <c r="F112" s="55"/>
      <c r="G112" s="55"/>
      <c r="H112" s="55"/>
      <c r="I112" s="55"/>
      <c r="J112" s="56">
        <f>J207</f>
        <v>0</v>
      </c>
      <c r="L112" s="53"/>
    </row>
    <row r="113" spans="2:12" s="9" customFormat="1" ht="21.75" hidden="1" customHeight="1" x14ac:dyDescent="0.25">
      <c r="B113" s="10"/>
      <c r="L113" s="10"/>
    </row>
    <row r="114" spans="2:12" s="9" customFormat="1" ht="6.95" hidden="1" customHeight="1" x14ac:dyDescent="0.25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10"/>
    </row>
    <row r="115" spans="2:12" hidden="1" x14ac:dyDescent="0.2"/>
    <row r="116" spans="2:12" hidden="1" x14ac:dyDescent="0.2"/>
    <row r="117" spans="2:12" hidden="1" x14ac:dyDescent="0.2"/>
    <row r="118" spans="2:12" s="9" customFormat="1" ht="6.95" customHeight="1" x14ac:dyDescent="0.25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10"/>
    </row>
    <row r="119" spans="2:12" s="9" customFormat="1" ht="24.95" customHeight="1" x14ac:dyDescent="0.25">
      <c r="B119" s="10"/>
      <c r="C119" s="6" t="s">
        <v>62</v>
      </c>
      <c r="L119" s="10"/>
    </row>
    <row r="120" spans="2:12" s="9" customFormat="1" ht="6.95" customHeight="1" x14ac:dyDescent="0.25">
      <c r="B120" s="10"/>
      <c r="L120" s="10"/>
    </row>
    <row r="121" spans="2:12" s="9" customFormat="1" ht="12" customHeight="1" x14ac:dyDescent="0.25">
      <c r="B121" s="10"/>
      <c r="C121" s="8" t="s">
        <v>6</v>
      </c>
      <c r="L121" s="10"/>
    </row>
    <row r="122" spans="2:12" s="9" customFormat="1" ht="26.25" customHeight="1" x14ac:dyDescent="0.25">
      <c r="B122" s="10"/>
      <c r="E122" s="214" t="str">
        <f>E7</f>
        <v>Zelené sídliská - lokalita MAGURSKÁ - JELŠOVÝ HÁJIK - revízia 2</v>
      </c>
      <c r="F122" s="215"/>
      <c r="G122" s="215"/>
      <c r="H122" s="215"/>
      <c r="L122" s="10"/>
    </row>
    <row r="123" spans="2:12" ht="12" customHeight="1" x14ac:dyDescent="0.2">
      <c r="B123" s="5"/>
      <c r="C123" s="8" t="s">
        <v>7</v>
      </c>
      <c r="L123" s="5"/>
    </row>
    <row r="124" spans="2:12" ht="16.5" customHeight="1" x14ac:dyDescent="0.2">
      <c r="B124" s="5"/>
      <c r="E124" s="214" t="s">
        <v>644</v>
      </c>
      <c r="F124" s="206"/>
      <c r="G124" s="206"/>
      <c r="H124" s="206"/>
      <c r="L124" s="5"/>
    </row>
    <row r="125" spans="2:12" ht="12" customHeight="1" x14ac:dyDescent="0.2">
      <c r="B125" s="5"/>
      <c r="C125" s="8" t="s">
        <v>9</v>
      </c>
      <c r="L125" s="5"/>
    </row>
    <row r="126" spans="2:12" s="9" customFormat="1" ht="16.5" customHeight="1" x14ac:dyDescent="0.25">
      <c r="B126" s="10"/>
      <c r="E126" s="188" t="s">
        <v>645</v>
      </c>
      <c r="F126" s="216"/>
      <c r="G126" s="216"/>
      <c r="H126" s="216"/>
      <c r="L126" s="10"/>
    </row>
    <row r="127" spans="2:12" s="9" customFormat="1" ht="12" customHeight="1" x14ac:dyDescent="0.25">
      <c r="B127" s="10"/>
      <c r="C127" s="8" t="s">
        <v>11</v>
      </c>
      <c r="L127" s="10"/>
    </row>
    <row r="128" spans="2:12" s="9" customFormat="1" ht="16.5" customHeight="1" x14ac:dyDescent="0.25">
      <c r="B128" s="10"/>
      <c r="E128" s="203" t="str">
        <f>E13</f>
        <v>SO 4.1.2 - Športové prvky - časť 1</v>
      </c>
      <c r="F128" s="216"/>
      <c r="G128" s="216"/>
      <c r="H128" s="216"/>
      <c r="L128" s="10"/>
    </row>
    <row r="129" spans="2:65" s="9" customFormat="1" ht="6.95" customHeight="1" x14ac:dyDescent="0.25">
      <c r="B129" s="10"/>
      <c r="L129" s="10"/>
    </row>
    <row r="130" spans="2:65" s="9" customFormat="1" ht="12" customHeight="1" x14ac:dyDescent="0.25">
      <c r="B130" s="10"/>
      <c r="C130" s="8" t="s">
        <v>16</v>
      </c>
      <c r="F130" s="12" t="str">
        <f>F16</f>
        <v>Magurská, Jelšový hájik</v>
      </c>
      <c r="I130" s="8" t="s">
        <v>18</v>
      </c>
      <c r="J130" s="13">
        <f>IF(J16="","",J16)</f>
        <v>46099</v>
      </c>
      <c r="L130" s="10"/>
    </row>
    <row r="131" spans="2:65" s="9" customFormat="1" ht="6.95" customHeight="1" x14ac:dyDescent="0.25">
      <c r="B131" s="10"/>
      <c r="L131" s="10"/>
    </row>
    <row r="132" spans="2:65" s="9" customFormat="1" ht="15.2" customHeight="1" x14ac:dyDescent="0.25">
      <c r="B132" s="10"/>
      <c r="C132" s="8" t="s">
        <v>19</v>
      </c>
      <c r="F132" s="12" t="str">
        <f>E19</f>
        <v>Mesto Banská Bystrica</v>
      </c>
      <c r="I132" s="8" t="s">
        <v>23</v>
      </c>
      <c r="J132" s="16" t="str">
        <f>E25</f>
        <v>Ing. Júlia Straňáková</v>
      </c>
      <c r="L132" s="10"/>
    </row>
    <row r="133" spans="2:65" s="9" customFormat="1" ht="15.2" customHeight="1" x14ac:dyDescent="0.25">
      <c r="B133" s="10"/>
      <c r="C133" s="8" t="s">
        <v>22</v>
      </c>
      <c r="F133" s="12" t="str">
        <f>IF(E22="","",E22)</f>
        <v xml:space="preserve"> </v>
      </c>
      <c r="I133" s="8" t="s">
        <v>24</v>
      </c>
      <c r="J133" s="16" t="str">
        <f>E28</f>
        <v>Milan Straňák</v>
      </c>
      <c r="L133" s="10"/>
    </row>
    <row r="134" spans="2:65" s="9" customFormat="1" ht="10.35" customHeight="1" x14ac:dyDescent="0.25">
      <c r="B134" s="10"/>
      <c r="L134" s="10"/>
    </row>
    <row r="135" spans="2:65" s="57" customFormat="1" ht="29.25" customHeight="1" x14ac:dyDescent="0.25">
      <c r="B135" s="58"/>
      <c r="C135" s="59" t="s">
        <v>63</v>
      </c>
      <c r="D135" s="60" t="s">
        <v>64</v>
      </c>
      <c r="E135" s="60" t="s">
        <v>65</v>
      </c>
      <c r="F135" s="60" t="s">
        <v>66</v>
      </c>
      <c r="G135" s="60" t="s">
        <v>67</v>
      </c>
      <c r="H135" s="60" t="s">
        <v>68</v>
      </c>
      <c r="I135" s="60" t="s">
        <v>69</v>
      </c>
      <c r="J135" s="61" t="s">
        <v>47</v>
      </c>
      <c r="K135" s="62" t="s">
        <v>70</v>
      </c>
      <c r="L135" s="58"/>
      <c r="M135" s="63" t="s">
        <v>14</v>
      </c>
      <c r="N135" s="64" t="s">
        <v>30</v>
      </c>
      <c r="O135" s="64" t="s">
        <v>71</v>
      </c>
      <c r="P135" s="64" t="s">
        <v>72</v>
      </c>
      <c r="Q135" s="64" t="s">
        <v>73</v>
      </c>
      <c r="R135" s="64" t="s">
        <v>74</v>
      </c>
      <c r="S135" s="64" t="s">
        <v>75</v>
      </c>
      <c r="T135" s="65" t="s">
        <v>76</v>
      </c>
    </row>
    <row r="136" spans="2:65" s="9" customFormat="1" ht="22.9" customHeight="1" x14ac:dyDescent="0.25">
      <c r="B136" s="10"/>
      <c r="C136" s="66" t="s">
        <v>48</v>
      </c>
      <c r="J136" s="217">
        <f>BK136</f>
        <v>0</v>
      </c>
      <c r="L136" s="10"/>
      <c r="M136" s="67"/>
      <c r="N136" s="17"/>
      <c r="O136" s="17"/>
      <c r="P136" s="68">
        <f>P137</f>
        <v>14.58825</v>
      </c>
      <c r="Q136" s="17"/>
      <c r="R136" s="68">
        <f>R137</f>
        <v>52.135499999999993</v>
      </c>
      <c r="S136" s="17"/>
      <c r="T136" s="69">
        <f>T137</f>
        <v>0</v>
      </c>
      <c r="AT136" s="2" t="s">
        <v>77</v>
      </c>
      <c r="AU136" s="2" t="s">
        <v>49</v>
      </c>
      <c r="BK136" s="70">
        <f>BK137</f>
        <v>0</v>
      </c>
    </row>
    <row r="137" spans="2:65" s="71" customFormat="1" ht="25.9" customHeight="1" x14ac:dyDescent="0.2">
      <c r="B137" s="72"/>
      <c r="D137" s="73" t="s">
        <v>77</v>
      </c>
      <c r="E137" s="74" t="s">
        <v>78</v>
      </c>
      <c r="F137" s="74" t="s">
        <v>78</v>
      </c>
      <c r="J137" s="218">
        <f>BK137</f>
        <v>0</v>
      </c>
      <c r="L137" s="72"/>
      <c r="M137" s="75"/>
      <c r="P137" s="76">
        <f>P138+P183+P191</f>
        <v>14.58825</v>
      </c>
      <c r="R137" s="76">
        <f>R138+R183+R191</f>
        <v>52.135499999999993</v>
      </c>
      <c r="T137" s="77">
        <f>T138+T183+T191</f>
        <v>0</v>
      </c>
      <c r="AR137" s="73" t="s">
        <v>80</v>
      </c>
      <c r="AT137" s="78" t="s">
        <v>77</v>
      </c>
      <c r="AU137" s="78" t="s">
        <v>2</v>
      </c>
      <c r="AY137" s="73" t="s">
        <v>81</v>
      </c>
      <c r="BK137" s="79">
        <f>BK138+BK183+BK191</f>
        <v>0</v>
      </c>
    </row>
    <row r="138" spans="2:65" s="71" customFormat="1" ht="22.9" customHeight="1" x14ac:dyDescent="0.2">
      <c r="B138" s="72"/>
      <c r="D138" s="73" t="s">
        <v>77</v>
      </c>
      <c r="E138" s="80" t="s">
        <v>661</v>
      </c>
      <c r="F138" s="80" t="s">
        <v>918</v>
      </c>
      <c r="J138" s="219">
        <f>BK138</f>
        <v>0</v>
      </c>
      <c r="L138" s="72"/>
      <c r="M138" s="75"/>
      <c r="P138" s="76">
        <f>P139+P145+P156</f>
        <v>8.7162500000000005</v>
      </c>
      <c r="R138" s="76">
        <f>R139+R145+R156</f>
        <v>31.1525</v>
      </c>
      <c r="T138" s="77">
        <f>T139+T145+T156</f>
        <v>0</v>
      </c>
      <c r="AR138" s="73" t="s">
        <v>80</v>
      </c>
      <c r="AT138" s="78" t="s">
        <v>77</v>
      </c>
      <c r="AU138" s="78" t="s">
        <v>80</v>
      </c>
      <c r="AY138" s="73" t="s">
        <v>81</v>
      </c>
      <c r="BK138" s="79">
        <f>BK139+BK145+BK156</f>
        <v>0</v>
      </c>
    </row>
    <row r="139" spans="2:65" s="71" customFormat="1" ht="20.85" customHeight="1" x14ac:dyDescent="0.2">
      <c r="B139" s="72"/>
      <c r="D139" s="73" t="s">
        <v>77</v>
      </c>
      <c r="E139" s="80" t="s">
        <v>664</v>
      </c>
      <c r="F139" s="80" t="s">
        <v>665</v>
      </c>
      <c r="J139" s="219">
        <f>BK139</f>
        <v>0</v>
      </c>
      <c r="L139" s="72"/>
      <c r="M139" s="75"/>
      <c r="P139" s="76">
        <f>SUM(P140:P144)</f>
        <v>0</v>
      </c>
      <c r="R139" s="76">
        <f>SUM(R140:R144)</f>
        <v>0</v>
      </c>
      <c r="T139" s="77">
        <f>SUM(T140:T144)</f>
        <v>0</v>
      </c>
      <c r="AR139" s="73" t="s">
        <v>80</v>
      </c>
      <c r="AT139" s="78" t="s">
        <v>77</v>
      </c>
      <c r="AU139" s="78" t="s">
        <v>88</v>
      </c>
      <c r="AY139" s="73" t="s">
        <v>81</v>
      </c>
      <c r="BK139" s="79">
        <f>SUM(BK140:BK144)</f>
        <v>0</v>
      </c>
    </row>
    <row r="140" spans="2:65" s="9" customFormat="1" ht="16.5" customHeight="1" x14ac:dyDescent="0.25">
      <c r="B140" s="81"/>
      <c r="C140" s="110" t="s">
        <v>80</v>
      </c>
      <c r="D140" s="110" t="s">
        <v>125</v>
      </c>
      <c r="E140" s="111" t="s">
        <v>919</v>
      </c>
      <c r="F140" s="112" t="s">
        <v>920</v>
      </c>
      <c r="G140" s="113" t="s">
        <v>175</v>
      </c>
      <c r="H140" s="114">
        <v>2</v>
      </c>
      <c r="I140" s="220">
        <v>0</v>
      </c>
      <c r="J140" s="220">
        <f>ROUND(I140*H140,3)</f>
        <v>0</v>
      </c>
      <c r="K140" s="115"/>
      <c r="L140" s="116"/>
      <c r="M140" s="117" t="s">
        <v>14</v>
      </c>
      <c r="N140" s="118" t="s">
        <v>32</v>
      </c>
      <c r="O140" s="90">
        <v>0</v>
      </c>
      <c r="P140" s="90">
        <f>O140*H140</f>
        <v>0</v>
      </c>
      <c r="Q140" s="90">
        <v>0</v>
      </c>
      <c r="R140" s="90">
        <f>Q140*H140</f>
        <v>0</v>
      </c>
      <c r="S140" s="90">
        <v>0</v>
      </c>
      <c r="T140" s="91">
        <f>S140*H140</f>
        <v>0</v>
      </c>
      <c r="AR140" s="92" t="s">
        <v>102</v>
      </c>
      <c r="AT140" s="92" t="s">
        <v>125</v>
      </c>
      <c r="AU140" s="92" t="s">
        <v>96</v>
      </c>
      <c r="AY140" s="2" t="s">
        <v>81</v>
      </c>
      <c r="BE140" s="93">
        <f>IF(N140="základná",J140,0)</f>
        <v>0</v>
      </c>
      <c r="BF140" s="93">
        <f>IF(N140="znížená",J140,0)</f>
        <v>0</v>
      </c>
      <c r="BG140" s="93">
        <f>IF(N140="zákl. prenesená",J140,0)</f>
        <v>0</v>
      </c>
      <c r="BH140" s="93">
        <f>IF(N140="zníž. prenesená",J140,0)</f>
        <v>0</v>
      </c>
      <c r="BI140" s="93">
        <f>IF(N140="nulová",J140,0)</f>
        <v>0</v>
      </c>
      <c r="BJ140" s="2" t="s">
        <v>88</v>
      </c>
      <c r="BK140" s="94">
        <f>ROUND(I140*H140,3)</f>
        <v>0</v>
      </c>
      <c r="BL140" s="2" t="s">
        <v>87</v>
      </c>
      <c r="BM140" s="92" t="s">
        <v>921</v>
      </c>
    </row>
    <row r="141" spans="2:65" s="9" customFormat="1" ht="16.5" customHeight="1" x14ac:dyDescent="0.25">
      <c r="B141" s="81"/>
      <c r="C141" s="82" t="s">
        <v>88</v>
      </c>
      <c r="D141" s="82" t="s">
        <v>83</v>
      </c>
      <c r="E141" s="83" t="s">
        <v>666</v>
      </c>
      <c r="F141" s="84" t="s">
        <v>667</v>
      </c>
      <c r="G141" s="85" t="s">
        <v>175</v>
      </c>
      <c r="H141" s="86">
        <v>2</v>
      </c>
      <c r="I141" s="221">
        <v>0</v>
      </c>
      <c r="J141" s="221">
        <f>ROUND(I141*H141,3)</f>
        <v>0</v>
      </c>
      <c r="K141" s="87"/>
      <c r="L141" s="10"/>
      <c r="M141" s="88" t="s">
        <v>14</v>
      </c>
      <c r="N141" s="89" t="s">
        <v>32</v>
      </c>
      <c r="O141" s="90">
        <v>0</v>
      </c>
      <c r="P141" s="90">
        <f>O141*H141</f>
        <v>0</v>
      </c>
      <c r="Q141" s="90">
        <v>0</v>
      </c>
      <c r="R141" s="90">
        <f>Q141*H141</f>
        <v>0</v>
      </c>
      <c r="S141" s="90">
        <v>0</v>
      </c>
      <c r="T141" s="91">
        <f>S141*H141</f>
        <v>0</v>
      </c>
      <c r="AR141" s="92" t="s">
        <v>87</v>
      </c>
      <c r="AT141" s="92" t="s">
        <v>83</v>
      </c>
      <c r="AU141" s="92" t="s">
        <v>96</v>
      </c>
      <c r="AY141" s="2" t="s">
        <v>81</v>
      </c>
      <c r="BE141" s="93">
        <f>IF(N141="základná",J141,0)</f>
        <v>0</v>
      </c>
      <c r="BF141" s="93">
        <f>IF(N141="znížená",J141,0)</f>
        <v>0</v>
      </c>
      <c r="BG141" s="93">
        <f>IF(N141="zákl. prenesená",J141,0)</f>
        <v>0</v>
      </c>
      <c r="BH141" s="93">
        <f>IF(N141="zníž. prenesená",J141,0)</f>
        <v>0</v>
      </c>
      <c r="BI141" s="93">
        <f>IF(N141="nulová",J141,0)</f>
        <v>0</v>
      </c>
      <c r="BJ141" s="2" t="s">
        <v>88</v>
      </c>
      <c r="BK141" s="94">
        <f>ROUND(I141*H141,3)</f>
        <v>0</v>
      </c>
      <c r="BL141" s="2" t="s">
        <v>87</v>
      </c>
      <c r="BM141" s="92" t="s">
        <v>922</v>
      </c>
    </row>
    <row r="142" spans="2:65" s="9" customFormat="1" ht="16.5" customHeight="1" x14ac:dyDescent="0.25">
      <c r="B142" s="81"/>
      <c r="C142" s="110" t="s">
        <v>96</v>
      </c>
      <c r="D142" s="110" t="s">
        <v>125</v>
      </c>
      <c r="E142" s="111" t="s">
        <v>668</v>
      </c>
      <c r="F142" s="112" t="s">
        <v>669</v>
      </c>
      <c r="G142" s="113" t="s">
        <v>175</v>
      </c>
      <c r="H142" s="114">
        <v>1</v>
      </c>
      <c r="I142" s="220">
        <v>0</v>
      </c>
      <c r="J142" s="220">
        <f>ROUND(I142*H142,3)</f>
        <v>0</v>
      </c>
      <c r="K142" s="115"/>
      <c r="L142" s="116"/>
      <c r="M142" s="117" t="s">
        <v>14</v>
      </c>
      <c r="N142" s="118" t="s">
        <v>32</v>
      </c>
      <c r="O142" s="90">
        <v>0</v>
      </c>
      <c r="P142" s="90">
        <f>O142*H142</f>
        <v>0</v>
      </c>
      <c r="Q142" s="90">
        <v>0</v>
      </c>
      <c r="R142" s="90">
        <f>Q142*H142</f>
        <v>0</v>
      </c>
      <c r="S142" s="90">
        <v>0</v>
      </c>
      <c r="T142" s="91">
        <f>S142*H142</f>
        <v>0</v>
      </c>
      <c r="AR142" s="92" t="s">
        <v>102</v>
      </c>
      <c r="AT142" s="92" t="s">
        <v>125</v>
      </c>
      <c r="AU142" s="92" t="s">
        <v>96</v>
      </c>
      <c r="AY142" s="2" t="s">
        <v>81</v>
      </c>
      <c r="BE142" s="93">
        <f>IF(N142="základná",J142,0)</f>
        <v>0</v>
      </c>
      <c r="BF142" s="93">
        <f>IF(N142="znížená",J142,0)</f>
        <v>0</v>
      </c>
      <c r="BG142" s="93">
        <f>IF(N142="zákl. prenesená",J142,0)</f>
        <v>0</v>
      </c>
      <c r="BH142" s="93">
        <f>IF(N142="zníž. prenesená",J142,0)</f>
        <v>0</v>
      </c>
      <c r="BI142" s="93">
        <f>IF(N142="nulová",J142,0)</f>
        <v>0</v>
      </c>
      <c r="BJ142" s="2" t="s">
        <v>88</v>
      </c>
      <c r="BK142" s="94">
        <f>ROUND(I142*H142,3)</f>
        <v>0</v>
      </c>
      <c r="BL142" s="2" t="s">
        <v>87</v>
      </c>
      <c r="BM142" s="92" t="s">
        <v>923</v>
      </c>
    </row>
    <row r="143" spans="2:65" s="9" customFormat="1" ht="16.5" customHeight="1" x14ac:dyDescent="0.25">
      <c r="B143" s="81"/>
      <c r="C143" s="82" t="s">
        <v>87</v>
      </c>
      <c r="D143" s="82" t="s">
        <v>83</v>
      </c>
      <c r="E143" s="83" t="s">
        <v>924</v>
      </c>
      <c r="F143" s="84" t="s">
        <v>667</v>
      </c>
      <c r="G143" s="85" t="s">
        <v>175</v>
      </c>
      <c r="H143" s="86">
        <v>1</v>
      </c>
      <c r="I143" s="221">
        <v>0</v>
      </c>
      <c r="J143" s="221">
        <f>ROUND(I143*H143,3)</f>
        <v>0</v>
      </c>
      <c r="K143" s="87"/>
      <c r="L143" s="10"/>
      <c r="M143" s="88" t="s">
        <v>14</v>
      </c>
      <c r="N143" s="89" t="s">
        <v>32</v>
      </c>
      <c r="O143" s="90">
        <v>0</v>
      </c>
      <c r="P143" s="90">
        <f>O143*H143</f>
        <v>0</v>
      </c>
      <c r="Q143" s="90">
        <v>0</v>
      </c>
      <c r="R143" s="90">
        <f>Q143*H143</f>
        <v>0</v>
      </c>
      <c r="S143" s="90">
        <v>0</v>
      </c>
      <c r="T143" s="91">
        <f>S143*H143</f>
        <v>0</v>
      </c>
      <c r="AR143" s="92" t="s">
        <v>87</v>
      </c>
      <c r="AT143" s="92" t="s">
        <v>83</v>
      </c>
      <c r="AU143" s="92" t="s">
        <v>96</v>
      </c>
      <c r="AY143" s="2" t="s">
        <v>81</v>
      </c>
      <c r="BE143" s="93">
        <f>IF(N143="základná",J143,0)</f>
        <v>0</v>
      </c>
      <c r="BF143" s="93">
        <f>IF(N143="znížená",J143,0)</f>
        <v>0</v>
      </c>
      <c r="BG143" s="93">
        <f>IF(N143="zákl. prenesená",J143,0)</f>
        <v>0</v>
      </c>
      <c r="BH143" s="93">
        <f>IF(N143="zníž. prenesená",J143,0)</f>
        <v>0</v>
      </c>
      <c r="BI143" s="93">
        <f>IF(N143="nulová",J143,0)</f>
        <v>0</v>
      </c>
      <c r="BJ143" s="2" t="s">
        <v>88</v>
      </c>
      <c r="BK143" s="94">
        <f>ROUND(I143*H143,3)</f>
        <v>0</v>
      </c>
      <c r="BL143" s="2" t="s">
        <v>87</v>
      </c>
      <c r="BM143" s="92" t="s">
        <v>925</v>
      </c>
    </row>
    <row r="144" spans="2:65" s="9" customFormat="1" ht="16.5" customHeight="1" x14ac:dyDescent="0.25">
      <c r="B144" s="81"/>
      <c r="C144" s="82" t="s">
        <v>103</v>
      </c>
      <c r="D144" s="82" t="s">
        <v>83</v>
      </c>
      <c r="E144" s="83" t="s">
        <v>670</v>
      </c>
      <c r="F144" s="84" t="s">
        <v>671</v>
      </c>
      <c r="G144" s="85" t="s">
        <v>175</v>
      </c>
      <c r="H144" s="86">
        <v>3</v>
      </c>
      <c r="I144" s="221">
        <v>0</v>
      </c>
      <c r="J144" s="221">
        <f>ROUND(I144*H144,3)</f>
        <v>0</v>
      </c>
      <c r="K144" s="87"/>
      <c r="L144" s="10"/>
      <c r="M144" s="88" t="s">
        <v>14</v>
      </c>
      <c r="N144" s="89" t="s">
        <v>32</v>
      </c>
      <c r="O144" s="90">
        <v>0</v>
      </c>
      <c r="P144" s="90">
        <f>O144*H144</f>
        <v>0</v>
      </c>
      <c r="Q144" s="90">
        <v>0</v>
      </c>
      <c r="R144" s="90">
        <f>Q144*H144</f>
        <v>0</v>
      </c>
      <c r="S144" s="90">
        <v>0</v>
      </c>
      <c r="T144" s="91">
        <f>S144*H144</f>
        <v>0</v>
      </c>
      <c r="AR144" s="92" t="s">
        <v>87</v>
      </c>
      <c r="AT144" s="92" t="s">
        <v>83</v>
      </c>
      <c r="AU144" s="92" t="s">
        <v>96</v>
      </c>
      <c r="AY144" s="2" t="s">
        <v>81</v>
      </c>
      <c r="BE144" s="93">
        <f>IF(N144="základná",J144,0)</f>
        <v>0</v>
      </c>
      <c r="BF144" s="93">
        <f>IF(N144="znížená",J144,0)</f>
        <v>0</v>
      </c>
      <c r="BG144" s="93">
        <f>IF(N144="zákl. prenesená",J144,0)</f>
        <v>0</v>
      </c>
      <c r="BH144" s="93">
        <f>IF(N144="zníž. prenesená",J144,0)</f>
        <v>0</v>
      </c>
      <c r="BI144" s="93">
        <f>IF(N144="nulová",J144,0)</f>
        <v>0</v>
      </c>
      <c r="BJ144" s="2" t="s">
        <v>88</v>
      </c>
      <c r="BK144" s="94">
        <f>ROUND(I144*H144,3)</f>
        <v>0</v>
      </c>
      <c r="BL144" s="2" t="s">
        <v>87</v>
      </c>
      <c r="BM144" s="92" t="s">
        <v>926</v>
      </c>
    </row>
    <row r="145" spans="2:65" s="71" customFormat="1" ht="20.85" customHeight="1" x14ac:dyDescent="0.2">
      <c r="B145" s="72"/>
      <c r="D145" s="73" t="s">
        <v>77</v>
      </c>
      <c r="E145" s="80" t="s">
        <v>672</v>
      </c>
      <c r="F145" s="80" t="s">
        <v>927</v>
      </c>
      <c r="I145" s="222"/>
      <c r="J145" s="219">
        <f>BK145</f>
        <v>0</v>
      </c>
      <c r="L145" s="72"/>
      <c r="M145" s="75"/>
      <c r="P145" s="76">
        <f>SUM(P146:P155)</f>
        <v>0</v>
      </c>
      <c r="R145" s="76">
        <f>SUM(R146:R155)</f>
        <v>0</v>
      </c>
      <c r="T145" s="77">
        <f>SUM(T146:T155)</f>
        <v>0</v>
      </c>
      <c r="AR145" s="73" t="s">
        <v>80</v>
      </c>
      <c r="AT145" s="78" t="s">
        <v>77</v>
      </c>
      <c r="AU145" s="78" t="s">
        <v>88</v>
      </c>
      <c r="AY145" s="73" t="s">
        <v>81</v>
      </c>
      <c r="BK145" s="79">
        <f>SUM(BK146:BK155)</f>
        <v>0</v>
      </c>
    </row>
    <row r="146" spans="2:65" s="9" customFormat="1" ht="16.5" customHeight="1" x14ac:dyDescent="0.25">
      <c r="B146" s="81"/>
      <c r="C146" s="110" t="s">
        <v>99</v>
      </c>
      <c r="D146" s="110" t="s">
        <v>125</v>
      </c>
      <c r="E146" s="111" t="s">
        <v>928</v>
      </c>
      <c r="F146" s="112" t="s">
        <v>929</v>
      </c>
      <c r="G146" s="113" t="s">
        <v>175</v>
      </c>
      <c r="H146" s="114">
        <v>1</v>
      </c>
      <c r="I146" s="220">
        <v>0</v>
      </c>
      <c r="J146" s="220">
        <f>ROUND(I146*H146,3)</f>
        <v>0</v>
      </c>
      <c r="K146" s="115"/>
      <c r="L146" s="116"/>
      <c r="M146" s="117" t="s">
        <v>14</v>
      </c>
      <c r="N146" s="118" t="s">
        <v>32</v>
      </c>
      <c r="O146" s="90">
        <v>0</v>
      </c>
      <c r="P146" s="90">
        <f>O146*H146</f>
        <v>0</v>
      </c>
      <c r="Q146" s="90">
        <v>0</v>
      </c>
      <c r="R146" s="90">
        <f>Q146*H146</f>
        <v>0</v>
      </c>
      <c r="S146" s="90">
        <v>0</v>
      </c>
      <c r="T146" s="91">
        <f>S146*H146</f>
        <v>0</v>
      </c>
      <c r="AR146" s="92" t="s">
        <v>102</v>
      </c>
      <c r="AT146" s="92" t="s">
        <v>125</v>
      </c>
      <c r="AU146" s="92" t="s">
        <v>96</v>
      </c>
      <c r="AY146" s="2" t="s">
        <v>81</v>
      </c>
      <c r="BE146" s="93">
        <f>IF(N146="základná",J146,0)</f>
        <v>0</v>
      </c>
      <c r="BF146" s="93">
        <f>IF(N146="znížená",J146,0)</f>
        <v>0</v>
      </c>
      <c r="BG146" s="93">
        <f>IF(N146="zákl. prenesená",J146,0)</f>
        <v>0</v>
      </c>
      <c r="BH146" s="93">
        <f>IF(N146="zníž. prenesená",J146,0)</f>
        <v>0</v>
      </c>
      <c r="BI146" s="93">
        <f>IF(N146="nulová",J146,0)</f>
        <v>0</v>
      </c>
      <c r="BJ146" s="2" t="s">
        <v>88</v>
      </c>
      <c r="BK146" s="94">
        <f>ROUND(I146*H146,3)</f>
        <v>0</v>
      </c>
      <c r="BL146" s="2" t="s">
        <v>87</v>
      </c>
      <c r="BM146" s="92" t="s">
        <v>930</v>
      </c>
    </row>
    <row r="147" spans="2:65" s="95" customFormat="1" x14ac:dyDescent="0.25">
      <c r="B147" s="96"/>
      <c r="D147" s="97" t="s">
        <v>89</v>
      </c>
      <c r="E147" s="98" t="s">
        <v>14</v>
      </c>
      <c r="F147" s="99" t="s">
        <v>931</v>
      </c>
      <c r="H147" s="100">
        <v>1</v>
      </c>
      <c r="I147" s="223"/>
      <c r="J147" s="223"/>
      <c r="L147" s="96"/>
      <c r="M147" s="101"/>
      <c r="T147" s="102"/>
      <c r="AT147" s="98" t="s">
        <v>89</v>
      </c>
      <c r="AU147" s="98" t="s">
        <v>96</v>
      </c>
      <c r="AV147" s="95" t="s">
        <v>88</v>
      </c>
      <c r="AW147" s="95" t="s">
        <v>91</v>
      </c>
      <c r="AX147" s="95" t="s">
        <v>80</v>
      </c>
      <c r="AY147" s="98" t="s">
        <v>81</v>
      </c>
    </row>
    <row r="148" spans="2:65" s="9" customFormat="1" ht="16.5" customHeight="1" x14ac:dyDescent="0.25">
      <c r="B148" s="81"/>
      <c r="C148" s="110" t="s">
        <v>111</v>
      </c>
      <c r="D148" s="110" t="s">
        <v>125</v>
      </c>
      <c r="E148" s="111" t="s">
        <v>932</v>
      </c>
      <c r="F148" s="112" t="s">
        <v>933</v>
      </c>
      <c r="G148" s="113" t="s">
        <v>175</v>
      </c>
      <c r="H148" s="114">
        <v>1</v>
      </c>
      <c r="I148" s="220">
        <v>0</v>
      </c>
      <c r="J148" s="220">
        <f>ROUND(I148*H148,3)</f>
        <v>0</v>
      </c>
      <c r="K148" s="115"/>
      <c r="L148" s="116"/>
      <c r="M148" s="117" t="s">
        <v>14</v>
      </c>
      <c r="N148" s="118" t="s">
        <v>32</v>
      </c>
      <c r="O148" s="90">
        <v>0</v>
      </c>
      <c r="P148" s="90">
        <f>O148*H148</f>
        <v>0</v>
      </c>
      <c r="Q148" s="90">
        <v>0</v>
      </c>
      <c r="R148" s="90">
        <f>Q148*H148</f>
        <v>0</v>
      </c>
      <c r="S148" s="90">
        <v>0</v>
      </c>
      <c r="T148" s="91">
        <f>S148*H148</f>
        <v>0</v>
      </c>
      <c r="AR148" s="92" t="s">
        <v>102</v>
      </c>
      <c r="AT148" s="92" t="s">
        <v>125</v>
      </c>
      <c r="AU148" s="92" t="s">
        <v>96</v>
      </c>
      <c r="AY148" s="2" t="s">
        <v>81</v>
      </c>
      <c r="BE148" s="93">
        <f>IF(N148="základná",J148,0)</f>
        <v>0</v>
      </c>
      <c r="BF148" s="93">
        <f>IF(N148="znížená",J148,0)</f>
        <v>0</v>
      </c>
      <c r="BG148" s="93">
        <f>IF(N148="zákl. prenesená",J148,0)</f>
        <v>0</v>
      </c>
      <c r="BH148" s="93">
        <f>IF(N148="zníž. prenesená",J148,0)</f>
        <v>0</v>
      </c>
      <c r="BI148" s="93">
        <f>IF(N148="nulová",J148,0)</f>
        <v>0</v>
      </c>
      <c r="BJ148" s="2" t="s">
        <v>88</v>
      </c>
      <c r="BK148" s="94">
        <f>ROUND(I148*H148,3)</f>
        <v>0</v>
      </c>
      <c r="BL148" s="2" t="s">
        <v>87</v>
      </c>
      <c r="BM148" s="92" t="s">
        <v>934</v>
      </c>
    </row>
    <row r="149" spans="2:65" s="95" customFormat="1" x14ac:dyDescent="0.25">
      <c r="B149" s="96"/>
      <c r="D149" s="97" t="s">
        <v>89</v>
      </c>
      <c r="E149" s="98" t="s">
        <v>14</v>
      </c>
      <c r="F149" s="99" t="s">
        <v>931</v>
      </c>
      <c r="H149" s="100">
        <v>1</v>
      </c>
      <c r="I149" s="223"/>
      <c r="J149" s="223"/>
      <c r="L149" s="96"/>
      <c r="M149" s="101"/>
      <c r="T149" s="102"/>
      <c r="AT149" s="98" t="s">
        <v>89</v>
      </c>
      <c r="AU149" s="98" t="s">
        <v>96</v>
      </c>
      <c r="AV149" s="95" t="s">
        <v>88</v>
      </c>
      <c r="AW149" s="95" t="s">
        <v>91</v>
      </c>
      <c r="AX149" s="95" t="s">
        <v>80</v>
      </c>
      <c r="AY149" s="98" t="s">
        <v>81</v>
      </c>
    </row>
    <row r="150" spans="2:65" s="9" customFormat="1" ht="16.5" customHeight="1" x14ac:dyDescent="0.25">
      <c r="B150" s="81"/>
      <c r="C150" s="110" t="s">
        <v>102</v>
      </c>
      <c r="D150" s="110" t="s">
        <v>125</v>
      </c>
      <c r="E150" s="111" t="s">
        <v>935</v>
      </c>
      <c r="F150" s="112" t="s">
        <v>936</v>
      </c>
      <c r="G150" s="113" t="s">
        <v>175</v>
      </c>
      <c r="H150" s="114">
        <v>1</v>
      </c>
      <c r="I150" s="220">
        <v>0</v>
      </c>
      <c r="J150" s="220">
        <f>ROUND(I150*H150,3)</f>
        <v>0</v>
      </c>
      <c r="K150" s="115"/>
      <c r="L150" s="116"/>
      <c r="M150" s="117" t="s">
        <v>14</v>
      </c>
      <c r="N150" s="118" t="s">
        <v>32</v>
      </c>
      <c r="O150" s="90">
        <v>0</v>
      </c>
      <c r="P150" s="90">
        <f>O150*H150</f>
        <v>0</v>
      </c>
      <c r="Q150" s="90">
        <v>0</v>
      </c>
      <c r="R150" s="90">
        <f>Q150*H150</f>
        <v>0</v>
      </c>
      <c r="S150" s="90">
        <v>0</v>
      </c>
      <c r="T150" s="91">
        <f>S150*H150</f>
        <v>0</v>
      </c>
      <c r="AR150" s="92" t="s">
        <v>102</v>
      </c>
      <c r="AT150" s="92" t="s">
        <v>125</v>
      </c>
      <c r="AU150" s="92" t="s">
        <v>96</v>
      </c>
      <c r="AY150" s="2" t="s">
        <v>81</v>
      </c>
      <c r="BE150" s="93">
        <f>IF(N150="základná",J150,0)</f>
        <v>0</v>
      </c>
      <c r="BF150" s="93">
        <f>IF(N150="znížená",J150,0)</f>
        <v>0</v>
      </c>
      <c r="BG150" s="93">
        <f>IF(N150="zákl. prenesená",J150,0)</f>
        <v>0</v>
      </c>
      <c r="BH150" s="93">
        <f>IF(N150="zníž. prenesená",J150,0)</f>
        <v>0</v>
      </c>
      <c r="BI150" s="93">
        <f>IF(N150="nulová",J150,0)</f>
        <v>0</v>
      </c>
      <c r="BJ150" s="2" t="s">
        <v>88</v>
      </c>
      <c r="BK150" s="94">
        <f>ROUND(I150*H150,3)</f>
        <v>0</v>
      </c>
      <c r="BL150" s="2" t="s">
        <v>87</v>
      </c>
      <c r="BM150" s="92" t="s">
        <v>937</v>
      </c>
    </row>
    <row r="151" spans="2:65" s="95" customFormat="1" x14ac:dyDescent="0.25">
      <c r="B151" s="96"/>
      <c r="D151" s="97" t="s">
        <v>89</v>
      </c>
      <c r="E151" s="98" t="s">
        <v>14</v>
      </c>
      <c r="F151" s="99" t="s">
        <v>931</v>
      </c>
      <c r="H151" s="100">
        <v>1</v>
      </c>
      <c r="I151" s="223"/>
      <c r="J151" s="223"/>
      <c r="L151" s="96"/>
      <c r="M151" s="101"/>
      <c r="T151" s="102"/>
      <c r="AT151" s="98" t="s">
        <v>89</v>
      </c>
      <c r="AU151" s="98" t="s">
        <v>96</v>
      </c>
      <c r="AV151" s="95" t="s">
        <v>88</v>
      </c>
      <c r="AW151" s="95" t="s">
        <v>91</v>
      </c>
      <c r="AX151" s="95" t="s">
        <v>80</v>
      </c>
      <c r="AY151" s="98" t="s">
        <v>81</v>
      </c>
    </row>
    <row r="152" spans="2:65" s="9" customFormat="1" ht="16.5" customHeight="1" x14ac:dyDescent="0.25">
      <c r="B152" s="81"/>
      <c r="C152" s="110" t="s">
        <v>120</v>
      </c>
      <c r="D152" s="110" t="s">
        <v>125</v>
      </c>
      <c r="E152" s="111" t="s">
        <v>938</v>
      </c>
      <c r="F152" s="112" t="s">
        <v>939</v>
      </c>
      <c r="G152" s="113" t="s">
        <v>175</v>
      </c>
      <c r="H152" s="114">
        <v>1</v>
      </c>
      <c r="I152" s="220">
        <v>0</v>
      </c>
      <c r="J152" s="220">
        <f>ROUND(I152*H152,3)</f>
        <v>0</v>
      </c>
      <c r="K152" s="115"/>
      <c r="L152" s="116"/>
      <c r="M152" s="117" t="s">
        <v>14</v>
      </c>
      <c r="N152" s="118" t="s">
        <v>32</v>
      </c>
      <c r="O152" s="90">
        <v>0</v>
      </c>
      <c r="P152" s="90">
        <f>O152*H152</f>
        <v>0</v>
      </c>
      <c r="Q152" s="90">
        <v>0</v>
      </c>
      <c r="R152" s="90">
        <f>Q152*H152</f>
        <v>0</v>
      </c>
      <c r="S152" s="90">
        <v>0</v>
      </c>
      <c r="T152" s="91">
        <f>S152*H152</f>
        <v>0</v>
      </c>
      <c r="AR152" s="92" t="s">
        <v>102</v>
      </c>
      <c r="AT152" s="92" t="s">
        <v>125</v>
      </c>
      <c r="AU152" s="92" t="s">
        <v>96</v>
      </c>
      <c r="AY152" s="2" t="s">
        <v>81</v>
      </c>
      <c r="BE152" s="93">
        <f>IF(N152="základná",J152,0)</f>
        <v>0</v>
      </c>
      <c r="BF152" s="93">
        <f>IF(N152="znížená",J152,0)</f>
        <v>0</v>
      </c>
      <c r="BG152" s="93">
        <f>IF(N152="zákl. prenesená",J152,0)</f>
        <v>0</v>
      </c>
      <c r="BH152" s="93">
        <f>IF(N152="zníž. prenesená",J152,0)</f>
        <v>0</v>
      </c>
      <c r="BI152" s="93">
        <f>IF(N152="nulová",J152,0)</f>
        <v>0</v>
      </c>
      <c r="BJ152" s="2" t="s">
        <v>88</v>
      </c>
      <c r="BK152" s="94">
        <f>ROUND(I152*H152,3)</f>
        <v>0</v>
      </c>
      <c r="BL152" s="2" t="s">
        <v>87</v>
      </c>
      <c r="BM152" s="92" t="s">
        <v>940</v>
      </c>
    </row>
    <row r="153" spans="2:65" s="95" customFormat="1" x14ac:dyDescent="0.25">
      <c r="B153" s="96"/>
      <c r="D153" s="97" t="s">
        <v>89</v>
      </c>
      <c r="E153" s="98" t="s">
        <v>14</v>
      </c>
      <c r="F153" s="99" t="s">
        <v>931</v>
      </c>
      <c r="H153" s="100">
        <v>1</v>
      </c>
      <c r="I153" s="223"/>
      <c r="J153" s="223"/>
      <c r="L153" s="96"/>
      <c r="M153" s="101"/>
      <c r="T153" s="102"/>
      <c r="AT153" s="98" t="s">
        <v>89</v>
      </c>
      <c r="AU153" s="98" t="s">
        <v>96</v>
      </c>
      <c r="AV153" s="95" t="s">
        <v>88</v>
      </c>
      <c r="AW153" s="95" t="s">
        <v>91</v>
      </c>
      <c r="AX153" s="95" t="s">
        <v>80</v>
      </c>
      <c r="AY153" s="98" t="s">
        <v>81</v>
      </c>
    </row>
    <row r="154" spans="2:65" s="9" customFormat="1" ht="16.5" customHeight="1" x14ac:dyDescent="0.25">
      <c r="B154" s="81"/>
      <c r="C154" s="110" t="s">
        <v>106</v>
      </c>
      <c r="D154" s="110" t="s">
        <v>125</v>
      </c>
      <c r="E154" s="111" t="s">
        <v>941</v>
      </c>
      <c r="F154" s="112" t="s">
        <v>942</v>
      </c>
      <c r="G154" s="113" t="s">
        <v>175</v>
      </c>
      <c r="H154" s="114">
        <v>1</v>
      </c>
      <c r="I154" s="220">
        <v>0</v>
      </c>
      <c r="J154" s="220">
        <f>ROUND(I154*H154,3)</f>
        <v>0</v>
      </c>
      <c r="K154" s="115"/>
      <c r="L154" s="116"/>
      <c r="M154" s="117" t="s">
        <v>14</v>
      </c>
      <c r="N154" s="118" t="s">
        <v>32</v>
      </c>
      <c r="O154" s="90">
        <v>0</v>
      </c>
      <c r="P154" s="90">
        <f>O154*H154</f>
        <v>0</v>
      </c>
      <c r="Q154" s="90">
        <v>0</v>
      </c>
      <c r="R154" s="90">
        <f>Q154*H154</f>
        <v>0</v>
      </c>
      <c r="S154" s="90">
        <v>0</v>
      </c>
      <c r="T154" s="91">
        <f>S154*H154</f>
        <v>0</v>
      </c>
      <c r="AR154" s="92" t="s">
        <v>102</v>
      </c>
      <c r="AT154" s="92" t="s">
        <v>125</v>
      </c>
      <c r="AU154" s="92" t="s">
        <v>96</v>
      </c>
      <c r="AY154" s="2" t="s">
        <v>81</v>
      </c>
      <c r="BE154" s="93">
        <f>IF(N154="základná",J154,0)</f>
        <v>0</v>
      </c>
      <c r="BF154" s="93">
        <f>IF(N154="znížená",J154,0)</f>
        <v>0</v>
      </c>
      <c r="BG154" s="93">
        <f>IF(N154="zákl. prenesená",J154,0)</f>
        <v>0</v>
      </c>
      <c r="BH154" s="93">
        <f>IF(N154="zníž. prenesená",J154,0)</f>
        <v>0</v>
      </c>
      <c r="BI154" s="93">
        <f>IF(N154="nulová",J154,0)</f>
        <v>0</v>
      </c>
      <c r="BJ154" s="2" t="s">
        <v>88</v>
      </c>
      <c r="BK154" s="94">
        <f>ROUND(I154*H154,3)</f>
        <v>0</v>
      </c>
      <c r="BL154" s="2" t="s">
        <v>87</v>
      </c>
      <c r="BM154" s="92" t="s">
        <v>943</v>
      </c>
    </row>
    <row r="155" spans="2:65" s="95" customFormat="1" x14ac:dyDescent="0.25">
      <c r="B155" s="96"/>
      <c r="D155" s="97" t="s">
        <v>89</v>
      </c>
      <c r="E155" s="98" t="s">
        <v>14</v>
      </c>
      <c r="F155" s="99" t="s">
        <v>931</v>
      </c>
      <c r="H155" s="100">
        <v>1</v>
      </c>
      <c r="I155" s="223"/>
      <c r="J155" s="223"/>
      <c r="L155" s="96"/>
      <c r="M155" s="101"/>
      <c r="T155" s="102"/>
      <c r="AT155" s="98" t="s">
        <v>89</v>
      </c>
      <c r="AU155" s="98" t="s">
        <v>96</v>
      </c>
      <c r="AV155" s="95" t="s">
        <v>88</v>
      </c>
      <c r="AW155" s="95" t="s">
        <v>91</v>
      </c>
      <c r="AX155" s="95" t="s">
        <v>80</v>
      </c>
      <c r="AY155" s="98" t="s">
        <v>81</v>
      </c>
    </row>
    <row r="156" spans="2:65" s="71" customFormat="1" ht="20.85" customHeight="1" x14ac:dyDescent="0.2">
      <c r="B156" s="72"/>
      <c r="D156" s="73" t="s">
        <v>77</v>
      </c>
      <c r="E156" s="80" t="s">
        <v>673</v>
      </c>
      <c r="F156" s="80" t="s">
        <v>674</v>
      </c>
      <c r="I156" s="222"/>
      <c r="J156" s="219">
        <f>BK156</f>
        <v>0</v>
      </c>
      <c r="L156" s="72"/>
      <c r="M156" s="75"/>
      <c r="P156" s="76">
        <f>SUM(P157:P182)</f>
        <v>8.7162500000000005</v>
      </c>
      <c r="R156" s="76">
        <f>SUM(R157:R182)</f>
        <v>31.1525</v>
      </c>
      <c r="T156" s="77">
        <f>SUM(T157:T182)</f>
        <v>0</v>
      </c>
      <c r="AR156" s="73" t="s">
        <v>80</v>
      </c>
      <c r="AT156" s="78" t="s">
        <v>77</v>
      </c>
      <c r="AU156" s="78" t="s">
        <v>88</v>
      </c>
      <c r="AY156" s="73" t="s">
        <v>81</v>
      </c>
      <c r="BK156" s="79">
        <f>SUM(BK157:BK182)</f>
        <v>0</v>
      </c>
    </row>
    <row r="157" spans="2:65" s="9" customFormat="1" ht="24.2" customHeight="1" x14ac:dyDescent="0.25">
      <c r="B157" s="81"/>
      <c r="C157" s="82" t="s">
        <v>131</v>
      </c>
      <c r="D157" s="82" t="s">
        <v>83</v>
      </c>
      <c r="E157" s="83" t="s">
        <v>675</v>
      </c>
      <c r="F157" s="84" t="s">
        <v>676</v>
      </c>
      <c r="G157" s="85" t="s">
        <v>86</v>
      </c>
      <c r="H157" s="86">
        <v>23.75</v>
      </c>
      <c r="I157" s="221">
        <v>0</v>
      </c>
      <c r="J157" s="221">
        <f>ROUND(I157*H157,3)</f>
        <v>0</v>
      </c>
      <c r="K157" s="87"/>
      <c r="L157" s="10"/>
      <c r="M157" s="88" t="s">
        <v>14</v>
      </c>
      <c r="N157" s="89" t="s">
        <v>32</v>
      </c>
      <c r="O157" s="90">
        <v>0.24299999999999999</v>
      </c>
      <c r="P157" s="90">
        <f>O157*H157</f>
        <v>5.7712500000000002</v>
      </c>
      <c r="Q157" s="90">
        <v>0</v>
      </c>
      <c r="R157" s="90">
        <f>Q157*H157</f>
        <v>0</v>
      </c>
      <c r="S157" s="90">
        <v>0</v>
      </c>
      <c r="T157" s="91">
        <f>S157*H157</f>
        <v>0</v>
      </c>
      <c r="AR157" s="92" t="s">
        <v>87</v>
      </c>
      <c r="AT157" s="92" t="s">
        <v>83</v>
      </c>
      <c r="AU157" s="92" t="s">
        <v>96</v>
      </c>
      <c r="AY157" s="2" t="s">
        <v>81</v>
      </c>
      <c r="BE157" s="93">
        <f>IF(N157="základná",J157,0)</f>
        <v>0</v>
      </c>
      <c r="BF157" s="93">
        <f>IF(N157="znížená",J157,0)</f>
        <v>0</v>
      </c>
      <c r="BG157" s="93">
        <f>IF(N157="zákl. prenesená",J157,0)</f>
        <v>0</v>
      </c>
      <c r="BH157" s="93">
        <f>IF(N157="zníž. prenesená",J157,0)</f>
        <v>0</v>
      </c>
      <c r="BI157" s="93">
        <f>IF(N157="nulová",J157,0)</f>
        <v>0</v>
      </c>
      <c r="BJ157" s="2" t="s">
        <v>88</v>
      </c>
      <c r="BK157" s="94">
        <f>ROUND(I157*H157,3)</f>
        <v>0</v>
      </c>
      <c r="BL157" s="2" t="s">
        <v>87</v>
      </c>
      <c r="BM157" s="92" t="s">
        <v>944</v>
      </c>
    </row>
    <row r="158" spans="2:65" s="95" customFormat="1" x14ac:dyDescent="0.25">
      <c r="B158" s="96"/>
      <c r="D158" s="97" t="s">
        <v>89</v>
      </c>
      <c r="E158" s="98" t="s">
        <v>14</v>
      </c>
      <c r="F158" s="99" t="s">
        <v>945</v>
      </c>
      <c r="H158" s="100">
        <v>23.75</v>
      </c>
      <c r="I158" s="223"/>
      <c r="J158" s="223"/>
      <c r="L158" s="96"/>
      <c r="M158" s="101"/>
      <c r="T158" s="102"/>
      <c r="AT158" s="98" t="s">
        <v>89</v>
      </c>
      <c r="AU158" s="98" t="s">
        <v>96</v>
      </c>
      <c r="AV158" s="95" t="s">
        <v>88</v>
      </c>
      <c r="AW158" s="95" t="s">
        <v>91</v>
      </c>
      <c r="AX158" s="95" t="s">
        <v>80</v>
      </c>
      <c r="AY158" s="98" t="s">
        <v>81</v>
      </c>
    </row>
    <row r="159" spans="2:65" s="9" customFormat="1" ht="24.2" customHeight="1" x14ac:dyDescent="0.25">
      <c r="B159" s="81"/>
      <c r="C159" s="82" t="s">
        <v>110</v>
      </c>
      <c r="D159" s="82" t="s">
        <v>83</v>
      </c>
      <c r="E159" s="83" t="s">
        <v>94</v>
      </c>
      <c r="F159" s="84" t="s">
        <v>95</v>
      </c>
      <c r="G159" s="85" t="s">
        <v>86</v>
      </c>
      <c r="H159" s="86">
        <v>23.75</v>
      </c>
      <c r="I159" s="221">
        <v>0</v>
      </c>
      <c r="J159" s="221">
        <f>ROUND(I159*H159,3)</f>
        <v>0</v>
      </c>
      <c r="K159" s="87"/>
      <c r="L159" s="10"/>
      <c r="M159" s="88" t="s">
        <v>14</v>
      </c>
      <c r="N159" s="89" t="s">
        <v>32</v>
      </c>
      <c r="O159" s="90">
        <v>5.6000000000000001E-2</v>
      </c>
      <c r="P159" s="90">
        <f>O159*H159</f>
        <v>1.33</v>
      </c>
      <c r="Q159" s="90">
        <v>0</v>
      </c>
      <c r="R159" s="90">
        <f>Q159*H159</f>
        <v>0</v>
      </c>
      <c r="S159" s="90">
        <v>0</v>
      </c>
      <c r="T159" s="91">
        <f>S159*H159</f>
        <v>0</v>
      </c>
      <c r="AR159" s="92" t="s">
        <v>87</v>
      </c>
      <c r="AT159" s="92" t="s">
        <v>83</v>
      </c>
      <c r="AU159" s="92" t="s">
        <v>96</v>
      </c>
      <c r="AY159" s="2" t="s">
        <v>81</v>
      </c>
      <c r="BE159" s="93">
        <f>IF(N159="základná",J159,0)</f>
        <v>0</v>
      </c>
      <c r="BF159" s="93">
        <f>IF(N159="znížená",J159,0)</f>
        <v>0</v>
      </c>
      <c r="BG159" s="93">
        <f>IF(N159="zákl. prenesená",J159,0)</f>
        <v>0</v>
      </c>
      <c r="BH159" s="93">
        <f>IF(N159="zníž. prenesená",J159,0)</f>
        <v>0</v>
      </c>
      <c r="BI159" s="93">
        <f>IF(N159="nulová",J159,0)</f>
        <v>0</v>
      </c>
      <c r="BJ159" s="2" t="s">
        <v>88</v>
      </c>
      <c r="BK159" s="94">
        <f>ROUND(I159*H159,3)</f>
        <v>0</v>
      </c>
      <c r="BL159" s="2" t="s">
        <v>87</v>
      </c>
      <c r="BM159" s="92" t="s">
        <v>946</v>
      </c>
    </row>
    <row r="160" spans="2:65" s="9" customFormat="1" ht="24.2" customHeight="1" x14ac:dyDescent="0.25">
      <c r="B160" s="81"/>
      <c r="C160" s="82" t="s">
        <v>138</v>
      </c>
      <c r="D160" s="82" t="s">
        <v>83</v>
      </c>
      <c r="E160" s="83" t="s">
        <v>677</v>
      </c>
      <c r="F160" s="84" t="s">
        <v>547</v>
      </c>
      <c r="G160" s="85" t="s">
        <v>117</v>
      </c>
      <c r="H160" s="86">
        <v>38</v>
      </c>
      <c r="I160" s="221">
        <v>0</v>
      </c>
      <c r="J160" s="221">
        <f>ROUND(I160*H160,3)</f>
        <v>0</v>
      </c>
      <c r="K160" s="87"/>
      <c r="L160" s="10"/>
      <c r="M160" s="88" t="s">
        <v>14</v>
      </c>
      <c r="N160" s="89" t="s">
        <v>32</v>
      </c>
      <c r="O160" s="90">
        <v>0</v>
      </c>
      <c r="P160" s="90">
        <f>O160*H160</f>
        <v>0</v>
      </c>
      <c r="Q160" s="90">
        <v>0</v>
      </c>
      <c r="R160" s="90">
        <f>Q160*H160</f>
        <v>0</v>
      </c>
      <c r="S160" s="90">
        <v>0</v>
      </c>
      <c r="T160" s="91">
        <f>S160*H160</f>
        <v>0</v>
      </c>
      <c r="AR160" s="92" t="s">
        <v>87</v>
      </c>
      <c r="AT160" s="92" t="s">
        <v>83</v>
      </c>
      <c r="AU160" s="92" t="s">
        <v>96</v>
      </c>
      <c r="AY160" s="2" t="s">
        <v>81</v>
      </c>
      <c r="BE160" s="93">
        <f>IF(N160="základná",J160,0)</f>
        <v>0</v>
      </c>
      <c r="BF160" s="93">
        <f>IF(N160="znížená",J160,0)</f>
        <v>0</v>
      </c>
      <c r="BG160" s="93">
        <f>IF(N160="zákl. prenesená",J160,0)</f>
        <v>0</v>
      </c>
      <c r="BH160" s="93">
        <f>IF(N160="zníž. prenesená",J160,0)</f>
        <v>0</v>
      </c>
      <c r="BI160" s="93">
        <f>IF(N160="nulová",J160,0)</f>
        <v>0</v>
      </c>
      <c r="BJ160" s="2" t="s">
        <v>88</v>
      </c>
      <c r="BK160" s="94">
        <f>ROUND(I160*H160,3)</f>
        <v>0</v>
      </c>
      <c r="BL160" s="2" t="s">
        <v>87</v>
      </c>
      <c r="BM160" s="92" t="s">
        <v>947</v>
      </c>
    </row>
    <row r="161" spans="2:65" s="95" customFormat="1" x14ac:dyDescent="0.25">
      <c r="B161" s="96"/>
      <c r="D161" s="97" t="s">
        <v>89</v>
      </c>
      <c r="E161" s="98" t="s">
        <v>14</v>
      </c>
      <c r="F161" s="99" t="s">
        <v>948</v>
      </c>
      <c r="H161" s="100">
        <v>38</v>
      </c>
      <c r="I161" s="223"/>
      <c r="J161" s="223"/>
      <c r="L161" s="96"/>
      <c r="M161" s="101"/>
      <c r="T161" s="102"/>
      <c r="AT161" s="98" t="s">
        <v>89</v>
      </c>
      <c r="AU161" s="98" t="s">
        <v>96</v>
      </c>
      <c r="AV161" s="95" t="s">
        <v>88</v>
      </c>
      <c r="AW161" s="95" t="s">
        <v>91</v>
      </c>
      <c r="AX161" s="95" t="s">
        <v>80</v>
      </c>
      <c r="AY161" s="98" t="s">
        <v>81</v>
      </c>
    </row>
    <row r="162" spans="2:65" s="9" customFormat="1" ht="21.75" customHeight="1" x14ac:dyDescent="0.25">
      <c r="B162" s="81"/>
      <c r="C162" s="82" t="s">
        <v>114</v>
      </c>
      <c r="D162" s="82" t="s">
        <v>83</v>
      </c>
      <c r="E162" s="83" t="s">
        <v>678</v>
      </c>
      <c r="F162" s="84" t="s">
        <v>679</v>
      </c>
      <c r="G162" s="85" t="s">
        <v>123</v>
      </c>
      <c r="H162" s="86">
        <v>95</v>
      </c>
      <c r="I162" s="221">
        <v>0</v>
      </c>
      <c r="J162" s="221">
        <f>ROUND(I162*H162,3)</f>
        <v>0</v>
      </c>
      <c r="K162" s="87"/>
      <c r="L162" s="10"/>
      <c r="M162" s="88" t="s">
        <v>14</v>
      </c>
      <c r="N162" s="89" t="s">
        <v>32</v>
      </c>
      <c r="O162" s="90">
        <v>1.7000000000000001E-2</v>
      </c>
      <c r="P162" s="90">
        <f>O162*H162</f>
        <v>1.6150000000000002</v>
      </c>
      <c r="Q162" s="90">
        <v>0</v>
      </c>
      <c r="R162" s="90">
        <f>Q162*H162</f>
        <v>0</v>
      </c>
      <c r="S162" s="90">
        <v>0</v>
      </c>
      <c r="T162" s="91">
        <f>S162*H162</f>
        <v>0</v>
      </c>
      <c r="AR162" s="92" t="s">
        <v>87</v>
      </c>
      <c r="AT162" s="92" t="s">
        <v>83</v>
      </c>
      <c r="AU162" s="92" t="s">
        <v>96</v>
      </c>
      <c r="AY162" s="2" t="s">
        <v>81</v>
      </c>
      <c r="BE162" s="93">
        <f>IF(N162="základná",J162,0)</f>
        <v>0</v>
      </c>
      <c r="BF162" s="93">
        <f>IF(N162="znížená",J162,0)</f>
        <v>0</v>
      </c>
      <c r="BG162" s="93">
        <f>IF(N162="zákl. prenesená",J162,0)</f>
        <v>0</v>
      </c>
      <c r="BH162" s="93">
        <f>IF(N162="zníž. prenesená",J162,0)</f>
        <v>0</v>
      </c>
      <c r="BI162" s="93">
        <f>IF(N162="nulová",J162,0)</f>
        <v>0</v>
      </c>
      <c r="BJ162" s="2" t="s">
        <v>88</v>
      </c>
      <c r="BK162" s="94">
        <f>ROUND(I162*H162,3)</f>
        <v>0</v>
      </c>
      <c r="BL162" s="2" t="s">
        <v>87</v>
      </c>
      <c r="BM162" s="92" t="s">
        <v>949</v>
      </c>
    </row>
    <row r="163" spans="2:65" s="9" customFormat="1" ht="33" customHeight="1" x14ac:dyDescent="0.25">
      <c r="B163" s="81"/>
      <c r="C163" s="82" t="s">
        <v>145</v>
      </c>
      <c r="D163" s="82" t="s">
        <v>83</v>
      </c>
      <c r="E163" s="83" t="s">
        <v>680</v>
      </c>
      <c r="F163" s="84" t="s">
        <v>681</v>
      </c>
      <c r="G163" s="85" t="s">
        <v>123</v>
      </c>
      <c r="H163" s="86">
        <v>95</v>
      </c>
      <c r="I163" s="221">
        <v>0</v>
      </c>
      <c r="J163" s="221">
        <f>ROUND(I163*H163,3)</f>
        <v>0</v>
      </c>
      <c r="K163" s="87"/>
      <c r="L163" s="10"/>
      <c r="M163" s="88" t="s">
        <v>14</v>
      </c>
      <c r="N163" s="89" t="s">
        <v>32</v>
      </c>
      <c r="O163" s="90">
        <v>0</v>
      </c>
      <c r="P163" s="90">
        <f>O163*H163</f>
        <v>0</v>
      </c>
      <c r="Q163" s="90">
        <v>0</v>
      </c>
      <c r="R163" s="90">
        <f>Q163*H163</f>
        <v>0</v>
      </c>
      <c r="S163" s="90">
        <v>0</v>
      </c>
      <c r="T163" s="91">
        <f>S163*H163</f>
        <v>0</v>
      </c>
      <c r="AR163" s="92" t="s">
        <v>87</v>
      </c>
      <c r="AT163" s="92" t="s">
        <v>83</v>
      </c>
      <c r="AU163" s="92" t="s">
        <v>96</v>
      </c>
      <c r="AY163" s="2" t="s">
        <v>81</v>
      </c>
      <c r="BE163" s="93">
        <f>IF(N163="základná",J163,0)</f>
        <v>0</v>
      </c>
      <c r="BF163" s="93">
        <f>IF(N163="znížená",J163,0)</f>
        <v>0</v>
      </c>
      <c r="BG163" s="93">
        <f>IF(N163="zákl. prenesená",J163,0)</f>
        <v>0</v>
      </c>
      <c r="BH163" s="93">
        <f>IF(N163="zníž. prenesená",J163,0)</f>
        <v>0</v>
      </c>
      <c r="BI163" s="93">
        <f>IF(N163="nulová",J163,0)</f>
        <v>0</v>
      </c>
      <c r="BJ163" s="2" t="s">
        <v>88</v>
      </c>
      <c r="BK163" s="94">
        <f>ROUND(I163*H163,3)</f>
        <v>0</v>
      </c>
      <c r="BL163" s="2" t="s">
        <v>87</v>
      </c>
      <c r="BM163" s="92" t="s">
        <v>950</v>
      </c>
    </row>
    <row r="164" spans="2:65" s="9" customFormat="1" ht="16.5" customHeight="1" x14ac:dyDescent="0.25">
      <c r="B164" s="81"/>
      <c r="C164" s="110" t="s">
        <v>118</v>
      </c>
      <c r="D164" s="110" t="s">
        <v>125</v>
      </c>
      <c r="E164" s="111" t="s">
        <v>682</v>
      </c>
      <c r="F164" s="112" t="s">
        <v>951</v>
      </c>
      <c r="G164" s="113" t="s">
        <v>117</v>
      </c>
      <c r="H164" s="114">
        <v>27.36</v>
      </c>
      <c r="I164" s="220">
        <v>0</v>
      </c>
      <c r="J164" s="220">
        <f>ROUND(I164*H164,3)</f>
        <v>0</v>
      </c>
      <c r="K164" s="115"/>
      <c r="L164" s="116"/>
      <c r="M164" s="117" t="s">
        <v>14</v>
      </c>
      <c r="N164" s="118" t="s">
        <v>32</v>
      </c>
      <c r="O164" s="90">
        <v>0</v>
      </c>
      <c r="P164" s="90">
        <f>O164*H164</f>
        <v>0</v>
      </c>
      <c r="Q164" s="90">
        <v>1</v>
      </c>
      <c r="R164" s="90">
        <f>Q164*H164</f>
        <v>27.36</v>
      </c>
      <c r="S164" s="90">
        <v>0</v>
      </c>
      <c r="T164" s="91">
        <f>S164*H164</f>
        <v>0</v>
      </c>
      <c r="AR164" s="92" t="s">
        <v>102</v>
      </c>
      <c r="AT164" s="92" t="s">
        <v>125</v>
      </c>
      <c r="AU164" s="92" t="s">
        <v>96</v>
      </c>
      <c r="AY164" s="2" t="s">
        <v>81</v>
      </c>
      <c r="BE164" s="93">
        <f>IF(N164="základná",J164,0)</f>
        <v>0</v>
      </c>
      <c r="BF164" s="93">
        <f>IF(N164="znížená",J164,0)</f>
        <v>0</v>
      </c>
      <c r="BG164" s="93">
        <f>IF(N164="zákl. prenesená",J164,0)</f>
        <v>0</v>
      </c>
      <c r="BH164" s="93">
        <f>IF(N164="zníž. prenesená",J164,0)</f>
        <v>0</v>
      </c>
      <c r="BI164" s="93">
        <f>IF(N164="nulová",J164,0)</f>
        <v>0</v>
      </c>
      <c r="BJ164" s="2" t="s">
        <v>88</v>
      </c>
      <c r="BK164" s="94">
        <f>ROUND(I164*H164,3)</f>
        <v>0</v>
      </c>
      <c r="BL164" s="2" t="s">
        <v>87</v>
      </c>
      <c r="BM164" s="92" t="s">
        <v>952</v>
      </c>
    </row>
    <row r="165" spans="2:65" s="95" customFormat="1" x14ac:dyDescent="0.25">
      <c r="B165" s="96"/>
      <c r="D165" s="97" t="s">
        <v>89</v>
      </c>
      <c r="E165" s="98" t="s">
        <v>14</v>
      </c>
      <c r="F165" s="99" t="s">
        <v>953</v>
      </c>
      <c r="H165" s="100">
        <v>27.36</v>
      </c>
      <c r="I165" s="223"/>
      <c r="J165" s="223"/>
      <c r="L165" s="96"/>
      <c r="M165" s="101"/>
      <c r="T165" s="102"/>
      <c r="AT165" s="98" t="s">
        <v>89</v>
      </c>
      <c r="AU165" s="98" t="s">
        <v>96</v>
      </c>
      <c r="AV165" s="95" t="s">
        <v>88</v>
      </c>
      <c r="AW165" s="95" t="s">
        <v>91</v>
      </c>
      <c r="AX165" s="95" t="s">
        <v>80</v>
      </c>
      <c r="AY165" s="98" t="s">
        <v>81</v>
      </c>
    </row>
    <row r="166" spans="2:65" s="9" customFormat="1" ht="33" customHeight="1" x14ac:dyDescent="0.25">
      <c r="B166" s="81"/>
      <c r="C166" s="82" t="s">
        <v>153</v>
      </c>
      <c r="D166" s="82" t="s">
        <v>83</v>
      </c>
      <c r="E166" s="83" t="s">
        <v>683</v>
      </c>
      <c r="F166" s="84" t="s">
        <v>684</v>
      </c>
      <c r="G166" s="85" t="s">
        <v>123</v>
      </c>
      <c r="H166" s="86">
        <v>95</v>
      </c>
      <c r="I166" s="221">
        <v>0</v>
      </c>
      <c r="J166" s="221">
        <f>ROUND(I166*H166,3)</f>
        <v>0</v>
      </c>
      <c r="K166" s="87"/>
      <c r="L166" s="10"/>
      <c r="M166" s="88" t="s">
        <v>14</v>
      </c>
      <c r="N166" s="89" t="s">
        <v>32</v>
      </c>
      <c r="O166" s="90">
        <v>0</v>
      </c>
      <c r="P166" s="90">
        <f>O166*H166</f>
        <v>0</v>
      </c>
      <c r="Q166" s="90">
        <v>0</v>
      </c>
      <c r="R166" s="90">
        <f>Q166*H166</f>
        <v>0</v>
      </c>
      <c r="S166" s="90">
        <v>0</v>
      </c>
      <c r="T166" s="91">
        <f>S166*H166</f>
        <v>0</v>
      </c>
      <c r="AR166" s="92" t="s">
        <v>87</v>
      </c>
      <c r="AT166" s="92" t="s">
        <v>83</v>
      </c>
      <c r="AU166" s="92" t="s">
        <v>96</v>
      </c>
      <c r="AY166" s="2" t="s">
        <v>81</v>
      </c>
      <c r="BE166" s="93">
        <f>IF(N166="základná",J166,0)</f>
        <v>0</v>
      </c>
      <c r="BF166" s="93">
        <f>IF(N166="znížená",J166,0)</f>
        <v>0</v>
      </c>
      <c r="BG166" s="93">
        <f>IF(N166="zákl. prenesená",J166,0)</f>
        <v>0</v>
      </c>
      <c r="BH166" s="93">
        <f>IF(N166="zníž. prenesená",J166,0)</f>
        <v>0</v>
      </c>
      <c r="BI166" s="93">
        <f>IF(N166="nulová",J166,0)</f>
        <v>0</v>
      </c>
      <c r="BJ166" s="2" t="s">
        <v>88</v>
      </c>
      <c r="BK166" s="94">
        <f>ROUND(I166*H166,3)</f>
        <v>0</v>
      </c>
      <c r="BL166" s="2" t="s">
        <v>87</v>
      </c>
      <c r="BM166" s="92" t="s">
        <v>954</v>
      </c>
    </row>
    <row r="167" spans="2:65" s="9" customFormat="1" ht="16.5" customHeight="1" x14ac:dyDescent="0.25">
      <c r="B167" s="81"/>
      <c r="C167" s="110" t="s">
        <v>124</v>
      </c>
      <c r="D167" s="110" t="s">
        <v>125</v>
      </c>
      <c r="E167" s="111" t="s">
        <v>685</v>
      </c>
      <c r="F167" s="112" t="s">
        <v>686</v>
      </c>
      <c r="G167" s="113" t="s">
        <v>117</v>
      </c>
      <c r="H167" s="114">
        <v>3.23</v>
      </c>
      <c r="I167" s="220">
        <v>0</v>
      </c>
      <c r="J167" s="220">
        <f>ROUND(I167*H167,3)</f>
        <v>0</v>
      </c>
      <c r="K167" s="115"/>
      <c r="L167" s="116"/>
      <c r="M167" s="117" t="s">
        <v>14</v>
      </c>
      <c r="N167" s="118" t="s">
        <v>32</v>
      </c>
      <c r="O167" s="90">
        <v>0</v>
      </c>
      <c r="P167" s="90">
        <f>O167*H167</f>
        <v>0</v>
      </c>
      <c r="Q167" s="90">
        <v>1</v>
      </c>
      <c r="R167" s="90">
        <f>Q167*H167</f>
        <v>3.23</v>
      </c>
      <c r="S167" s="90">
        <v>0</v>
      </c>
      <c r="T167" s="91">
        <f>S167*H167</f>
        <v>0</v>
      </c>
      <c r="AR167" s="92" t="s">
        <v>102</v>
      </c>
      <c r="AT167" s="92" t="s">
        <v>125</v>
      </c>
      <c r="AU167" s="92" t="s">
        <v>96</v>
      </c>
      <c r="AY167" s="2" t="s">
        <v>81</v>
      </c>
      <c r="BE167" s="93">
        <f>IF(N167="základná",J167,0)</f>
        <v>0</v>
      </c>
      <c r="BF167" s="93">
        <f>IF(N167="znížená",J167,0)</f>
        <v>0</v>
      </c>
      <c r="BG167" s="93">
        <f>IF(N167="zákl. prenesená",J167,0)</f>
        <v>0</v>
      </c>
      <c r="BH167" s="93">
        <f>IF(N167="zníž. prenesená",J167,0)</f>
        <v>0</v>
      </c>
      <c r="BI167" s="93">
        <f>IF(N167="nulová",J167,0)</f>
        <v>0</v>
      </c>
      <c r="BJ167" s="2" t="s">
        <v>88</v>
      </c>
      <c r="BK167" s="94">
        <f>ROUND(I167*H167,3)</f>
        <v>0</v>
      </c>
      <c r="BL167" s="2" t="s">
        <v>87</v>
      </c>
      <c r="BM167" s="92" t="s">
        <v>955</v>
      </c>
    </row>
    <row r="168" spans="2:65" s="95" customFormat="1" x14ac:dyDescent="0.25">
      <c r="B168" s="96"/>
      <c r="D168" s="97" t="s">
        <v>89</v>
      </c>
      <c r="E168" s="98" t="s">
        <v>14</v>
      </c>
      <c r="F168" s="99" t="s">
        <v>956</v>
      </c>
      <c r="H168" s="100">
        <v>3.23</v>
      </c>
      <c r="I168" s="223"/>
      <c r="J168" s="223"/>
      <c r="L168" s="96"/>
      <c r="M168" s="101"/>
      <c r="T168" s="102"/>
      <c r="AT168" s="98" t="s">
        <v>89</v>
      </c>
      <c r="AU168" s="98" t="s">
        <v>96</v>
      </c>
      <c r="AV168" s="95" t="s">
        <v>88</v>
      </c>
      <c r="AW168" s="95" t="s">
        <v>91</v>
      </c>
      <c r="AX168" s="95" t="s">
        <v>80</v>
      </c>
      <c r="AY168" s="98" t="s">
        <v>81</v>
      </c>
    </row>
    <row r="169" spans="2:65" s="9" customFormat="1" ht="24.2" customHeight="1" x14ac:dyDescent="0.25">
      <c r="B169" s="81"/>
      <c r="C169" s="82" t="s">
        <v>161</v>
      </c>
      <c r="D169" s="82" t="s">
        <v>83</v>
      </c>
      <c r="E169" s="83" t="s">
        <v>687</v>
      </c>
      <c r="F169" s="84" t="s">
        <v>688</v>
      </c>
      <c r="G169" s="85" t="s">
        <v>237</v>
      </c>
      <c r="H169" s="86">
        <v>37.5</v>
      </c>
      <c r="I169" s="221">
        <v>0</v>
      </c>
      <c r="J169" s="221">
        <f>ROUND(I169*H169,3)</f>
        <v>0</v>
      </c>
      <c r="K169" s="87"/>
      <c r="L169" s="10"/>
      <c r="M169" s="88" t="s">
        <v>14</v>
      </c>
      <c r="N169" s="89" t="s">
        <v>32</v>
      </c>
      <c r="O169" s="90">
        <v>0</v>
      </c>
      <c r="P169" s="90">
        <f>O169*H169</f>
        <v>0</v>
      </c>
      <c r="Q169" s="90">
        <v>0</v>
      </c>
      <c r="R169" s="90">
        <f>Q169*H169</f>
        <v>0</v>
      </c>
      <c r="S169" s="90">
        <v>0</v>
      </c>
      <c r="T169" s="91">
        <f>S169*H169</f>
        <v>0</v>
      </c>
      <c r="AR169" s="92" t="s">
        <v>87</v>
      </c>
      <c r="AT169" s="92" t="s">
        <v>83</v>
      </c>
      <c r="AU169" s="92" t="s">
        <v>96</v>
      </c>
      <c r="AY169" s="2" t="s">
        <v>81</v>
      </c>
      <c r="BE169" s="93">
        <f>IF(N169="základná",J169,0)</f>
        <v>0</v>
      </c>
      <c r="BF169" s="93">
        <f>IF(N169="znížená",J169,0)</f>
        <v>0</v>
      </c>
      <c r="BG169" s="93">
        <f>IF(N169="zákl. prenesená",J169,0)</f>
        <v>0</v>
      </c>
      <c r="BH169" s="93">
        <f>IF(N169="zníž. prenesená",J169,0)</f>
        <v>0</v>
      </c>
      <c r="BI169" s="93">
        <f>IF(N169="nulová",J169,0)</f>
        <v>0</v>
      </c>
      <c r="BJ169" s="2" t="s">
        <v>88</v>
      </c>
      <c r="BK169" s="94">
        <f>ROUND(I169*H169,3)</f>
        <v>0</v>
      </c>
      <c r="BL169" s="2" t="s">
        <v>87</v>
      </c>
      <c r="BM169" s="92" t="s">
        <v>957</v>
      </c>
    </row>
    <row r="170" spans="2:65" s="9" customFormat="1" ht="24.2" customHeight="1" x14ac:dyDescent="0.25">
      <c r="B170" s="81"/>
      <c r="C170" s="82" t="s">
        <v>129</v>
      </c>
      <c r="D170" s="82" t="s">
        <v>83</v>
      </c>
      <c r="E170" s="83" t="s">
        <v>689</v>
      </c>
      <c r="F170" s="84" t="s">
        <v>690</v>
      </c>
      <c r="G170" s="85" t="s">
        <v>86</v>
      </c>
      <c r="H170" s="86">
        <v>2</v>
      </c>
      <c r="I170" s="221">
        <v>0</v>
      </c>
      <c r="J170" s="221">
        <f>ROUND(I170*H170,3)</f>
        <v>0</v>
      </c>
      <c r="K170" s="87"/>
      <c r="L170" s="10"/>
      <c r="M170" s="88" t="s">
        <v>14</v>
      </c>
      <c r="N170" s="89" t="s">
        <v>32</v>
      </c>
      <c r="O170" s="90">
        <v>0</v>
      </c>
      <c r="P170" s="90">
        <f>O170*H170</f>
        <v>0</v>
      </c>
      <c r="Q170" s="90">
        <v>0</v>
      </c>
      <c r="R170" s="90">
        <f>Q170*H170</f>
        <v>0</v>
      </c>
      <c r="S170" s="90">
        <v>0</v>
      </c>
      <c r="T170" s="91">
        <f>S170*H170</f>
        <v>0</v>
      </c>
      <c r="AR170" s="92" t="s">
        <v>87</v>
      </c>
      <c r="AT170" s="92" t="s">
        <v>83</v>
      </c>
      <c r="AU170" s="92" t="s">
        <v>96</v>
      </c>
      <c r="AY170" s="2" t="s">
        <v>81</v>
      </c>
      <c r="BE170" s="93">
        <f>IF(N170="základná",J170,0)</f>
        <v>0</v>
      </c>
      <c r="BF170" s="93">
        <f>IF(N170="znížená",J170,0)</f>
        <v>0</v>
      </c>
      <c r="BG170" s="93">
        <f>IF(N170="zákl. prenesená",J170,0)</f>
        <v>0</v>
      </c>
      <c r="BH170" s="93">
        <f>IF(N170="zníž. prenesená",J170,0)</f>
        <v>0</v>
      </c>
      <c r="BI170" s="93">
        <f>IF(N170="nulová",J170,0)</f>
        <v>0</v>
      </c>
      <c r="BJ170" s="2" t="s">
        <v>88</v>
      </c>
      <c r="BK170" s="94">
        <f>ROUND(I170*H170,3)</f>
        <v>0</v>
      </c>
      <c r="BL170" s="2" t="s">
        <v>87</v>
      </c>
      <c r="BM170" s="92" t="s">
        <v>958</v>
      </c>
    </row>
    <row r="171" spans="2:65" s="9" customFormat="1" ht="24.2" customHeight="1" x14ac:dyDescent="0.25">
      <c r="B171" s="81"/>
      <c r="C171" s="110" t="s">
        <v>169</v>
      </c>
      <c r="D171" s="110" t="s">
        <v>125</v>
      </c>
      <c r="E171" s="111" t="s">
        <v>691</v>
      </c>
      <c r="F171" s="112" t="s">
        <v>692</v>
      </c>
      <c r="G171" s="113" t="s">
        <v>237</v>
      </c>
      <c r="H171" s="114">
        <v>37.5</v>
      </c>
      <c r="I171" s="220">
        <v>0</v>
      </c>
      <c r="J171" s="220">
        <f>ROUND(I171*H171,3)</f>
        <v>0</v>
      </c>
      <c r="K171" s="115"/>
      <c r="L171" s="116"/>
      <c r="M171" s="117" t="s">
        <v>14</v>
      </c>
      <c r="N171" s="118" t="s">
        <v>32</v>
      </c>
      <c r="O171" s="90">
        <v>0</v>
      </c>
      <c r="P171" s="90">
        <f>O171*H171</f>
        <v>0</v>
      </c>
      <c r="Q171" s="90">
        <v>0.01</v>
      </c>
      <c r="R171" s="90">
        <f>Q171*H171</f>
        <v>0.375</v>
      </c>
      <c r="S171" s="90">
        <v>0</v>
      </c>
      <c r="T171" s="91">
        <f>S171*H171</f>
        <v>0</v>
      </c>
      <c r="AR171" s="92" t="s">
        <v>102</v>
      </c>
      <c r="AT171" s="92" t="s">
        <v>125</v>
      </c>
      <c r="AU171" s="92" t="s">
        <v>96</v>
      </c>
      <c r="AY171" s="2" t="s">
        <v>81</v>
      </c>
      <c r="BE171" s="93">
        <f>IF(N171="základná",J171,0)</f>
        <v>0</v>
      </c>
      <c r="BF171" s="93">
        <f>IF(N171="znížená",J171,0)</f>
        <v>0</v>
      </c>
      <c r="BG171" s="93">
        <f>IF(N171="zákl. prenesená",J171,0)</f>
        <v>0</v>
      </c>
      <c r="BH171" s="93">
        <f>IF(N171="zníž. prenesená",J171,0)</f>
        <v>0</v>
      </c>
      <c r="BI171" s="93">
        <f>IF(N171="nulová",J171,0)</f>
        <v>0</v>
      </c>
      <c r="BJ171" s="2" t="s">
        <v>88</v>
      </c>
      <c r="BK171" s="94">
        <f>ROUND(I171*H171,3)</f>
        <v>0</v>
      </c>
      <c r="BL171" s="2" t="s">
        <v>87</v>
      </c>
      <c r="BM171" s="92" t="s">
        <v>959</v>
      </c>
    </row>
    <row r="172" spans="2:65" s="9" customFormat="1" ht="24.2" customHeight="1" x14ac:dyDescent="0.25">
      <c r="B172" s="81"/>
      <c r="C172" s="110" t="s">
        <v>134</v>
      </c>
      <c r="D172" s="110" t="s">
        <v>125</v>
      </c>
      <c r="E172" s="111" t="s">
        <v>693</v>
      </c>
      <c r="F172" s="112" t="s">
        <v>694</v>
      </c>
      <c r="G172" s="113" t="s">
        <v>237</v>
      </c>
      <c r="H172" s="114">
        <v>37.5</v>
      </c>
      <c r="I172" s="220">
        <v>0</v>
      </c>
      <c r="J172" s="220">
        <f>ROUND(I172*H172,3)</f>
        <v>0</v>
      </c>
      <c r="K172" s="115"/>
      <c r="L172" s="116"/>
      <c r="M172" s="117" t="s">
        <v>14</v>
      </c>
      <c r="N172" s="118" t="s">
        <v>32</v>
      </c>
      <c r="O172" s="90">
        <v>0</v>
      </c>
      <c r="P172" s="90">
        <f>O172*H172</f>
        <v>0</v>
      </c>
      <c r="Q172" s="90">
        <v>5.0000000000000001E-3</v>
      </c>
      <c r="R172" s="90">
        <f>Q172*H172</f>
        <v>0.1875</v>
      </c>
      <c r="S172" s="90">
        <v>0</v>
      </c>
      <c r="T172" s="91">
        <f>S172*H172</f>
        <v>0</v>
      </c>
      <c r="AR172" s="92" t="s">
        <v>102</v>
      </c>
      <c r="AT172" s="92" t="s">
        <v>125</v>
      </c>
      <c r="AU172" s="92" t="s">
        <v>96</v>
      </c>
      <c r="AY172" s="2" t="s">
        <v>81</v>
      </c>
      <c r="BE172" s="93">
        <f>IF(N172="základná",J172,0)</f>
        <v>0</v>
      </c>
      <c r="BF172" s="93">
        <f>IF(N172="znížená",J172,0)</f>
        <v>0</v>
      </c>
      <c r="BG172" s="93">
        <f>IF(N172="zákl. prenesená",J172,0)</f>
        <v>0</v>
      </c>
      <c r="BH172" s="93">
        <f>IF(N172="zníž. prenesená",J172,0)</f>
        <v>0</v>
      </c>
      <c r="BI172" s="93">
        <f>IF(N172="nulová",J172,0)</f>
        <v>0</v>
      </c>
      <c r="BJ172" s="2" t="s">
        <v>88</v>
      </c>
      <c r="BK172" s="94">
        <f>ROUND(I172*H172,3)</f>
        <v>0</v>
      </c>
      <c r="BL172" s="2" t="s">
        <v>87</v>
      </c>
      <c r="BM172" s="92" t="s">
        <v>960</v>
      </c>
    </row>
    <row r="173" spans="2:65" s="95" customFormat="1" x14ac:dyDescent="0.25">
      <c r="B173" s="96"/>
      <c r="D173" s="97" t="s">
        <v>89</v>
      </c>
      <c r="E173" s="98" t="s">
        <v>14</v>
      </c>
      <c r="F173" s="99" t="s">
        <v>961</v>
      </c>
      <c r="H173" s="100">
        <v>37.5</v>
      </c>
      <c r="I173" s="223"/>
      <c r="J173" s="223"/>
      <c r="L173" s="96"/>
      <c r="M173" s="101"/>
      <c r="T173" s="102"/>
      <c r="AT173" s="98" t="s">
        <v>89</v>
      </c>
      <c r="AU173" s="98" t="s">
        <v>96</v>
      </c>
      <c r="AV173" s="95" t="s">
        <v>88</v>
      </c>
      <c r="AW173" s="95" t="s">
        <v>91</v>
      </c>
      <c r="AX173" s="95" t="s">
        <v>2</v>
      </c>
      <c r="AY173" s="98" t="s">
        <v>81</v>
      </c>
    </row>
    <row r="174" spans="2:65" s="103" customFormat="1" x14ac:dyDescent="0.25">
      <c r="B174" s="104"/>
      <c r="D174" s="97" t="s">
        <v>89</v>
      </c>
      <c r="E174" s="105" t="s">
        <v>14</v>
      </c>
      <c r="F174" s="106" t="s">
        <v>93</v>
      </c>
      <c r="H174" s="107">
        <v>37.5</v>
      </c>
      <c r="I174" s="224"/>
      <c r="J174" s="224"/>
      <c r="L174" s="104"/>
      <c r="M174" s="108"/>
      <c r="T174" s="109"/>
      <c r="AT174" s="105" t="s">
        <v>89</v>
      </c>
      <c r="AU174" s="105" t="s">
        <v>96</v>
      </c>
      <c r="AV174" s="103" t="s">
        <v>87</v>
      </c>
      <c r="AW174" s="103" t="s">
        <v>91</v>
      </c>
      <c r="AX174" s="103" t="s">
        <v>80</v>
      </c>
      <c r="AY174" s="105" t="s">
        <v>81</v>
      </c>
    </row>
    <row r="175" spans="2:65" s="9" customFormat="1" ht="24.2" customHeight="1" x14ac:dyDescent="0.25">
      <c r="B175" s="81"/>
      <c r="C175" s="110" t="s">
        <v>177</v>
      </c>
      <c r="D175" s="110" t="s">
        <v>125</v>
      </c>
      <c r="E175" s="111" t="s">
        <v>695</v>
      </c>
      <c r="F175" s="112" t="s">
        <v>962</v>
      </c>
      <c r="G175" s="113" t="s">
        <v>696</v>
      </c>
      <c r="H175" s="114">
        <v>95</v>
      </c>
      <c r="I175" s="220">
        <v>0</v>
      </c>
      <c r="J175" s="220">
        <f>ROUND(I175*H175,3)</f>
        <v>0</v>
      </c>
      <c r="K175" s="115"/>
      <c r="L175" s="116"/>
      <c r="M175" s="117" t="s">
        <v>14</v>
      </c>
      <c r="N175" s="118" t="s">
        <v>32</v>
      </c>
      <c r="O175" s="90">
        <v>0</v>
      </c>
      <c r="P175" s="90">
        <f>O175*H175</f>
        <v>0</v>
      </c>
      <c r="Q175" s="90">
        <v>0</v>
      </c>
      <c r="R175" s="90">
        <f>Q175*H175</f>
        <v>0</v>
      </c>
      <c r="S175" s="90">
        <v>0</v>
      </c>
      <c r="T175" s="91">
        <f>S175*H175</f>
        <v>0</v>
      </c>
      <c r="AR175" s="92" t="s">
        <v>102</v>
      </c>
      <c r="AT175" s="92" t="s">
        <v>125</v>
      </c>
      <c r="AU175" s="92" t="s">
        <v>96</v>
      </c>
      <c r="AY175" s="2" t="s">
        <v>81</v>
      </c>
      <c r="BE175" s="93">
        <f>IF(N175="základná",J175,0)</f>
        <v>0</v>
      </c>
      <c r="BF175" s="93">
        <f>IF(N175="znížená",J175,0)</f>
        <v>0</v>
      </c>
      <c r="BG175" s="93">
        <f>IF(N175="zákl. prenesená",J175,0)</f>
        <v>0</v>
      </c>
      <c r="BH175" s="93">
        <f>IF(N175="zníž. prenesená",J175,0)</f>
        <v>0</v>
      </c>
      <c r="BI175" s="93">
        <f>IF(N175="nulová",J175,0)</f>
        <v>0</v>
      </c>
      <c r="BJ175" s="2" t="s">
        <v>88</v>
      </c>
      <c r="BK175" s="94">
        <f>ROUND(I175*H175,3)</f>
        <v>0</v>
      </c>
      <c r="BL175" s="2" t="s">
        <v>87</v>
      </c>
      <c r="BM175" s="92" t="s">
        <v>963</v>
      </c>
    </row>
    <row r="176" spans="2:65" s="95" customFormat="1" x14ac:dyDescent="0.25">
      <c r="B176" s="96"/>
      <c r="D176" s="97" t="s">
        <v>89</v>
      </c>
      <c r="E176" s="98" t="s">
        <v>14</v>
      </c>
      <c r="F176" s="99" t="s">
        <v>964</v>
      </c>
      <c r="H176" s="100">
        <v>36</v>
      </c>
      <c r="I176" s="223"/>
      <c r="J176" s="223"/>
      <c r="L176" s="96"/>
      <c r="M176" s="101"/>
      <c r="T176" s="102"/>
      <c r="AT176" s="98" t="s">
        <v>89</v>
      </c>
      <c r="AU176" s="98" t="s">
        <v>96</v>
      </c>
      <c r="AV176" s="95" t="s">
        <v>88</v>
      </c>
      <c r="AW176" s="95" t="s">
        <v>91</v>
      </c>
      <c r="AX176" s="95" t="s">
        <v>2</v>
      </c>
      <c r="AY176" s="98" t="s">
        <v>81</v>
      </c>
    </row>
    <row r="177" spans="2:65" s="95" customFormat="1" x14ac:dyDescent="0.25">
      <c r="B177" s="96"/>
      <c r="D177" s="97" t="s">
        <v>89</v>
      </c>
      <c r="E177" s="98" t="s">
        <v>14</v>
      </c>
      <c r="F177" s="99" t="s">
        <v>965</v>
      </c>
      <c r="H177" s="100">
        <v>30</v>
      </c>
      <c r="I177" s="223"/>
      <c r="J177" s="223"/>
      <c r="L177" s="96"/>
      <c r="M177" s="101"/>
      <c r="T177" s="102"/>
      <c r="AT177" s="98" t="s">
        <v>89</v>
      </c>
      <c r="AU177" s="98" t="s">
        <v>96</v>
      </c>
      <c r="AV177" s="95" t="s">
        <v>88</v>
      </c>
      <c r="AW177" s="95" t="s">
        <v>91</v>
      </c>
      <c r="AX177" s="95" t="s">
        <v>2</v>
      </c>
      <c r="AY177" s="98" t="s">
        <v>81</v>
      </c>
    </row>
    <row r="178" spans="2:65" s="95" customFormat="1" x14ac:dyDescent="0.25">
      <c r="B178" s="96"/>
      <c r="D178" s="97" t="s">
        <v>89</v>
      </c>
      <c r="E178" s="98" t="s">
        <v>14</v>
      </c>
      <c r="F178" s="99" t="s">
        <v>966</v>
      </c>
      <c r="H178" s="100">
        <v>29</v>
      </c>
      <c r="I178" s="223"/>
      <c r="J178" s="223"/>
      <c r="L178" s="96"/>
      <c r="M178" s="101"/>
      <c r="T178" s="102"/>
      <c r="AT178" s="98" t="s">
        <v>89</v>
      </c>
      <c r="AU178" s="98" t="s">
        <v>96</v>
      </c>
      <c r="AV178" s="95" t="s">
        <v>88</v>
      </c>
      <c r="AW178" s="95" t="s">
        <v>91</v>
      </c>
      <c r="AX178" s="95" t="s">
        <v>2</v>
      </c>
      <c r="AY178" s="98" t="s">
        <v>81</v>
      </c>
    </row>
    <row r="179" spans="2:65" s="103" customFormat="1" x14ac:dyDescent="0.25">
      <c r="B179" s="104"/>
      <c r="D179" s="97" t="s">
        <v>89</v>
      </c>
      <c r="E179" s="105" t="s">
        <v>14</v>
      </c>
      <c r="F179" s="106" t="s">
        <v>93</v>
      </c>
      <c r="H179" s="107">
        <v>95</v>
      </c>
      <c r="I179" s="224"/>
      <c r="J179" s="224"/>
      <c r="L179" s="104"/>
      <c r="M179" s="108"/>
      <c r="T179" s="109"/>
      <c r="AT179" s="105" t="s">
        <v>89</v>
      </c>
      <c r="AU179" s="105" t="s">
        <v>96</v>
      </c>
      <c r="AV179" s="103" t="s">
        <v>87</v>
      </c>
      <c r="AW179" s="103" t="s">
        <v>91</v>
      </c>
      <c r="AX179" s="103" t="s">
        <v>80</v>
      </c>
      <c r="AY179" s="105" t="s">
        <v>81</v>
      </c>
    </row>
    <row r="180" spans="2:65" s="9" customFormat="1" ht="24.2" customHeight="1" x14ac:dyDescent="0.25">
      <c r="B180" s="81"/>
      <c r="C180" s="82" t="s">
        <v>137</v>
      </c>
      <c r="D180" s="82" t="s">
        <v>83</v>
      </c>
      <c r="E180" s="83" t="s">
        <v>697</v>
      </c>
      <c r="F180" s="84" t="s">
        <v>698</v>
      </c>
      <c r="G180" s="85" t="s">
        <v>123</v>
      </c>
      <c r="H180" s="86">
        <v>95</v>
      </c>
      <c r="I180" s="221">
        <v>0</v>
      </c>
      <c r="J180" s="221">
        <f>ROUND(I180*H180,3)</f>
        <v>0</v>
      </c>
      <c r="K180" s="87"/>
      <c r="L180" s="10"/>
      <c r="M180" s="88" t="s">
        <v>14</v>
      </c>
      <c r="N180" s="89" t="s">
        <v>32</v>
      </c>
      <c r="O180" s="90">
        <v>0</v>
      </c>
      <c r="P180" s="90">
        <f>O180*H180</f>
        <v>0</v>
      </c>
      <c r="Q180" s="90">
        <v>0</v>
      </c>
      <c r="R180" s="90">
        <f>Q180*H180</f>
        <v>0</v>
      </c>
      <c r="S180" s="90">
        <v>0</v>
      </c>
      <c r="T180" s="91">
        <f>S180*H180</f>
        <v>0</v>
      </c>
      <c r="AR180" s="92" t="s">
        <v>87</v>
      </c>
      <c r="AT180" s="92" t="s">
        <v>83</v>
      </c>
      <c r="AU180" s="92" t="s">
        <v>96</v>
      </c>
      <c r="AY180" s="2" t="s">
        <v>81</v>
      </c>
      <c r="BE180" s="93">
        <f>IF(N180="základná",J180,0)</f>
        <v>0</v>
      </c>
      <c r="BF180" s="93">
        <f>IF(N180="znížená",J180,0)</f>
        <v>0</v>
      </c>
      <c r="BG180" s="93">
        <f>IF(N180="zákl. prenesená",J180,0)</f>
        <v>0</v>
      </c>
      <c r="BH180" s="93">
        <f>IF(N180="zníž. prenesená",J180,0)</f>
        <v>0</v>
      </c>
      <c r="BI180" s="93">
        <f>IF(N180="nulová",J180,0)</f>
        <v>0</v>
      </c>
      <c r="BJ180" s="2" t="s">
        <v>88</v>
      </c>
      <c r="BK180" s="94">
        <f>ROUND(I180*H180,3)</f>
        <v>0</v>
      </c>
      <c r="BL180" s="2" t="s">
        <v>87</v>
      </c>
      <c r="BM180" s="92" t="s">
        <v>967</v>
      </c>
    </row>
    <row r="181" spans="2:65" s="9" customFormat="1" ht="16.5" customHeight="1" x14ac:dyDescent="0.25">
      <c r="B181" s="81"/>
      <c r="C181" s="82" t="s">
        <v>184</v>
      </c>
      <c r="D181" s="82" t="s">
        <v>83</v>
      </c>
      <c r="E181" s="83" t="s">
        <v>699</v>
      </c>
      <c r="F181" s="84" t="s">
        <v>700</v>
      </c>
      <c r="G181" s="85" t="s">
        <v>123</v>
      </c>
      <c r="H181" s="86">
        <v>95</v>
      </c>
      <c r="I181" s="221">
        <v>0</v>
      </c>
      <c r="J181" s="221">
        <f>ROUND(I181*H181,3)</f>
        <v>0</v>
      </c>
      <c r="K181" s="87"/>
      <c r="L181" s="10"/>
      <c r="M181" s="88" t="s">
        <v>14</v>
      </c>
      <c r="N181" s="89" t="s">
        <v>32</v>
      </c>
      <c r="O181" s="90">
        <v>0</v>
      </c>
      <c r="P181" s="90">
        <f>O181*H181</f>
        <v>0</v>
      </c>
      <c r="Q181" s="90">
        <v>0</v>
      </c>
      <c r="R181" s="90">
        <f>Q181*H181</f>
        <v>0</v>
      </c>
      <c r="S181" s="90">
        <v>0</v>
      </c>
      <c r="T181" s="91">
        <f>S181*H181</f>
        <v>0</v>
      </c>
      <c r="AR181" s="92" t="s">
        <v>87</v>
      </c>
      <c r="AT181" s="92" t="s">
        <v>83</v>
      </c>
      <c r="AU181" s="92" t="s">
        <v>96</v>
      </c>
      <c r="AY181" s="2" t="s">
        <v>81</v>
      </c>
      <c r="BE181" s="93">
        <f>IF(N181="základná",J181,0)</f>
        <v>0</v>
      </c>
      <c r="BF181" s="93">
        <f>IF(N181="znížená",J181,0)</f>
        <v>0</v>
      </c>
      <c r="BG181" s="93">
        <f>IF(N181="zákl. prenesená",J181,0)</f>
        <v>0</v>
      </c>
      <c r="BH181" s="93">
        <f>IF(N181="zníž. prenesená",J181,0)</f>
        <v>0</v>
      </c>
      <c r="BI181" s="93">
        <f>IF(N181="nulová",J181,0)</f>
        <v>0</v>
      </c>
      <c r="BJ181" s="2" t="s">
        <v>88</v>
      </c>
      <c r="BK181" s="94">
        <f>ROUND(I181*H181,3)</f>
        <v>0</v>
      </c>
      <c r="BL181" s="2" t="s">
        <v>87</v>
      </c>
      <c r="BM181" s="92" t="s">
        <v>968</v>
      </c>
    </row>
    <row r="182" spans="2:65" s="9" customFormat="1" ht="16.5" customHeight="1" x14ac:dyDescent="0.25">
      <c r="B182" s="81"/>
      <c r="C182" s="82" t="s">
        <v>141</v>
      </c>
      <c r="D182" s="82" t="s">
        <v>83</v>
      </c>
      <c r="E182" s="83" t="s">
        <v>701</v>
      </c>
      <c r="F182" s="84" t="s">
        <v>702</v>
      </c>
      <c r="G182" s="85" t="s">
        <v>123</v>
      </c>
      <c r="H182" s="86">
        <v>95</v>
      </c>
      <c r="I182" s="221">
        <v>0</v>
      </c>
      <c r="J182" s="221">
        <f>ROUND(I182*H182,3)</f>
        <v>0</v>
      </c>
      <c r="K182" s="87"/>
      <c r="L182" s="10"/>
      <c r="M182" s="88" t="s">
        <v>14</v>
      </c>
      <c r="N182" s="89" t="s">
        <v>32</v>
      </c>
      <c r="O182" s="90">
        <v>0</v>
      </c>
      <c r="P182" s="90">
        <f>O182*H182</f>
        <v>0</v>
      </c>
      <c r="Q182" s="90">
        <v>0</v>
      </c>
      <c r="R182" s="90">
        <f>Q182*H182</f>
        <v>0</v>
      </c>
      <c r="S182" s="90">
        <v>0</v>
      </c>
      <c r="T182" s="91">
        <f>S182*H182</f>
        <v>0</v>
      </c>
      <c r="AR182" s="92" t="s">
        <v>87</v>
      </c>
      <c r="AT182" s="92" t="s">
        <v>83</v>
      </c>
      <c r="AU182" s="92" t="s">
        <v>96</v>
      </c>
      <c r="AY182" s="2" t="s">
        <v>81</v>
      </c>
      <c r="BE182" s="93">
        <f>IF(N182="základná",J182,0)</f>
        <v>0</v>
      </c>
      <c r="BF182" s="93">
        <f>IF(N182="znížená",J182,0)</f>
        <v>0</v>
      </c>
      <c r="BG182" s="93">
        <f>IF(N182="zákl. prenesená",J182,0)</f>
        <v>0</v>
      </c>
      <c r="BH182" s="93">
        <f>IF(N182="zníž. prenesená",J182,0)</f>
        <v>0</v>
      </c>
      <c r="BI182" s="93">
        <f>IF(N182="nulová",J182,0)</f>
        <v>0</v>
      </c>
      <c r="BJ182" s="2" t="s">
        <v>88</v>
      </c>
      <c r="BK182" s="94">
        <f>ROUND(I182*H182,3)</f>
        <v>0</v>
      </c>
      <c r="BL182" s="2" t="s">
        <v>87</v>
      </c>
      <c r="BM182" s="92" t="s">
        <v>969</v>
      </c>
    </row>
    <row r="183" spans="2:65" s="71" customFormat="1" ht="22.9" customHeight="1" x14ac:dyDescent="0.2">
      <c r="B183" s="72"/>
      <c r="D183" s="73" t="s">
        <v>77</v>
      </c>
      <c r="E183" s="80" t="s">
        <v>659</v>
      </c>
      <c r="F183" s="80" t="s">
        <v>660</v>
      </c>
      <c r="I183" s="222"/>
      <c r="J183" s="219">
        <f>BK183</f>
        <v>0</v>
      </c>
      <c r="L183" s="72"/>
      <c r="M183" s="75"/>
      <c r="P183" s="76">
        <f>P184+P189</f>
        <v>0</v>
      </c>
      <c r="R183" s="76">
        <f>R184+R189</f>
        <v>0</v>
      </c>
      <c r="T183" s="77">
        <f>T184+T189</f>
        <v>0</v>
      </c>
      <c r="AR183" s="73" t="s">
        <v>80</v>
      </c>
      <c r="AT183" s="78" t="s">
        <v>77</v>
      </c>
      <c r="AU183" s="78" t="s">
        <v>80</v>
      </c>
      <c r="AY183" s="73" t="s">
        <v>81</v>
      </c>
      <c r="BK183" s="79">
        <f>BK184+BK189</f>
        <v>0</v>
      </c>
    </row>
    <row r="184" spans="2:65" s="71" customFormat="1" ht="20.85" customHeight="1" x14ac:dyDescent="0.2">
      <c r="B184" s="72"/>
      <c r="D184" s="73" t="s">
        <v>77</v>
      </c>
      <c r="E184" s="80" t="s">
        <v>970</v>
      </c>
      <c r="F184" s="80" t="s">
        <v>665</v>
      </c>
      <c r="I184" s="222"/>
      <c r="J184" s="219">
        <f>BK184</f>
        <v>0</v>
      </c>
      <c r="L184" s="72"/>
      <c r="M184" s="75"/>
      <c r="P184" s="76">
        <f>SUM(P185:P188)</f>
        <v>0</v>
      </c>
      <c r="R184" s="76">
        <f>SUM(R185:R188)</f>
        <v>0</v>
      </c>
      <c r="T184" s="77">
        <f>SUM(T185:T188)</f>
        <v>0</v>
      </c>
      <c r="AR184" s="73" t="s">
        <v>80</v>
      </c>
      <c r="AT184" s="78" t="s">
        <v>77</v>
      </c>
      <c r="AU184" s="78" t="s">
        <v>88</v>
      </c>
      <c r="AY184" s="73" t="s">
        <v>81</v>
      </c>
      <c r="BK184" s="79">
        <f>SUM(BK185:BK188)</f>
        <v>0</v>
      </c>
    </row>
    <row r="185" spans="2:65" s="9" customFormat="1" ht="16.5" customHeight="1" x14ac:dyDescent="0.25">
      <c r="B185" s="81"/>
      <c r="C185" s="110" t="s">
        <v>192</v>
      </c>
      <c r="D185" s="110" t="s">
        <v>125</v>
      </c>
      <c r="E185" s="111" t="s">
        <v>668</v>
      </c>
      <c r="F185" s="112" t="s">
        <v>669</v>
      </c>
      <c r="G185" s="113" t="s">
        <v>175</v>
      </c>
      <c r="H185" s="114">
        <v>1</v>
      </c>
      <c r="I185" s="220">
        <v>0</v>
      </c>
      <c r="J185" s="220">
        <f>ROUND(I185*H185,3)</f>
        <v>0</v>
      </c>
      <c r="K185" s="115"/>
      <c r="L185" s="116"/>
      <c r="M185" s="117" t="s">
        <v>14</v>
      </c>
      <c r="N185" s="118" t="s">
        <v>32</v>
      </c>
      <c r="O185" s="90">
        <v>0</v>
      </c>
      <c r="P185" s="90">
        <f>O185*H185</f>
        <v>0</v>
      </c>
      <c r="Q185" s="90">
        <v>0</v>
      </c>
      <c r="R185" s="90">
        <f>Q185*H185</f>
        <v>0</v>
      </c>
      <c r="S185" s="90">
        <v>0</v>
      </c>
      <c r="T185" s="91">
        <f>S185*H185</f>
        <v>0</v>
      </c>
      <c r="AR185" s="92" t="s">
        <v>102</v>
      </c>
      <c r="AT185" s="92" t="s">
        <v>125</v>
      </c>
      <c r="AU185" s="92" t="s">
        <v>96</v>
      </c>
      <c r="AY185" s="2" t="s">
        <v>81</v>
      </c>
      <c r="BE185" s="93">
        <f>IF(N185="základná",J185,0)</f>
        <v>0</v>
      </c>
      <c r="BF185" s="93">
        <f>IF(N185="znížená",J185,0)</f>
        <v>0</v>
      </c>
      <c r="BG185" s="93">
        <f>IF(N185="zákl. prenesená",J185,0)</f>
        <v>0</v>
      </c>
      <c r="BH185" s="93">
        <f>IF(N185="zníž. prenesená",J185,0)</f>
        <v>0</v>
      </c>
      <c r="BI185" s="93">
        <f>IF(N185="nulová",J185,0)</f>
        <v>0</v>
      </c>
      <c r="BJ185" s="2" t="s">
        <v>88</v>
      </c>
      <c r="BK185" s="94">
        <f>ROUND(I185*H185,3)</f>
        <v>0</v>
      </c>
      <c r="BL185" s="2" t="s">
        <v>87</v>
      </c>
      <c r="BM185" s="92" t="s">
        <v>971</v>
      </c>
    </row>
    <row r="186" spans="2:65" s="9" customFormat="1" ht="16.5" customHeight="1" x14ac:dyDescent="0.25">
      <c r="B186" s="81"/>
      <c r="C186" s="82" t="s">
        <v>144</v>
      </c>
      <c r="D186" s="82" t="s">
        <v>83</v>
      </c>
      <c r="E186" s="83" t="s">
        <v>924</v>
      </c>
      <c r="F186" s="84" t="s">
        <v>667</v>
      </c>
      <c r="G186" s="85" t="s">
        <v>175</v>
      </c>
      <c r="H186" s="86">
        <v>1</v>
      </c>
      <c r="I186" s="221">
        <v>0</v>
      </c>
      <c r="J186" s="221">
        <f>ROUND(I186*H186,3)</f>
        <v>0</v>
      </c>
      <c r="K186" s="87"/>
      <c r="L186" s="10"/>
      <c r="M186" s="88" t="s">
        <v>14</v>
      </c>
      <c r="N186" s="89" t="s">
        <v>32</v>
      </c>
      <c r="O186" s="90">
        <v>0</v>
      </c>
      <c r="P186" s="90">
        <f>O186*H186</f>
        <v>0</v>
      </c>
      <c r="Q186" s="90">
        <v>0</v>
      </c>
      <c r="R186" s="90">
        <f>Q186*H186</f>
        <v>0</v>
      </c>
      <c r="S186" s="90">
        <v>0</v>
      </c>
      <c r="T186" s="91">
        <f>S186*H186</f>
        <v>0</v>
      </c>
      <c r="AR186" s="92" t="s">
        <v>87</v>
      </c>
      <c r="AT186" s="92" t="s">
        <v>83</v>
      </c>
      <c r="AU186" s="92" t="s">
        <v>96</v>
      </c>
      <c r="AY186" s="2" t="s">
        <v>81</v>
      </c>
      <c r="BE186" s="93">
        <f>IF(N186="základná",J186,0)</f>
        <v>0</v>
      </c>
      <c r="BF186" s="93">
        <f>IF(N186="znížená",J186,0)</f>
        <v>0</v>
      </c>
      <c r="BG186" s="93">
        <f>IF(N186="zákl. prenesená",J186,0)</f>
        <v>0</v>
      </c>
      <c r="BH186" s="93">
        <f>IF(N186="zníž. prenesená",J186,0)</f>
        <v>0</v>
      </c>
      <c r="BI186" s="93">
        <f>IF(N186="nulová",J186,0)</f>
        <v>0</v>
      </c>
      <c r="BJ186" s="2" t="s">
        <v>88</v>
      </c>
      <c r="BK186" s="94">
        <f>ROUND(I186*H186,3)</f>
        <v>0</v>
      </c>
      <c r="BL186" s="2" t="s">
        <v>87</v>
      </c>
      <c r="BM186" s="92" t="s">
        <v>972</v>
      </c>
    </row>
    <row r="187" spans="2:65" s="9" customFormat="1" ht="16.5" customHeight="1" x14ac:dyDescent="0.25">
      <c r="B187" s="81"/>
      <c r="C187" s="110" t="s">
        <v>200</v>
      </c>
      <c r="D187" s="110" t="s">
        <v>125</v>
      </c>
      <c r="E187" s="111" t="s">
        <v>704</v>
      </c>
      <c r="F187" s="112" t="s">
        <v>705</v>
      </c>
      <c r="G187" s="113" t="s">
        <v>175</v>
      </c>
      <c r="H187" s="114">
        <v>3</v>
      </c>
      <c r="I187" s="220">
        <v>0</v>
      </c>
      <c r="J187" s="220">
        <f>ROUND(I187*H187,3)</f>
        <v>0</v>
      </c>
      <c r="K187" s="115"/>
      <c r="L187" s="116"/>
      <c r="M187" s="117" t="s">
        <v>14</v>
      </c>
      <c r="N187" s="118" t="s">
        <v>32</v>
      </c>
      <c r="O187" s="90">
        <v>0</v>
      </c>
      <c r="P187" s="90">
        <f>O187*H187</f>
        <v>0</v>
      </c>
      <c r="Q187" s="90">
        <v>0</v>
      </c>
      <c r="R187" s="90">
        <f>Q187*H187</f>
        <v>0</v>
      </c>
      <c r="S187" s="90">
        <v>0</v>
      </c>
      <c r="T187" s="91">
        <f>S187*H187</f>
        <v>0</v>
      </c>
      <c r="AR187" s="92" t="s">
        <v>102</v>
      </c>
      <c r="AT187" s="92" t="s">
        <v>125</v>
      </c>
      <c r="AU187" s="92" t="s">
        <v>96</v>
      </c>
      <c r="AY187" s="2" t="s">
        <v>81</v>
      </c>
      <c r="BE187" s="93">
        <f>IF(N187="základná",J187,0)</f>
        <v>0</v>
      </c>
      <c r="BF187" s="93">
        <f>IF(N187="znížená",J187,0)</f>
        <v>0</v>
      </c>
      <c r="BG187" s="93">
        <f>IF(N187="zákl. prenesená",J187,0)</f>
        <v>0</v>
      </c>
      <c r="BH187" s="93">
        <f>IF(N187="zníž. prenesená",J187,0)</f>
        <v>0</v>
      </c>
      <c r="BI187" s="93">
        <f>IF(N187="nulová",J187,0)</f>
        <v>0</v>
      </c>
      <c r="BJ187" s="2" t="s">
        <v>88</v>
      </c>
      <c r="BK187" s="94">
        <f>ROUND(I187*H187,3)</f>
        <v>0</v>
      </c>
      <c r="BL187" s="2" t="s">
        <v>87</v>
      </c>
      <c r="BM187" s="92" t="s">
        <v>973</v>
      </c>
    </row>
    <row r="188" spans="2:65" s="9" customFormat="1" ht="16.5" customHeight="1" x14ac:dyDescent="0.25">
      <c r="B188" s="81"/>
      <c r="C188" s="82" t="s">
        <v>148</v>
      </c>
      <c r="D188" s="82" t="s">
        <v>83</v>
      </c>
      <c r="E188" s="83" t="s">
        <v>666</v>
      </c>
      <c r="F188" s="84" t="s">
        <v>667</v>
      </c>
      <c r="G188" s="85" t="s">
        <v>175</v>
      </c>
      <c r="H188" s="86">
        <v>3</v>
      </c>
      <c r="I188" s="221">
        <v>0</v>
      </c>
      <c r="J188" s="221">
        <f>ROUND(I188*H188,3)</f>
        <v>0</v>
      </c>
      <c r="K188" s="87"/>
      <c r="L188" s="10"/>
      <c r="M188" s="88" t="s">
        <v>14</v>
      </c>
      <c r="N188" s="89" t="s">
        <v>32</v>
      </c>
      <c r="O188" s="90">
        <v>0</v>
      </c>
      <c r="P188" s="90">
        <f>O188*H188</f>
        <v>0</v>
      </c>
      <c r="Q188" s="90">
        <v>0</v>
      </c>
      <c r="R188" s="90">
        <f>Q188*H188</f>
        <v>0</v>
      </c>
      <c r="S188" s="90">
        <v>0</v>
      </c>
      <c r="T188" s="91">
        <f>S188*H188</f>
        <v>0</v>
      </c>
      <c r="AR188" s="92" t="s">
        <v>87</v>
      </c>
      <c r="AT188" s="92" t="s">
        <v>83</v>
      </c>
      <c r="AU188" s="92" t="s">
        <v>96</v>
      </c>
      <c r="AY188" s="2" t="s">
        <v>81</v>
      </c>
      <c r="BE188" s="93">
        <f>IF(N188="základná",J188,0)</f>
        <v>0</v>
      </c>
      <c r="BF188" s="93">
        <f>IF(N188="znížená",J188,0)</f>
        <v>0</v>
      </c>
      <c r="BG188" s="93">
        <f>IF(N188="zákl. prenesená",J188,0)</f>
        <v>0</v>
      </c>
      <c r="BH188" s="93">
        <f>IF(N188="zníž. prenesená",J188,0)</f>
        <v>0</v>
      </c>
      <c r="BI188" s="93">
        <f>IF(N188="nulová",J188,0)</f>
        <v>0</v>
      </c>
      <c r="BJ188" s="2" t="s">
        <v>88</v>
      </c>
      <c r="BK188" s="94">
        <f>ROUND(I188*H188,3)</f>
        <v>0</v>
      </c>
      <c r="BL188" s="2" t="s">
        <v>87</v>
      </c>
      <c r="BM188" s="92" t="s">
        <v>974</v>
      </c>
    </row>
    <row r="189" spans="2:65" s="71" customFormat="1" ht="20.85" customHeight="1" x14ac:dyDescent="0.2">
      <c r="B189" s="72"/>
      <c r="D189" s="73" t="s">
        <v>77</v>
      </c>
      <c r="E189" s="80" t="s">
        <v>975</v>
      </c>
      <c r="F189" s="80" t="s">
        <v>927</v>
      </c>
      <c r="I189" s="222"/>
      <c r="J189" s="219">
        <f>BK189</f>
        <v>0</v>
      </c>
      <c r="L189" s="72"/>
      <c r="M189" s="75"/>
      <c r="P189" s="76">
        <f>P190</f>
        <v>0</v>
      </c>
      <c r="R189" s="76">
        <f>R190</f>
        <v>0</v>
      </c>
      <c r="T189" s="77">
        <f>T190</f>
        <v>0</v>
      </c>
      <c r="AR189" s="73" t="s">
        <v>80</v>
      </c>
      <c r="AT189" s="78" t="s">
        <v>77</v>
      </c>
      <c r="AU189" s="78" t="s">
        <v>88</v>
      </c>
      <c r="AY189" s="73" t="s">
        <v>81</v>
      </c>
      <c r="BK189" s="79">
        <f>BK190</f>
        <v>0</v>
      </c>
    </row>
    <row r="190" spans="2:65" s="9" customFormat="1" ht="16.5" customHeight="1" x14ac:dyDescent="0.25">
      <c r="B190" s="81"/>
      <c r="C190" s="110" t="s">
        <v>208</v>
      </c>
      <c r="D190" s="110" t="s">
        <v>125</v>
      </c>
      <c r="E190" s="111" t="s">
        <v>976</v>
      </c>
      <c r="F190" s="112" t="s">
        <v>977</v>
      </c>
      <c r="G190" s="113" t="s">
        <v>175</v>
      </c>
      <c r="H190" s="114">
        <v>1</v>
      </c>
      <c r="I190" s="220">
        <v>0</v>
      </c>
      <c r="J190" s="220">
        <f>ROUND(I190*H190,3)</f>
        <v>0</v>
      </c>
      <c r="K190" s="115"/>
      <c r="L190" s="116"/>
      <c r="M190" s="117" t="s">
        <v>14</v>
      </c>
      <c r="N190" s="118" t="s">
        <v>32</v>
      </c>
      <c r="O190" s="90">
        <v>0</v>
      </c>
      <c r="P190" s="90">
        <f>O190*H190</f>
        <v>0</v>
      </c>
      <c r="Q190" s="90">
        <v>0</v>
      </c>
      <c r="R190" s="90">
        <f>Q190*H190</f>
        <v>0</v>
      </c>
      <c r="S190" s="90">
        <v>0</v>
      </c>
      <c r="T190" s="91">
        <f>S190*H190</f>
        <v>0</v>
      </c>
      <c r="AR190" s="92" t="s">
        <v>102</v>
      </c>
      <c r="AT190" s="92" t="s">
        <v>125</v>
      </c>
      <c r="AU190" s="92" t="s">
        <v>96</v>
      </c>
      <c r="AY190" s="2" t="s">
        <v>81</v>
      </c>
      <c r="BE190" s="93">
        <f>IF(N190="základná",J190,0)</f>
        <v>0</v>
      </c>
      <c r="BF190" s="93">
        <f>IF(N190="znížená",J190,0)</f>
        <v>0</v>
      </c>
      <c r="BG190" s="93">
        <f>IF(N190="zákl. prenesená",J190,0)</f>
        <v>0</v>
      </c>
      <c r="BH190" s="93">
        <f>IF(N190="zníž. prenesená",J190,0)</f>
        <v>0</v>
      </c>
      <c r="BI190" s="93">
        <f>IF(N190="nulová",J190,0)</f>
        <v>0</v>
      </c>
      <c r="BJ190" s="2" t="s">
        <v>88</v>
      </c>
      <c r="BK190" s="94">
        <f>ROUND(I190*H190,3)</f>
        <v>0</v>
      </c>
      <c r="BL190" s="2" t="s">
        <v>87</v>
      </c>
      <c r="BM190" s="92" t="s">
        <v>978</v>
      </c>
    </row>
    <row r="191" spans="2:65" s="71" customFormat="1" ht="22.9" customHeight="1" x14ac:dyDescent="0.2">
      <c r="B191" s="72"/>
      <c r="D191" s="73" t="s">
        <v>77</v>
      </c>
      <c r="E191" s="80" t="s">
        <v>662</v>
      </c>
      <c r="F191" s="80" t="s">
        <v>979</v>
      </c>
      <c r="I191" s="222"/>
      <c r="J191" s="219">
        <f>BK191</f>
        <v>0</v>
      </c>
      <c r="L191" s="72"/>
      <c r="M191" s="75"/>
      <c r="P191" s="76">
        <f>P192+P198+P207</f>
        <v>5.8719999999999999</v>
      </c>
      <c r="R191" s="76">
        <f>R192+R198+R207</f>
        <v>20.982999999999997</v>
      </c>
      <c r="T191" s="77">
        <f>T192+T198+T207</f>
        <v>0</v>
      </c>
      <c r="AR191" s="73" t="s">
        <v>80</v>
      </c>
      <c r="AT191" s="78" t="s">
        <v>77</v>
      </c>
      <c r="AU191" s="78" t="s">
        <v>80</v>
      </c>
      <c r="AY191" s="73" t="s">
        <v>81</v>
      </c>
      <c r="BK191" s="79">
        <f>BK192+BK198+BK207</f>
        <v>0</v>
      </c>
    </row>
    <row r="192" spans="2:65" s="71" customFormat="1" ht="20.85" customHeight="1" x14ac:dyDescent="0.2">
      <c r="B192" s="72"/>
      <c r="D192" s="73" t="s">
        <v>77</v>
      </c>
      <c r="E192" s="80" t="s">
        <v>703</v>
      </c>
      <c r="F192" s="80" t="s">
        <v>665</v>
      </c>
      <c r="I192" s="222"/>
      <c r="J192" s="219">
        <f>BK192</f>
        <v>0</v>
      </c>
      <c r="L192" s="72"/>
      <c r="M192" s="75"/>
      <c r="P192" s="76">
        <f>SUM(P193:P197)</f>
        <v>0</v>
      </c>
      <c r="R192" s="76">
        <f>SUM(R193:R197)</f>
        <v>0</v>
      </c>
      <c r="T192" s="77">
        <f>SUM(T193:T197)</f>
        <v>0</v>
      </c>
      <c r="AR192" s="73" t="s">
        <v>80</v>
      </c>
      <c r="AT192" s="78" t="s">
        <v>77</v>
      </c>
      <c r="AU192" s="78" t="s">
        <v>88</v>
      </c>
      <c r="AY192" s="73" t="s">
        <v>81</v>
      </c>
      <c r="BK192" s="79">
        <f>SUM(BK193:BK197)</f>
        <v>0</v>
      </c>
    </row>
    <row r="193" spans="2:65" s="9" customFormat="1" ht="16.5" customHeight="1" x14ac:dyDescent="0.25">
      <c r="B193" s="81"/>
      <c r="C193" s="110" t="s">
        <v>152</v>
      </c>
      <c r="D193" s="110" t="s">
        <v>125</v>
      </c>
      <c r="E193" s="111" t="s">
        <v>704</v>
      </c>
      <c r="F193" s="112" t="s">
        <v>705</v>
      </c>
      <c r="G193" s="113" t="s">
        <v>175</v>
      </c>
      <c r="H193" s="114">
        <v>3</v>
      </c>
      <c r="I193" s="220">
        <v>0</v>
      </c>
      <c r="J193" s="220">
        <f>ROUND(I193*H193,3)</f>
        <v>0</v>
      </c>
      <c r="K193" s="115"/>
      <c r="L193" s="116"/>
      <c r="M193" s="117" t="s">
        <v>14</v>
      </c>
      <c r="N193" s="118" t="s">
        <v>32</v>
      </c>
      <c r="O193" s="90">
        <v>0</v>
      </c>
      <c r="P193" s="90">
        <f>O193*H193</f>
        <v>0</v>
      </c>
      <c r="Q193" s="90">
        <v>0</v>
      </c>
      <c r="R193" s="90">
        <f>Q193*H193</f>
        <v>0</v>
      </c>
      <c r="S193" s="90">
        <v>0</v>
      </c>
      <c r="T193" s="91">
        <f>S193*H193</f>
        <v>0</v>
      </c>
      <c r="AR193" s="92" t="s">
        <v>102</v>
      </c>
      <c r="AT193" s="92" t="s">
        <v>125</v>
      </c>
      <c r="AU193" s="92" t="s">
        <v>96</v>
      </c>
      <c r="AY193" s="2" t="s">
        <v>81</v>
      </c>
      <c r="BE193" s="93">
        <f>IF(N193="základná",J193,0)</f>
        <v>0</v>
      </c>
      <c r="BF193" s="93">
        <f>IF(N193="znížená",J193,0)</f>
        <v>0</v>
      </c>
      <c r="BG193" s="93">
        <f>IF(N193="zákl. prenesená",J193,0)</f>
        <v>0</v>
      </c>
      <c r="BH193" s="93">
        <f>IF(N193="zníž. prenesená",J193,0)</f>
        <v>0</v>
      </c>
      <c r="BI193" s="93">
        <f>IF(N193="nulová",J193,0)</f>
        <v>0</v>
      </c>
      <c r="BJ193" s="2" t="s">
        <v>88</v>
      </c>
      <c r="BK193" s="94">
        <f>ROUND(I193*H193,3)</f>
        <v>0</v>
      </c>
      <c r="BL193" s="2" t="s">
        <v>87</v>
      </c>
      <c r="BM193" s="92" t="s">
        <v>980</v>
      </c>
    </row>
    <row r="194" spans="2:65" s="9" customFormat="1" ht="16.5" customHeight="1" x14ac:dyDescent="0.25">
      <c r="B194" s="81"/>
      <c r="C194" s="82" t="s">
        <v>215</v>
      </c>
      <c r="D194" s="82" t="s">
        <v>83</v>
      </c>
      <c r="E194" s="83" t="s">
        <v>666</v>
      </c>
      <c r="F194" s="84" t="s">
        <v>667</v>
      </c>
      <c r="G194" s="85" t="s">
        <v>175</v>
      </c>
      <c r="H194" s="86">
        <v>3</v>
      </c>
      <c r="I194" s="221">
        <v>0</v>
      </c>
      <c r="J194" s="221">
        <f>ROUND(I194*H194,3)</f>
        <v>0</v>
      </c>
      <c r="K194" s="87"/>
      <c r="L194" s="10"/>
      <c r="M194" s="88" t="s">
        <v>14</v>
      </c>
      <c r="N194" s="89" t="s">
        <v>32</v>
      </c>
      <c r="O194" s="90">
        <v>0</v>
      </c>
      <c r="P194" s="90">
        <f>O194*H194</f>
        <v>0</v>
      </c>
      <c r="Q194" s="90">
        <v>0</v>
      </c>
      <c r="R194" s="90">
        <f>Q194*H194</f>
        <v>0</v>
      </c>
      <c r="S194" s="90">
        <v>0</v>
      </c>
      <c r="T194" s="91">
        <f>S194*H194</f>
        <v>0</v>
      </c>
      <c r="AR194" s="92" t="s">
        <v>87</v>
      </c>
      <c r="AT194" s="92" t="s">
        <v>83</v>
      </c>
      <c r="AU194" s="92" t="s">
        <v>96</v>
      </c>
      <c r="AY194" s="2" t="s">
        <v>81</v>
      </c>
      <c r="BE194" s="93">
        <f>IF(N194="základná",J194,0)</f>
        <v>0</v>
      </c>
      <c r="BF194" s="93">
        <f>IF(N194="znížená",J194,0)</f>
        <v>0</v>
      </c>
      <c r="BG194" s="93">
        <f>IF(N194="zákl. prenesená",J194,0)</f>
        <v>0</v>
      </c>
      <c r="BH194" s="93">
        <f>IF(N194="zníž. prenesená",J194,0)</f>
        <v>0</v>
      </c>
      <c r="BI194" s="93">
        <f>IF(N194="nulová",J194,0)</f>
        <v>0</v>
      </c>
      <c r="BJ194" s="2" t="s">
        <v>88</v>
      </c>
      <c r="BK194" s="94">
        <f>ROUND(I194*H194,3)</f>
        <v>0</v>
      </c>
      <c r="BL194" s="2" t="s">
        <v>87</v>
      </c>
      <c r="BM194" s="92" t="s">
        <v>981</v>
      </c>
    </row>
    <row r="195" spans="2:65" s="9" customFormat="1" ht="16.5" customHeight="1" x14ac:dyDescent="0.25">
      <c r="B195" s="81"/>
      <c r="C195" s="110" t="s">
        <v>156</v>
      </c>
      <c r="D195" s="110" t="s">
        <v>125</v>
      </c>
      <c r="E195" s="111" t="s">
        <v>668</v>
      </c>
      <c r="F195" s="112" t="s">
        <v>669</v>
      </c>
      <c r="G195" s="113" t="s">
        <v>175</v>
      </c>
      <c r="H195" s="114">
        <v>1</v>
      </c>
      <c r="I195" s="220">
        <v>0</v>
      </c>
      <c r="J195" s="220">
        <f>ROUND(I195*H195,3)</f>
        <v>0</v>
      </c>
      <c r="K195" s="115"/>
      <c r="L195" s="116"/>
      <c r="M195" s="117" t="s">
        <v>14</v>
      </c>
      <c r="N195" s="118" t="s">
        <v>32</v>
      </c>
      <c r="O195" s="90">
        <v>0</v>
      </c>
      <c r="P195" s="90">
        <f>O195*H195</f>
        <v>0</v>
      </c>
      <c r="Q195" s="90">
        <v>0</v>
      </c>
      <c r="R195" s="90">
        <f>Q195*H195</f>
        <v>0</v>
      </c>
      <c r="S195" s="90">
        <v>0</v>
      </c>
      <c r="T195" s="91">
        <f>S195*H195</f>
        <v>0</v>
      </c>
      <c r="AR195" s="92" t="s">
        <v>102</v>
      </c>
      <c r="AT195" s="92" t="s">
        <v>125</v>
      </c>
      <c r="AU195" s="92" t="s">
        <v>96</v>
      </c>
      <c r="AY195" s="2" t="s">
        <v>81</v>
      </c>
      <c r="BE195" s="93">
        <f>IF(N195="základná",J195,0)</f>
        <v>0</v>
      </c>
      <c r="BF195" s="93">
        <f>IF(N195="znížená",J195,0)</f>
        <v>0</v>
      </c>
      <c r="BG195" s="93">
        <f>IF(N195="zákl. prenesená",J195,0)</f>
        <v>0</v>
      </c>
      <c r="BH195" s="93">
        <f>IF(N195="zníž. prenesená",J195,0)</f>
        <v>0</v>
      </c>
      <c r="BI195" s="93">
        <f>IF(N195="nulová",J195,0)</f>
        <v>0</v>
      </c>
      <c r="BJ195" s="2" t="s">
        <v>88</v>
      </c>
      <c r="BK195" s="94">
        <f>ROUND(I195*H195,3)</f>
        <v>0</v>
      </c>
      <c r="BL195" s="2" t="s">
        <v>87</v>
      </c>
      <c r="BM195" s="92" t="s">
        <v>982</v>
      </c>
    </row>
    <row r="196" spans="2:65" s="9" customFormat="1" ht="16.5" customHeight="1" x14ac:dyDescent="0.25">
      <c r="B196" s="81"/>
      <c r="C196" s="82" t="s">
        <v>222</v>
      </c>
      <c r="D196" s="82" t="s">
        <v>83</v>
      </c>
      <c r="E196" s="83" t="s">
        <v>924</v>
      </c>
      <c r="F196" s="84" t="s">
        <v>667</v>
      </c>
      <c r="G196" s="85" t="s">
        <v>175</v>
      </c>
      <c r="H196" s="86">
        <v>1</v>
      </c>
      <c r="I196" s="221">
        <v>0</v>
      </c>
      <c r="J196" s="221">
        <f>ROUND(I196*H196,3)</f>
        <v>0</v>
      </c>
      <c r="K196" s="87"/>
      <c r="L196" s="10"/>
      <c r="M196" s="88" t="s">
        <v>14</v>
      </c>
      <c r="N196" s="89" t="s">
        <v>32</v>
      </c>
      <c r="O196" s="90">
        <v>0</v>
      </c>
      <c r="P196" s="90">
        <f>O196*H196</f>
        <v>0</v>
      </c>
      <c r="Q196" s="90">
        <v>0</v>
      </c>
      <c r="R196" s="90">
        <f>Q196*H196</f>
        <v>0</v>
      </c>
      <c r="S196" s="90">
        <v>0</v>
      </c>
      <c r="T196" s="91">
        <f>S196*H196</f>
        <v>0</v>
      </c>
      <c r="AR196" s="92" t="s">
        <v>87</v>
      </c>
      <c r="AT196" s="92" t="s">
        <v>83</v>
      </c>
      <c r="AU196" s="92" t="s">
        <v>96</v>
      </c>
      <c r="AY196" s="2" t="s">
        <v>81</v>
      </c>
      <c r="BE196" s="93">
        <f>IF(N196="základná",J196,0)</f>
        <v>0</v>
      </c>
      <c r="BF196" s="93">
        <f>IF(N196="znížená",J196,0)</f>
        <v>0</v>
      </c>
      <c r="BG196" s="93">
        <f>IF(N196="zákl. prenesená",J196,0)</f>
        <v>0</v>
      </c>
      <c r="BH196" s="93">
        <f>IF(N196="zníž. prenesená",J196,0)</f>
        <v>0</v>
      </c>
      <c r="BI196" s="93">
        <f>IF(N196="nulová",J196,0)</f>
        <v>0</v>
      </c>
      <c r="BJ196" s="2" t="s">
        <v>88</v>
      </c>
      <c r="BK196" s="94">
        <f>ROUND(I196*H196,3)</f>
        <v>0</v>
      </c>
      <c r="BL196" s="2" t="s">
        <v>87</v>
      </c>
      <c r="BM196" s="92" t="s">
        <v>983</v>
      </c>
    </row>
    <row r="197" spans="2:65" s="9" customFormat="1" ht="16.5" customHeight="1" x14ac:dyDescent="0.25">
      <c r="B197" s="81"/>
      <c r="C197" s="82" t="s">
        <v>160</v>
      </c>
      <c r="D197" s="82" t="s">
        <v>83</v>
      </c>
      <c r="E197" s="83" t="s">
        <v>670</v>
      </c>
      <c r="F197" s="84" t="s">
        <v>671</v>
      </c>
      <c r="G197" s="85" t="s">
        <v>175</v>
      </c>
      <c r="H197" s="86">
        <v>4</v>
      </c>
      <c r="I197" s="221">
        <v>0</v>
      </c>
      <c r="J197" s="221">
        <f>ROUND(I197*H197,3)</f>
        <v>0</v>
      </c>
      <c r="K197" s="87"/>
      <c r="L197" s="10"/>
      <c r="M197" s="88" t="s">
        <v>14</v>
      </c>
      <c r="N197" s="89" t="s">
        <v>32</v>
      </c>
      <c r="O197" s="90">
        <v>0</v>
      </c>
      <c r="P197" s="90">
        <f>O197*H197</f>
        <v>0</v>
      </c>
      <c r="Q197" s="90">
        <v>0</v>
      </c>
      <c r="R197" s="90">
        <f>Q197*H197</f>
        <v>0</v>
      </c>
      <c r="S197" s="90">
        <v>0</v>
      </c>
      <c r="T197" s="91">
        <f>S197*H197</f>
        <v>0</v>
      </c>
      <c r="AR197" s="92" t="s">
        <v>87</v>
      </c>
      <c r="AT197" s="92" t="s">
        <v>83</v>
      </c>
      <c r="AU197" s="92" t="s">
        <v>96</v>
      </c>
      <c r="AY197" s="2" t="s">
        <v>81</v>
      </c>
      <c r="BE197" s="93">
        <f>IF(N197="základná",J197,0)</f>
        <v>0</v>
      </c>
      <c r="BF197" s="93">
        <f>IF(N197="znížená",J197,0)</f>
        <v>0</v>
      </c>
      <c r="BG197" s="93">
        <f>IF(N197="zákl. prenesená",J197,0)</f>
        <v>0</v>
      </c>
      <c r="BH197" s="93">
        <f>IF(N197="zníž. prenesená",J197,0)</f>
        <v>0</v>
      </c>
      <c r="BI197" s="93">
        <f>IF(N197="nulová",J197,0)</f>
        <v>0</v>
      </c>
      <c r="BJ197" s="2" t="s">
        <v>88</v>
      </c>
      <c r="BK197" s="94">
        <f>ROUND(I197*H197,3)</f>
        <v>0</v>
      </c>
      <c r="BL197" s="2" t="s">
        <v>87</v>
      </c>
      <c r="BM197" s="92" t="s">
        <v>984</v>
      </c>
    </row>
    <row r="198" spans="2:65" s="71" customFormat="1" ht="20.85" customHeight="1" x14ac:dyDescent="0.2">
      <c r="B198" s="72"/>
      <c r="D198" s="73" t="s">
        <v>77</v>
      </c>
      <c r="E198" s="80" t="s">
        <v>706</v>
      </c>
      <c r="F198" s="80" t="s">
        <v>927</v>
      </c>
      <c r="I198" s="222"/>
      <c r="J198" s="219">
        <f>BK198</f>
        <v>0</v>
      </c>
      <c r="L198" s="72"/>
      <c r="M198" s="75"/>
      <c r="P198" s="76">
        <f>SUM(P199:P206)</f>
        <v>0</v>
      </c>
      <c r="R198" s="76">
        <f>SUM(R199:R206)</f>
        <v>0</v>
      </c>
      <c r="T198" s="77">
        <f>SUM(T199:T206)</f>
        <v>0</v>
      </c>
      <c r="AR198" s="73" t="s">
        <v>80</v>
      </c>
      <c r="AT198" s="78" t="s">
        <v>77</v>
      </c>
      <c r="AU198" s="78" t="s">
        <v>88</v>
      </c>
      <c r="AY198" s="73" t="s">
        <v>81</v>
      </c>
      <c r="BK198" s="79">
        <f>SUM(BK199:BK206)</f>
        <v>0</v>
      </c>
    </row>
    <row r="199" spans="2:65" s="9" customFormat="1" ht="16.5" customHeight="1" x14ac:dyDescent="0.25">
      <c r="B199" s="81"/>
      <c r="C199" s="110" t="s">
        <v>230</v>
      </c>
      <c r="D199" s="110" t="s">
        <v>125</v>
      </c>
      <c r="E199" s="111" t="s">
        <v>985</v>
      </c>
      <c r="F199" s="112" t="s">
        <v>986</v>
      </c>
      <c r="G199" s="113" t="s">
        <v>175</v>
      </c>
      <c r="H199" s="114">
        <v>1</v>
      </c>
      <c r="I199" s="220">
        <v>0</v>
      </c>
      <c r="J199" s="220">
        <f>ROUND(I199*H199,3)</f>
        <v>0</v>
      </c>
      <c r="K199" s="115"/>
      <c r="L199" s="116"/>
      <c r="M199" s="117" t="s">
        <v>14</v>
      </c>
      <c r="N199" s="118" t="s">
        <v>32</v>
      </c>
      <c r="O199" s="90">
        <v>0</v>
      </c>
      <c r="P199" s="90">
        <f>O199*H199</f>
        <v>0</v>
      </c>
      <c r="Q199" s="90">
        <v>0</v>
      </c>
      <c r="R199" s="90">
        <f>Q199*H199</f>
        <v>0</v>
      </c>
      <c r="S199" s="90">
        <v>0</v>
      </c>
      <c r="T199" s="91">
        <f>S199*H199</f>
        <v>0</v>
      </c>
      <c r="AR199" s="92" t="s">
        <v>102</v>
      </c>
      <c r="AT199" s="92" t="s">
        <v>125</v>
      </c>
      <c r="AU199" s="92" t="s">
        <v>96</v>
      </c>
      <c r="AY199" s="2" t="s">
        <v>81</v>
      </c>
      <c r="BE199" s="93">
        <f>IF(N199="základná",J199,0)</f>
        <v>0</v>
      </c>
      <c r="BF199" s="93">
        <f>IF(N199="znížená",J199,0)</f>
        <v>0</v>
      </c>
      <c r="BG199" s="93">
        <f>IF(N199="zákl. prenesená",J199,0)</f>
        <v>0</v>
      </c>
      <c r="BH199" s="93">
        <f>IF(N199="zníž. prenesená",J199,0)</f>
        <v>0</v>
      </c>
      <c r="BI199" s="93">
        <f>IF(N199="nulová",J199,0)</f>
        <v>0</v>
      </c>
      <c r="BJ199" s="2" t="s">
        <v>88</v>
      </c>
      <c r="BK199" s="94">
        <f>ROUND(I199*H199,3)</f>
        <v>0</v>
      </c>
      <c r="BL199" s="2" t="s">
        <v>87</v>
      </c>
      <c r="BM199" s="92" t="s">
        <v>987</v>
      </c>
    </row>
    <row r="200" spans="2:65" s="95" customFormat="1" x14ac:dyDescent="0.25">
      <c r="B200" s="96"/>
      <c r="D200" s="97" t="s">
        <v>89</v>
      </c>
      <c r="E200" s="98" t="s">
        <v>14</v>
      </c>
      <c r="F200" s="99" t="s">
        <v>931</v>
      </c>
      <c r="H200" s="100">
        <v>1</v>
      </c>
      <c r="I200" s="223"/>
      <c r="J200" s="223"/>
      <c r="L200" s="96"/>
      <c r="M200" s="101"/>
      <c r="T200" s="102"/>
      <c r="AT200" s="98" t="s">
        <v>89</v>
      </c>
      <c r="AU200" s="98" t="s">
        <v>96</v>
      </c>
      <c r="AV200" s="95" t="s">
        <v>88</v>
      </c>
      <c r="AW200" s="95" t="s">
        <v>91</v>
      </c>
      <c r="AX200" s="95" t="s">
        <v>80</v>
      </c>
      <c r="AY200" s="98" t="s">
        <v>81</v>
      </c>
    </row>
    <row r="201" spans="2:65" s="9" customFormat="1" ht="16.5" customHeight="1" x14ac:dyDescent="0.25">
      <c r="B201" s="81"/>
      <c r="C201" s="110" t="s">
        <v>164</v>
      </c>
      <c r="D201" s="110" t="s">
        <v>125</v>
      </c>
      <c r="E201" s="111" t="s">
        <v>988</v>
      </c>
      <c r="F201" s="112" t="s">
        <v>989</v>
      </c>
      <c r="G201" s="113" t="s">
        <v>175</v>
      </c>
      <c r="H201" s="114">
        <v>1</v>
      </c>
      <c r="I201" s="220">
        <v>0</v>
      </c>
      <c r="J201" s="220">
        <f>ROUND(I201*H201,3)</f>
        <v>0</v>
      </c>
      <c r="K201" s="115"/>
      <c r="L201" s="116"/>
      <c r="M201" s="117" t="s">
        <v>14</v>
      </c>
      <c r="N201" s="118" t="s">
        <v>32</v>
      </c>
      <c r="O201" s="90">
        <v>0</v>
      </c>
      <c r="P201" s="90">
        <f>O201*H201</f>
        <v>0</v>
      </c>
      <c r="Q201" s="90">
        <v>0</v>
      </c>
      <c r="R201" s="90">
        <f>Q201*H201</f>
        <v>0</v>
      </c>
      <c r="S201" s="90">
        <v>0</v>
      </c>
      <c r="T201" s="91">
        <f>S201*H201</f>
        <v>0</v>
      </c>
      <c r="AR201" s="92" t="s">
        <v>102</v>
      </c>
      <c r="AT201" s="92" t="s">
        <v>125</v>
      </c>
      <c r="AU201" s="92" t="s">
        <v>96</v>
      </c>
      <c r="AY201" s="2" t="s">
        <v>81</v>
      </c>
      <c r="BE201" s="93">
        <f>IF(N201="základná",J201,0)</f>
        <v>0</v>
      </c>
      <c r="BF201" s="93">
        <f>IF(N201="znížená",J201,0)</f>
        <v>0</v>
      </c>
      <c r="BG201" s="93">
        <f>IF(N201="zákl. prenesená",J201,0)</f>
        <v>0</v>
      </c>
      <c r="BH201" s="93">
        <f>IF(N201="zníž. prenesená",J201,0)</f>
        <v>0</v>
      </c>
      <c r="BI201" s="93">
        <f>IF(N201="nulová",J201,0)</f>
        <v>0</v>
      </c>
      <c r="BJ201" s="2" t="s">
        <v>88</v>
      </c>
      <c r="BK201" s="94">
        <f>ROUND(I201*H201,3)</f>
        <v>0</v>
      </c>
      <c r="BL201" s="2" t="s">
        <v>87</v>
      </c>
      <c r="BM201" s="92" t="s">
        <v>990</v>
      </c>
    </row>
    <row r="202" spans="2:65" s="95" customFormat="1" x14ac:dyDescent="0.25">
      <c r="B202" s="96"/>
      <c r="D202" s="97" t="s">
        <v>89</v>
      </c>
      <c r="E202" s="98" t="s">
        <v>14</v>
      </c>
      <c r="F202" s="99" t="s">
        <v>931</v>
      </c>
      <c r="H202" s="100">
        <v>1</v>
      </c>
      <c r="I202" s="223"/>
      <c r="J202" s="223"/>
      <c r="L202" s="96"/>
      <c r="M202" s="101"/>
      <c r="T202" s="102"/>
      <c r="AT202" s="98" t="s">
        <v>89</v>
      </c>
      <c r="AU202" s="98" t="s">
        <v>96</v>
      </c>
      <c r="AV202" s="95" t="s">
        <v>88</v>
      </c>
      <c r="AW202" s="95" t="s">
        <v>91</v>
      </c>
      <c r="AX202" s="95" t="s">
        <v>80</v>
      </c>
      <c r="AY202" s="98" t="s">
        <v>81</v>
      </c>
    </row>
    <row r="203" spans="2:65" s="9" customFormat="1" ht="16.5" customHeight="1" x14ac:dyDescent="0.25">
      <c r="B203" s="81"/>
      <c r="C203" s="110" t="s">
        <v>239</v>
      </c>
      <c r="D203" s="110" t="s">
        <v>125</v>
      </c>
      <c r="E203" s="111" t="s">
        <v>991</v>
      </c>
      <c r="F203" s="112" t="s">
        <v>992</v>
      </c>
      <c r="G203" s="113" t="s">
        <v>175</v>
      </c>
      <c r="H203" s="114">
        <v>1</v>
      </c>
      <c r="I203" s="220">
        <v>0</v>
      </c>
      <c r="J203" s="220">
        <f>ROUND(I203*H203,3)</f>
        <v>0</v>
      </c>
      <c r="K203" s="115"/>
      <c r="L203" s="116"/>
      <c r="M203" s="117" t="s">
        <v>14</v>
      </c>
      <c r="N203" s="118" t="s">
        <v>32</v>
      </c>
      <c r="O203" s="90">
        <v>0</v>
      </c>
      <c r="P203" s="90">
        <f>O203*H203</f>
        <v>0</v>
      </c>
      <c r="Q203" s="90">
        <v>0</v>
      </c>
      <c r="R203" s="90">
        <f>Q203*H203</f>
        <v>0</v>
      </c>
      <c r="S203" s="90">
        <v>0</v>
      </c>
      <c r="T203" s="91">
        <f>S203*H203</f>
        <v>0</v>
      </c>
      <c r="AR203" s="92" t="s">
        <v>102</v>
      </c>
      <c r="AT203" s="92" t="s">
        <v>125</v>
      </c>
      <c r="AU203" s="92" t="s">
        <v>96</v>
      </c>
      <c r="AY203" s="2" t="s">
        <v>81</v>
      </c>
      <c r="BE203" s="93">
        <f>IF(N203="základná",J203,0)</f>
        <v>0</v>
      </c>
      <c r="BF203" s="93">
        <f>IF(N203="znížená",J203,0)</f>
        <v>0</v>
      </c>
      <c r="BG203" s="93">
        <f>IF(N203="zákl. prenesená",J203,0)</f>
        <v>0</v>
      </c>
      <c r="BH203" s="93">
        <f>IF(N203="zníž. prenesená",J203,0)</f>
        <v>0</v>
      </c>
      <c r="BI203" s="93">
        <f>IF(N203="nulová",J203,0)</f>
        <v>0</v>
      </c>
      <c r="BJ203" s="2" t="s">
        <v>88</v>
      </c>
      <c r="BK203" s="94">
        <f>ROUND(I203*H203,3)</f>
        <v>0</v>
      </c>
      <c r="BL203" s="2" t="s">
        <v>87</v>
      </c>
      <c r="BM203" s="92" t="s">
        <v>993</v>
      </c>
    </row>
    <row r="204" spans="2:65" s="95" customFormat="1" x14ac:dyDescent="0.25">
      <c r="B204" s="96"/>
      <c r="D204" s="97" t="s">
        <v>89</v>
      </c>
      <c r="E204" s="98" t="s">
        <v>14</v>
      </c>
      <c r="F204" s="99" t="s">
        <v>931</v>
      </c>
      <c r="H204" s="100">
        <v>1</v>
      </c>
      <c r="I204" s="223"/>
      <c r="J204" s="223"/>
      <c r="L204" s="96"/>
      <c r="M204" s="101"/>
      <c r="T204" s="102"/>
      <c r="AT204" s="98" t="s">
        <v>89</v>
      </c>
      <c r="AU204" s="98" t="s">
        <v>96</v>
      </c>
      <c r="AV204" s="95" t="s">
        <v>88</v>
      </c>
      <c r="AW204" s="95" t="s">
        <v>91</v>
      </c>
      <c r="AX204" s="95" t="s">
        <v>80</v>
      </c>
      <c r="AY204" s="98" t="s">
        <v>81</v>
      </c>
    </row>
    <row r="205" spans="2:65" s="9" customFormat="1" ht="16.5" customHeight="1" x14ac:dyDescent="0.25">
      <c r="B205" s="81"/>
      <c r="C205" s="110" t="s">
        <v>168</v>
      </c>
      <c r="D205" s="110" t="s">
        <v>125</v>
      </c>
      <c r="E205" s="111" t="s">
        <v>994</v>
      </c>
      <c r="F205" s="112" t="s">
        <v>942</v>
      </c>
      <c r="G205" s="113" t="s">
        <v>175</v>
      </c>
      <c r="H205" s="114">
        <v>1</v>
      </c>
      <c r="I205" s="220">
        <v>0</v>
      </c>
      <c r="J205" s="220">
        <f>ROUND(I205*H205,3)</f>
        <v>0</v>
      </c>
      <c r="K205" s="115"/>
      <c r="L205" s="116"/>
      <c r="M205" s="117" t="s">
        <v>14</v>
      </c>
      <c r="N205" s="118" t="s">
        <v>32</v>
      </c>
      <c r="O205" s="90">
        <v>0</v>
      </c>
      <c r="P205" s="90">
        <f>O205*H205</f>
        <v>0</v>
      </c>
      <c r="Q205" s="90">
        <v>0</v>
      </c>
      <c r="R205" s="90">
        <f>Q205*H205</f>
        <v>0</v>
      </c>
      <c r="S205" s="90">
        <v>0</v>
      </c>
      <c r="T205" s="91">
        <f>S205*H205</f>
        <v>0</v>
      </c>
      <c r="AR205" s="92" t="s">
        <v>102</v>
      </c>
      <c r="AT205" s="92" t="s">
        <v>125</v>
      </c>
      <c r="AU205" s="92" t="s">
        <v>96</v>
      </c>
      <c r="AY205" s="2" t="s">
        <v>81</v>
      </c>
      <c r="BE205" s="93">
        <f>IF(N205="základná",J205,0)</f>
        <v>0</v>
      </c>
      <c r="BF205" s="93">
        <f>IF(N205="znížená",J205,0)</f>
        <v>0</v>
      </c>
      <c r="BG205" s="93">
        <f>IF(N205="zákl. prenesená",J205,0)</f>
        <v>0</v>
      </c>
      <c r="BH205" s="93">
        <f>IF(N205="zníž. prenesená",J205,0)</f>
        <v>0</v>
      </c>
      <c r="BI205" s="93">
        <f>IF(N205="nulová",J205,0)</f>
        <v>0</v>
      </c>
      <c r="BJ205" s="2" t="s">
        <v>88</v>
      </c>
      <c r="BK205" s="94">
        <f>ROUND(I205*H205,3)</f>
        <v>0</v>
      </c>
      <c r="BL205" s="2" t="s">
        <v>87</v>
      </c>
      <c r="BM205" s="92" t="s">
        <v>995</v>
      </c>
    </row>
    <row r="206" spans="2:65" s="95" customFormat="1" x14ac:dyDescent="0.25">
      <c r="B206" s="96"/>
      <c r="D206" s="97" t="s">
        <v>89</v>
      </c>
      <c r="E206" s="98" t="s">
        <v>14</v>
      </c>
      <c r="F206" s="99" t="s">
        <v>931</v>
      </c>
      <c r="H206" s="100">
        <v>1</v>
      </c>
      <c r="I206" s="223"/>
      <c r="J206" s="223"/>
      <c r="L206" s="96"/>
      <c r="M206" s="101"/>
      <c r="T206" s="102"/>
      <c r="AT206" s="98" t="s">
        <v>89</v>
      </c>
      <c r="AU206" s="98" t="s">
        <v>96</v>
      </c>
      <c r="AV206" s="95" t="s">
        <v>88</v>
      </c>
      <c r="AW206" s="95" t="s">
        <v>91</v>
      </c>
      <c r="AX206" s="95" t="s">
        <v>80</v>
      </c>
      <c r="AY206" s="98" t="s">
        <v>81</v>
      </c>
    </row>
    <row r="207" spans="2:65" s="71" customFormat="1" ht="20.85" customHeight="1" x14ac:dyDescent="0.2">
      <c r="B207" s="72"/>
      <c r="D207" s="73" t="s">
        <v>77</v>
      </c>
      <c r="E207" s="80" t="s">
        <v>707</v>
      </c>
      <c r="F207" s="80" t="s">
        <v>674</v>
      </c>
      <c r="I207" s="222"/>
      <c r="J207" s="219">
        <f>BK207</f>
        <v>0</v>
      </c>
      <c r="L207" s="72"/>
      <c r="M207" s="75"/>
      <c r="P207" s="76">
        <f>SUM(P208:P231)</f>
        <v>5.8719999999999999</v>
      </c>
      <c r="R207" s="76">
        <f>SUM(R208:R231)</f>
        <v>20.982999999999997</v>
      </c>
      <c r="T207" s="77">
        <f>SUM(T208:T231)</f>
        <v>0</v>
      </c>
      <c r="AR207" s="73" t="s">
        <v>80</v>
      </c>
      <c r="AT207" s="78" t="s">
        <v>77</v>
      </c>
      <c r="AU207" s="78" t="s">
        <v>88</v>
      </c>
      <c r="AY207" s="73" t="s">
        <v>81</v>
      </c>
      <c r="BK207" s="79">
        <f>SUM(BK208:BK231)</f>
        <v>0</v>
      </c>
    </row>
    <row r="208" spans="2:65" s="9" customFormat="1" ht="24.2" customHeight="1" x14ac:dyDescent="0.25">
      <c r="B208" s="81"/>
      <c r="C208" s="82" t="s">
        <v>246</v>
      </c>
      <c r="D208" s="82" t="s">
        <v>83</v>
      </c>
      <c r="E208" s="83" t="s">
        <v>675</v>
      </c>
      <c r="F208" s="84" t="s">
        <v>676</v>
      </c>
      <c r="G208" s="85" t="s">
        <v>86</v>
      </c>
      <c r="H208" s="86">
        <v>16</v>
      </c>
      <c r="I208" s="221">
        <v>0</v>
      </c>
      <c r="J208" s="221">
        <f>ROUND(I208*H208,3)</f>
        <v>0</v>
      </c>
      <c r="K208" s="87"/>
      <c r="L208" s="10"/>
      <c r="M208" s="88" t="s">
        <v>14</v>
      </c>
      <c r="N208" s="89" t="s">
        <v>32</v>
      </c>
      <c r="O208" s="90">
        <v>0.24299999999999999</v>
      </c>
      <c r="P208" s="90">
        <f>O208*H208</f>
        <v>3.8879999999999999</v>
      </c>
      <c r="Q208" s="90">
        <v>0</v>
      </c>
      <c r="R208" s="90">
        <f>Q208*H208</f>
        <v>0</v>
      </c>
      <c r="S208" s="90">
        <v>0</v>
      </c>
      <c r="T208" s="91">
        <f>S208*H208</f>
        <v>0</v>
      </c>
      <c r="AR208" s="92" t="s">
        <v>87</v>
      </c>
      <c r="AT208" s="92" t="s">
        <v>83</v>
      </c>
      <c r="AU208" s="92" t="s">
        <v>96</v>
      </c>
      <c r="AY208" s="2" t="s">
        <v>81</v>
      </c>
      <c r="BE208" s="93">
        <f>IF(N208="základná",J208,0)</f>
        <v>0</v>
      </c>
      <c r="BF208" s="93">
        <f>IF(N208="znížená",J208,0)</f>
        <v>0</v>
      </c>
      <c r="BG208" s="93">
        <f>IF(N208="zákl. prenesená",J208,0)</f>
        <v>0</v>
      </c>
      <c r="BH208" s="93">
        <f>IF(N208="zníž. prenesená",J208,0)</f>
        <v>0</v>
      </c>
      <c r="BI208" s="93">
        <f>IF(N208="nulová",J208,0)</f>
        <v>0</v>
      </c>
      <c r="BJ208" s="2" t="s">
        <v>88</v>
      </c>
      <c r="BK208" s="94">
        <f>ROUND(I208*H208,3)</f>
        <v>0</v>
      </c>
      <c r="BL208" s="2" t="s">
        <v>87</v>
      </c>
      <c r="BM208" s="92" t="s">
        <v>996</v>
      </c>
    </row>
    <row r="209" spans="2:65" s="95" customFormat="1" x14ac:dyDescent="0.25">
      <c r="B209" s="96"/>
      <c r="D209" s="97" t="s">
        <v>89</v>
      </c>
      <c r="E209" s="98" t="s">
        <v>14</v>
      </c>
      <c r="F209" s="99" t="s">
        <v>997</v>
      </c>
      <c r="H209" s="100">
        <v>16</v>
      </c>
      <c r="I209" s="223"/>
      <c r="J209" s="223"/>
      <c r="L209" s="96"/>
      <c r="M209" s="101"/>
      <c r="T209" s="102"/>
      <c r="AT209" s="98" t="s">
        <v>89</v>
      </c>
      <c r="AU209" s="98" t="s">
        <v>96</v>
      </c>
      <c r="AV209" s="95" t="s">
        <v>88</v>
      </c>
      <c r="AW209" s="95" t="s">
        <v>91</v>
      </c>
      <c r="AX209" s="95" t="s">
        <v>80</v>
      </c>
      <c r="AY209" s="98" t="s">
        <v>81</v>
      </c>
    </row>
    <row r="210" spans="2:65" s="9" customFormat="1" ht="24.2" customHeight="1" x14ac:dyDescent="0.25">
      <c r="B210" s="81"/>
      <c r="C210" s="82" t="s">
        <v>172</v>
      </c>
      <c r="D210" s="82" t="s">
        <v>83</v>
      </c>
      <c r="E210" s="83" t="s">
        <v>94</v>
      </c>
      <c r="F210" s="84" t="s">
        <v>95</v>
      </c>
      <c r="G210" s="85" t="s">
        <v>86</v>
      </c>
      <c r="H210" s="86">
        <v>16</v>
      </c>
      <c r="I210" s="221">
        <v>0</v>
      </c>
      <c r="J210" s="221">
        <f>ROUND(I210*H210,3)</f>
        <v>0</v>
      </c>
      <c r="K210" s="87"/>
      <c r="L210" s="10"/>
      <c r="M210" s="88" t="s">
        <v>14</v>
      </c>
      <c r="N210" s="89" t="s">
        <v>32</v>
      </c>
      <c r="O210" s="90">
        <v>5.6000000000000001E-2</v>
      </c>
      <c r="P210" s="90">
        <f>O210*H210</f>
        <v>0.89600000000000002</v>
      </c>
      <c r="Q210" s="90">
        <v>0</v>
      </c>
      <c r="R210" s="90">
        <f>Q210*H210</f>
        <v>0</v>
      </c>
      <c r="S210" s="90">
        <v>0</v>
      </c>
      <c r="T210" s="91">
        <f>S210*H210</f>
        <v>0</v>
      </c>
      <c r="AR210" s="92" t="s">
        <v>87</v>
      </c>
      <c r="AT210" s="92" t="s">
        <v>83</v>
      </c>
      <c r="AU210" s="92" t="s">
        <v>96</v>
      </c>
      <c r="AY210" s="2" t="s">
        <v>81</v>
      </c>
      <c r="BE210" s="93">
        <f>IF(N210="základná",J210,0)</f>
        <v>0</v>
      </c>
      <c r="BF210" s="93">
        <f>IF(N210="znížená",J210,0)</f>
        <v>0</v>
      </c>
      <c r="BG210" s="93">
        <f>IF(N210="zákl. prenesená",J210,0)</f>
        <v>0</v>
      </c>
      <c r="BH210" s="93">
        <f>IF(N210="zníž. prenesená",J210,0)</f>
        <v>0</v>
      </c>
      <c r="BI210" s="93">
        <f>IF(N210="nulová",J210,0)</f>
        <v>0</v>
      </c>
      <c r="BJ210" s="2" t="s">
        <v>88</v>
      </c>
      <c r="BK210" s="94">
        <f>ROUND(I210*H210,3)</f>
        <v>0</v>
      </c>
      <c r="BL210" s="2" t="s">
        <v>87</v>
      </c>
      <c r="BM210" s="92" t="s">
        <v>998</v>
      </c>
    </row>
    <row r="211" spans="2:65" s="9" customFormat="1" ht="24.2" customHeight="1" x14ac:dyDescent="0.25">
      <c r="B211" s="81"/>
      <c r="C211" s="82" t="s">
        <v>254</v>
      </c>
      <c r="D211" s="82" t="s">
        <v>83</v>
      </c>
      <c r="E211" s="83" t="s">
        <v>677</v>
      </c>
      <c r="F211" s="84" t="s">
        <v>547</v>
      </c>
      <c r="G211" s="85" t="s">
        <v>117</v>
      </c>
      <c r="H211" s="86">
        <v>25.6</v>
      </c>
      <c r="I211" s="221">
        <v>0</v>
      </c>
      <c r="J211" s="221">
        <f>ROUND(I211*H211,3)</f>
        <v>0</v>
      </c>
      <c r="K211" s="87"/>
      <c r="L211" s="10"/>
      <c r="M211" s="88" t="s">
        <v>14</v>
      </c>
      <c r="N211" s="89" t="s">
        <v>32</v>
      </c>
      <c r="O211" s="90">
        <v>0</v>
      </c>
      <c r="P211" s="90">
        <f>O211*H211</f>
        <v>0</v>
      </c>
      <c r="Q211" s="90">
        <v>0</v>
      </c>
      <c r="R211" s="90">
        <f>Q211*H211</f>
        <v>0</v>
      </c>
      <c r="S211" s="90">
        <v>0</v>
      </c>
      <c r="T211" s="91">
        <f>S211*H211</f>
        <v>0</v>
      </c>
      <c r="AR211" s="92" t="s">
        <v>87</v>
      </c>
      <c r="AT211" s="92" t="s">
        <v>83</v>
      </c>
      <c r="AU211" s="92" t="s">
        <v>96</v>
      </c>
      <c r="AY211" s="2" t="s">
        <v>81</v>
      </c>
      <c r="BE211" s="93">
        <f>IF(N211="základná",J211,0)</f>
        <v>0</v>
      </c>
      <c r="BF211" s="93">
        <f>IF(N211="znížená",J211,0)</f>
        <v>0</v>
      </c>
      <c r="BG211" s="93">
        <f>IF(N211="zákl. prenesená",J211,0)</f>
        <v>0</v>
      </c>
      <c r="BH211" s="93">
        <f>IF(N211="zníž. prenesená",J211,0)</f>
        <v>0</v>
      </c>
      <c r="BI211" s="93">
        <f>IF(N211="nulová",J211,0)</f>
        <v>0</v>
      </c>
      <c r="BJ211" s="2" t="s">
        <v>88</v>
      </c>
      <c r="BK211" s="94">
        <f>ROUND(I211*H211,3)</f>
        <v>0</v>
      </c>
      <c r="BL211" s="2" t="s">
        <v>87</v>
      </c>
      <c r="BM211" s="92" t="s">
        <v>999</v>
      </c>
    </row>
    <row r="212" spans="2:65" s="95" customFormat="1" x14ac:dyDescent="0.25">
      <c r="B212" s="96"/>
      <c r="D212" s="97" t="s">
        <v>89</v>
      </c>
      <c r="E212" s="98" t="s">
        <v>14</v>
      </c>
      <c r="F212" s="99" t="s">
        <v>1000</v>
      </c>
      <c r="H212" s="100">
        <v>25.6</v>
      </c>
      <c r="I212" s="223"/>
      <c r="J212" s="223"/>
      <c r="L212" s="96"/>
      <c r="M212" s="101"/>
      <c r="T212" s="102"/>
      <c r="AT212" s="98" t="s">
        <v>89</v>
      </c>
      <c r="AU212" s="98" t="s">
        <v>96</v>
      </c>
      <c r="AV212" s="95" t="s">
        <v>88</v>
      </c>
      <c r="AW212" s="95" t="s">
        <v>91</v>
      </c>
      <c r="AX212" s="95" t="s">
        <v>80</v>
      </c>
      <c r="AY212" s="98" t="s">
        <v>81</v>
      </c>
    </row>
    <row r="213" spans="2:65" s="9" customFormat="1" ht="21.75" customHeight="1" x14ac:dyDescent="0.25">
      <c r="B213" s="81"/>
      <c r="C213" s="82" t="s">
        <v>176</v>
      </c>
      <c r="D213" s="82" t="s">
        <v>83</v>
      </c>
      <c r="E213" s="83" t="s">
        <v>678</v>
      </c>
      <c r="F213" s="84" t="s">
        <v>679</v>
      </c>
      <c r="G213" s="85" t="s">
        <v>123</v>
      </c>
      <c r="H213" s="86">
        <v>64</v>
      </c>
      <c r="I213" s="221">
        <v>0</v>
      </c>
      <c r="J213" s="221">
        <f>ROUND(I213*H213,3)</f>
        <v>0</v>
      </c>
      <c r="K213" s="87"/>
      <c r="L213" s="10"/>
      <c r="M213" s="88" t="s">
        <v>14</v>
      </c>
      <c r="N213" s="89" t="s">
        <v>32</v>
      </c>
      <c r="O213" s="90">
        <v>1.7000000000000001E-2</v>
      </c>
      <c r="P213" s="90">
        <f>O213*H213</f>
        <v>1.0880000000000001</v>
      </c>
      <c r="Q213" s="90">
        <v>0</v>
      </c>
      <c r="R213" s="90">
        <f>Q213*H213</f>
        <v>0</v>
      </c>
      <c r="S213" s="90">
        <v>0</v>
      </c>
      <c r="T213" s="91">
        <f>S213*H213</f>
        <v>0</v>
      </c>
      <c r="AR213" s="92" t="s">
        <v>87</v>
      </c>
      <c r="AT213" s="92" t="s">
        <v>83</v>
      </c>
      <c r="AU213" s="92" t="s">
        <v>96</v>
      </c>
      <c r="AY213" s="2" t="s">
        <v>81</v>
      </c>
      <c r="BE213" s="93">
        <f>IF(N213="základná",J213,0)</f>
        <v>0</v>
      </c>
      <c r="BF213" s="93">
        <f>IF(N213="znížená",J213,0)</f>
        <v>0</v>
      </c>
      <c r="BG213" s="93">
        <f>IF(N213="zákl. prenesená",J213,0)</f>
        <v>0</v>
      </c>
      <c r="BH213" s="93">
        <f>IF(N213="zníž. prenesená",J213,0)</f>
        <v>0</v>
      </c>
      <c r="BI213" s="93">
        <f>IF(N213="nulová",J213,0)</f>
        <v>0</v>
      </c>
      <c r="BJ213" s="2" t="s">
        <v>88</v>
      </c>
      <c r="BK213" s="94">
        <f>ROUND(I213*H213,3)</f>
        <v>0</v>
      </c>
      <c r="BL213" s="2" t="s">
        <v>87</v>
      </c>
      <c r="BM213" s="92" t="s">
        <v>1001</v>
      </c>
    </row>
    <row r="214" spans="2:65" s="9" customFormat="1" ht="33" customHeight="1" x14ac:dyDescent="0.25">
      <c r="B214" s="81"/>
      <c r="C214" s="82" t="s">
        <v>262</v>
      </c>
      <c r="D214" s="82" t="s">
        <v>83</v>
      </c>
      <c r="E214" s="83" t="s">
        <v>680</v>
      </c>
      <c r="F214" s="84" t="s">
        <v>681</v>
      </c>
      <c r="G214" s="85" t="s">
        <v>123</v>
      </c>
      <c r="H214" s="86">
        <v>64</v>
      </c>
      <c r="I214" s="221">
        <v>0</v>
      </c>
      <c r="J214" s="221">
        <f>ROUND(I214*H214,3)</f>
        <v>0</v>
      </c>
      <c r="K214" s="87"/>
      <c r="L214" s="10"/>
      <c r="M214" s="88" t="s">
        <v>14</v>
      </c>
      <c r="N214" s="89" t="s">
        <v>32</v>
      </c>
      <c r="O214" s="90">
        <v>0</v>
      </c>
      <c r="P214" s="90">
        <f>O214*H214</f>
        <v>0</v>
      </c>
      <c r="Q214" s="90">
        <v>0</v>
      </c>
      <c r="R214" s="90">
        <f>Q214*H214</f>
        <v>0</v>
      </c>
      <c r="S214" s="90">
        <v>0</v>
      </c>
      <c r="T214" s="91">
        <f>S214*H214</f>
        <v>0</v>
      </c>
      <c r="AR214" s="92" t="s">
        <v>87</v>
      </c>
      <c r="AT214" s="92" t="s">
        <v>83</v>
      </c>
      <c r="AU214" s="92" t="s">
        <v>96</v>
      </c>
      <c r="AY214" s="2" t="s">
        <v>81</v>
      </c>
      <c r="BE214" s="93">
        <f>IF(N214="základná",J214,0)</f>
        <v>0</v>
      </c>
      <c r="BF214" s="93">
        <f>IF(N214="znížená",J214,0)</f>
        <v>0</v>
      </c>
      <c r="BG214" s="93">
        <f>IF(N214="zákl. prenesená",J214,0)</f>
        <v>0</v>
      </c>
      <c r="BH214" s="93">
        <f>IF(N214="zníž. prenesená",J214,0)</f>
        <v>0</v>
      </c>
      <c r="BI214" s="93">
        <f>IF(N214="nulová",J214,0)</f>
        <v>0</v>
      </c>
      <c r="BJ214" s="2" t="s">
        <v>88</v>
      </c>
      <c r="BK214" s="94">
        <f>ROUND(I214*H214,3)</f>
        <v>0</v>
      </c>
      <c r="BL214" s="2" t="s">
        <v>87</v>
      </c>
      <c r="BM214" s="92" t="s">
        <v>1002</v>
      </c>
    </row>
    <row r="215" spans="2:65" s="9" customFormat="1" ht="16.5" customHeight="1" x14ac:dyDescent="0.25">
      <c r="B215" s="81"/>
      <c r="C215" s="110" t="s">
        <v>180</v>
      </c>
      <c r="D215" s="110" t="s">
        <v>125</v>
      </c>
      <c r="E215" s="111" t="s">
        <v>682</v>
      </c>
      <c r="F215" s="112" t="s">
        <v>951</v>
      </c>
      <c r="G215" s="113" t="s">
        <v>117</v>
      </c>
      <c r="H215" s="114">
        <v>18.431999999999999</v>
      </c>
      <c r="I215" s="220">
        <v>0</v>
      </c>
      <c r="J215" s="220">
        <f>ROUND(I215*H215,3)</f>
        <v>0</v>
      </c>
      <c r="K215" s="115"/>
      <c r="L215" s="116"/>
      <c r="M215" s="117" t="s">
        <v>14</v>
      </c>
      <c r="N215" s="118" t="s">
        <v>32</v>
      </c>
      <c r="O215" s="90">
        <v>0</v>
      </c>
      <c r="P215" s="90">
        <f>O215*H215</f>
        <v>0</v>
      </c>
      <c r="Q215" s="90">
        <v>1</v>
      </c>
      <c r="R215" s="90">
        <f>Q215*H215</f>
        <v>18.431999999999999</v>
      </c>
      <c r="S215" s="90">
        <v>0</v>
      </c>
      <c r="T215" s="91">
        <f>S215*H215</f>
        <v>0</v>
      </c>
      <c r="AR215" s="92" t="s">
        <v>102</v>
      </c>
      <c r="AT215" s="92" t="s">
        <v>125</v>
      </c>
      <c r="AU215" s="92" t="s">
        <v>96</v>
      </c>
      <c r="AY215" s="2" t="s">
        <v>81</v>
      </c>
      <c r="BE215" s="93">
        <f>IF(N215="základná",J215,0)</f>
        <v>0</v>
      </c>
      <c r="BF215" s="93">
        <f>IF(N215="znížená",J215,0)</f>
        <v>0</v>
      </c>
      <c r="BG215" s="93">
        <f>IF(N215="zákl. prenesená",J215,0)</f>
        <v>0</v>
      </c>
      <c r="BH215" s="93">
        <f>IF(N215="zníž. prenesená",J215,0)</f>
        <v>0</v>
      </c>
      <c r="BI215" s="93">
        <f>IF(N215="nulová",J215,0)</f>
        <v>0</v>
      </c>
      <c r="BJ215" s="2" t="s">
        <v>88</v>
      </c>
      <c r="BK215" s="94">
        <f>ROUND(I215*H215,3)</f>
        <v>0</v>
      </c>
      <c r="BL215" s="2" t="s">
        <v>87</v>
      </c>
      <c r="BM215" s="92" t="s">
        <v>1003</v>
      </c>
    </row>
    <row r="216" spans="2:65" s="95" customFormat="1" x14ac:dyDescent="0.25">
      <c r="B216" s="96"/>
      <c r="D216" s="97" t="s">
        <v>89</v>
      </c>
      <c r="E216" s="98" t="s">
        <v>14</v>
      </c>
      <c r="F216" s="99" t="s">
        <v>1004</v>
      </c>
      <c r="H216" s="100">
        <v>18.431999999999999</v>
      </c>
      <c r="I216" s="223"/>
      <c r="J216" s="223"/>
      <c r="L216" s="96"/>
      <c r="M216" s="101"/>
      <c r="T216" s="102"/>
      <c r="AT216" s="98" t="s">
        <v>89</v>
      </c>
      <c r="AU216" s="98" t="s">
        <v>96</v>
      </c>
      <c r="AV216" s="95" t="s">
        <v>88</v>
      </c>
      <c r="AW216" s="95" t="s">
        <v>91</v>
      </c>
      <c r="AX216" s="95" t="s">
        <v>80</v>
      </c>
      <c r="AY216" s="98" t="s">
        <v>81</v>
      </c>
    </row>
    <row r="217" spans="2:65" s="9" customFormat="1" ht="33" customHeight="1" x14ac:dyDescent="0.25">
      <c r="B217" s="81"/>
      <c r="C217" s="82" t="s">
        <v>272</v>
      </c>
      <c r="D217" s="82" t="s">
        <v>83</v>
      </c>
      <c r="E217" s="83" t="s">
        <v>1005</v>
      </c>
      <c r="F217" s="84" t="s">
        <v>684</v>
      </c>
      <c r="G217" s="85" t="s">
        <v>123</v>
      </c>
      <c r="H217" s="86">
        <v>64</v>
      </c>
      <c r="I217" s="221">
        <v>0</v>
      </c>
      <c r="J217" s="221">
        <f>ROUND(I217*H217,3)</f>
        <v>0</v>
      </c>
      <c r="K217" s="87"/>
      <c r="L217" s="10"/>
      <c r="M217" s="88" t="s">
        <v>14</v>
      </c>
      <c r="N217" s="89" t="s">
        <v>32</v>
      </c>
      <c r="O217" s="90">
        <v>0</v>
      </c>
      <c r="P217" s="90">
        <f>O217*H217</f>
        <v>0</v>
      </c>
      <c r="Q217" s="90">
        <v>0</v>
      </c>
      <c r="R217" s="90">
        <f>Q217*H217</f>
        <v>0</v>
      </c>
      <c r="S217" s="90">
        <v>0</v>
      </c>
      <c r="T217" s="91">
        <f>S217*H217</f>
        <v>0</v>
      </c>
      <c r="AR217" s="92" t="s">
        <v>87</v>
      </c>
      <c r="AT217" s="92" t="s">
        <v>83</v>
      </c>
      <c r="AU217" s="92" t="s">
        <v>96</v>
      </c>
      <c r="AY217" s="2" t="s">
        <v>81</v>
      </c>
      <c r="BE217" s="93">
        <f>IF(N217="základná",J217,0)</f>
        <v>0</v>
      </c>
      <c r="BF217" s="93">
        <f>IF(N217="znížená",J217,0)</f>
        <v>0</v>
      </c>
      <c r="BG217" s="93">
        <f>IF(N217="zákl. prenesená",J217,0)</f>
        <v>0</v>
      </c>
      <c r="BH217" s="93">
        <f>IF(N217="zníž. prenesená",J217,0)</f>
        <v>0</v>
      </c>
      <c r="BI217" s="93">
        <f>IF(N217="nulová",J217,0)</f>
        <v>0</v>
      </c>
      <c r="BJ217" s="2" t="s">
        <v>88</v>
      </c>
      <c r="BK217" s="94">
        <f>ROUND(I217*H217,3)</f>
        <v>0</v>
      </c>
      <c r="BL217" s="2" t="s">
        <v>87</v>
      </c>
      <c r="BM217" s="92" t="s">
        <v>1006</v>
      </c>
    </row>
    <row r="218" spans="2:65" s="9" customFormat="1" ht="16.5" customHeight="1" x14ac:dyDescent="0.25">
      <c r="B218" s="81"/>
      <c r="C218" s="110" t="s">
        <v>183</v>
      </c>
      <c r="D218" s="110" t="s">
        <v>125</v>
      </c>
      <c r="E218" s="111" t="s">
        <v>685</v>
      </c>
      <c r="F218" s="112" t="s">
        <v>686</v>
      </c>
      <c r="G218" s="113" t="s">
        <v>117</v>
      </c>
      <c r="H218" s="114">
        <v>2.1760000000000002</v>
      </c>
      <c r="I218" s="220">
        <v>0</v>
      </c>
      <c r="J218" s="220">
        <f>ROUND(I218*H218,3)</f>
        <v>0</v>
      </c>
      <c r="K218" s="115"/>
      <c r="L218" s="116"/>
      <c r="M218" s="117" t="s">
        <v>14</v>
      </c>
      <c r="N218" s="118" t="s">
        <v>32</v>
      </c>
      <c r="O218" s="90">
        <v>0</v>
      </c>
      <c r="P218" s="90">
        <f>O218*H218</f>
        <v>0</v>
      </c>
      <c r="Q218" s="90">
        <v>1</v>
      </c>
      <c r="R218" s="90">
        <f>Q218*H218</f>
        <v>2.1760000000000002</v>
      </c>
      <c r="S218" s="90">
        <v>0</v>
      </c>
      <c r="T218" s="91">
        <f>S218*H218</f>
        <v>0</v>
      </c>
      <c r="AR218" s="92" t="s">
        <v>102</v>
      </c>
      <c r="AT218" s="92" t="s">
        <v>125</v>
      </c>
      <c r="AU218" s="92" t="s">
        <v>96</v>
      </c>
      <c r="AY218" s="2" t="s">
        <v>81</v>
      </c>
      <c r="BE218" s="93">
        <f>IF(N218="základná",J218,0)</f>
        <v>0</v>
      </c>
      <c r="BF218" s="93">
        <f>IF(N218="znížená",J218,0)</f>
        <v>0</v>
      </c>
      <c r="BG218" s="93">
        <f>IF(N218="zákl. prenesená",J218,0)</f>
        <v>0</v>
      </c>
      <c r="BH218" s="93">
        <f>IF(N218="zníž. prenesená",J218,0)</f>
        <v>0</v>
      </c>
      <c r="BI218" s="93">
        <f>IF(N218="nulová",J218,0)</f>
        <v>0</v>
      </c>
      <c r="BJ218" s="2" t="s">
        <v>88</v>
      </c>
      <c r="BK218" s="94">
        <f>ROUND(I218*H218,3)</f>
        <v>0</v>
      </c>
      <c r="BL218" s="2" t="s">
        <v>87</v>
      </c>
      <c r="BM218" s="92" t="s">
        <v>1007</v>
      </c>
    </row>
    <row r="219" spans="2:65" s="95" customFormat="1" x14ac:dyDescent="0.25">
      <c r="B219" s="96"/>
      <c r="D219" s="97" t="s">
        <v>89</v>
      </c>
      <c r="E219" s="98" t="s">
        <v>14</v>
      </c>
      <c r="F219" s="99" t="s">
        <v>1008</v>
      </c>
      <c r="H219" s="100">
        <v>2.1760000000000002</v>
      </c>
      <c r="I219" s="223"/>
      <c r="J219" s="223"/>
      <c r="L219" s="96"/>
      <c r="M219" s="101"/>
      <c r="T219" s="102"/>
      <c r="AT219" s="98" t="s">
        <v>89</v>
      </c>
      <c r="AU219" s="98" t="s">
        <v>96</v>
      </c>
      <c r="AV219" s="95" t="s">
        <v>88</v>
      </c>
      <c r="AW219" s="95" t="s">
        <v>91</v>
      </c>
      <c r="AX219" s="95" t="s">
        <v>80</v>
      </c>
      <c r="AY219" s="98" t="s">
        <v>81</v>
      </c>
    </row>
    <row r="220" spans="2:65" s="9" customFormat="1" ht="24.2" customHeight="1" x14ac:dyDescent="0.25">
      <c r="B220" s="81"/>
      <c r="C220" s="82" t="s">
        <v>283</v>
      </c>
      <c r="D220" s="82" t="s">
        <v>83</v>
      </c>
      <c r="E220" s="83" t="s">
        <v>687</v>
      </c>
      <c r="F220" s="84" t="s">
        <v>688</v>
      </c>
      <c r="G220" s="85" t="s">
        <v>237</v>
      </c>
      <c r="H220" s="86">
        <v>25</v>
      </c>
      <c r="I220" s="221">
        <v>0</v>
      </c>
      <c r="J220" s="221">
        <f>ROUND(I220*H220,3)</f>
        <v>0</v>
      </c>
      <c r="K220" s="87"/>
      <c r="L220" s="10"/>
      <c r="M220" s="88" t="s">
        <v>14</v>
      </c>
      <c r="N220" s="89" t="s">
        <v>32</v>
      </c>
      <c r="O220" s="90">
        <v>0</v>
      </c>
      <c r="P220" s="90">
        <f>O220*H220</f>
        <v>0</v>
      </c>
      <c r="Q220" s="90">
        <v>0</v>
      </c>
      <c r="R220" s="90">
        <f>Q220*H220</f>
        <v>0</v>
      </c>
      <c r="S220" s="90">
        <v>0</v>
      </c>
      <c r="T220" s="91">
        <f>S220*H220</f>
        <v>0</v>
      </c>
      <c r="AR220" s="92" t="s">
        <v>87</v>
      </c>
      <c r="AT220" s="92" t="s">
        <v>83</v>
      </c>
      <c r="AU220" s="92" t="s">
        <v>96</v>
      </c>
      <c r="AY220" s="2" t="s">
        <v>81</v>
      </c>
      <c r="BE220" s="93">
        <f>IF(N220="základná",J220,0)</f>
        <v>0</v>
      </c>
      <c r="BF220" s="93">
        <f>IF(N220="znížená",J220,0)</f>
        <v>0</v>
      </c>
      <c r="BG220" s="93">
        <f>IF(N220="zákl. prenesená",J220,0)</f>
        <v>0</v>
      </c>
      <c r="BH220" s="93">
        <f>IF(N220="zníž. prenesená",J220,0)</f>
        <v>0</v>
      </c>
      <c r="BI220" s="93">
        <f>IF(N220="nulová",J220,0)</f>
        <v>0</v>
      </c>
      <c r="BJ220" s="2" t="s">
        <v>88</v>
      </c>
      <c r="BK220" s="94">
        <f>ROUND(I220*H220,3)</f>
        <v>0</v>
      </c>
      <c r="BL220" s="2" t="s">
        <v>87</v>
      </c>
      <c r="BM220" s="92" t="s">
        <v>1009</v>
      </c>
    </row>
    <row r="221" spans="2:65" s="9" customFormat="1" ht="24.2" customHeight="1" x14ac:dyDescent="0.25">
      <c r="B221" s="81"/>
      <c r="C221" s="82" t="s">
        <v>187</v>
      </c>
      <c r="D221" s="82" t="s">
        <v>83</v>
      </c>
      <c r="E221" s="83" t="s">
        <v>689</v>
      </c>
      <c r="F221" s="84" t="s">
        <v>690</v>
      </c>
      <c r="G221" s="85" t="s">
        <v>86</v>
      </c>
      <c r="H221" s="86">
        <v>1</v>
      </c>
      <c r="I221" s="221">
        <v>0</v>
      </c>
      <c r="J221" s="221">
        <f>ROUND(I221*H221,3)</f>
        <v>0</v>
      </c>
      <c r="K221" s="87"/>
      <c r="L221" s="10"/>
      <c r="M221" s="88" t="s">
        <v>14</v>
      </c>
      <c r="N221" s="89" t="s">
        <v>32</v>
      </c>
      <c r="O221" s="90">
        <v>0</v>
      </c>
      <c r="P221" s="90">
        <f>O221*H221</f>
        <v>0</v>
      </c>
      <c r="Q221" s="90">
        <v>0</v>
      </c>
      <c r="R221" s="90">
        <f>Q221*H221</f>
        <v>0</v>
      </c>
      <c r="S221" s="90">
        <v>0</v>
      </c>
      <c r="T221" s="91">
        <f>S221*H221</f>
        <v>0</v>
      </c>
      <c r="AR221" s="92" t="s">
        <v>87</v>
      </c>
      <c r="AT221" s="92" t="s">
        <v>83</v>
      </c>
      <c r="AU221" s="92" t="s">
        <v>96</v>
      </c>
      <c r="AY221" s="2" t="s">
        <v>81</v>
      </c>
      <c r="BE221" s="93">
        <f>IF(N221="základná",J221,0)</f>
        <v>0</v>
      </c>
      <c r="BF221" s="93">
        <f>IF(N221="znížená",J221,0)</f>
        <v>0</v>
      </c>
      <c r="BG221" s="93">
        <f>IF(N221="zákl. prenesená",J221,0)</f>
        <v>0</v>
      </c>
      <c r="BH221" s="93">
        <f>IF(N221="zníž. prenesená",J221,0)</f>
        <v>0</v>
      </c>
      <c r="BI221" s="93">
        <f>IF(N221="nulová",J221,0)</f>
        <v>0</v>
      </c>
      <c r="BJ221" s="2" t="s">
        <v>88</v>
      </c>
      <c r="BK221" s="94">
        <f>ROUND(I221*H221,3)</f>
        <v>0</v>
      </c>
      <c r="BL221" s="2" t="s">
        <v>87</v>
      </c>
      <c r="BM221" s="92" t="s">
        <v>1010</v>
      </c>
    </row>
    <row r="222" spans="2:65" s="9" customFormat="1" ht="24.2" customHeight="1" x14ac:dyDescent="0.25">
      <c r="B222" s="81"/>
      <c r="C222" s="110" t="s">
        <v>292</v>
      </c>
      <c r="D222" s="110" t="s">
        <v>125</v>
      </c>
      <c r="E222" s="111" t="s">
        <v>691</v>
      </c>
      <c r="F222" s="112" t="s">
        <v>692</v>
      </c>
      <c r="G222" s="113" t="s">
        <v>237</v>
      </c>
      <c r="H222" s="114">
        <v>25</v>
      </c>
      <c r="I222" s="220">
        <v>0</v>
      </c>
      <c r="J222" s="220">
        <f>ROUND(I222*H222,3)</f>
        <v>0</v>
      </c>
      <c r="K222" s="115"/>
      <c r="L222" s="116"/>
      <c r="M222" s="117" t="s">
        <v>14</v>
      </c>
      <c r="N222" s="118" t="s">
        <v>32</v>
      </c>
      <c r="O222" s="90">
        <v>0</v>
      </c>
      <c r="P222" s="90">
        <f>O222*H222</f>
        <v>0</v>
      </c>
      <c r="Q222" s="90">
        <v>0.01</v>
      </c>
      <c r="R222" s="90">
        <f>Q222*H222</f>
        <v>0.25</v>
      </c>
      <c r="S222" s="90">
        <v>0</v>
      </c>
      <c r="T222" s="91">
        <f>S222*H222</f>
        <v>0</v>
      </c>
      <c r="AR222" s="92" t="s">
        <v>102</v>
      </c>
      <c r="AT222" s="92" t="s">
        <v>125</v>
      </c>
      <c r="AU222" s="92" t="s">
        <v>96</v>
      </c>
      <c r="AY222" s="2" t="s">
        <v>81</v>
      </c>
      <c r="BE222" s="93">
        <f>IF(N222="základná",J222,0)</f>
        <v>0</v>
      </c>
      <c r="BF222" s="93">
        <f>IF(N222="znížená",J222,0)</f>
        <v>0</v>
      </c>
      <c r="BG222" s="93">
        <f>IF(N222="zákl. prenesená",J222,0)</f>
        <v>0</v>
      </c>
      <c r="BH222" s="93">
        <f>IF(N222="zníž. prenesená",J222,0)</f>
        <v>0</v>
      </c>
      <c r="BI222" s="93">
        <f>IF(N222="nulová",J222,0)</f>
        <v>0</v>
      </c>
      <c r="BJ222" s="2" t="s">
        <v>88</v>
      </c>
      <c r="BK222" s="94">
        <f>ROUND(I222*H222,3)</f>
        <v>0</v>
      </c>
      <c r="BL222" s="2" t="s">
        <v>87</v>
      </c>
      <c r="BM222" s="92" t="s">
        <v>1011</v>
      </c>
    </row>
    <row r="223" spans="2:65" s="9" customFormat="1" ht="24.2" customHeight="1" x14ac:dyDescent="0.25">
      <c r="B223" s="81"/>
      <c r="C223" s="110" t="s">
        <v>190</v>
      </c>
      <c r="D223" s="110" t="s">
        <v>125</v>
      </c>
      <c r="E223" s="111" t="s">
        <v>693</v>
      </c>
      <c r="F223" s="112" t="s">
        <v>694</v>
      </c>
      <c r="G223" s="113" t="s">
        <v>237</v>
      </c>
      <c r="H223" s="114">
        <v>25</v>
      </c>
      <c r="I223" s="220">
        <v>0</v>
      </c>
      <c r="J223" s="220">
        <f>ROUND(I223*H223,3)</f>
        <v>0</v>
      </c>
      <c r="K223" s="115"/>
      <c r="L223" s="116"/>
      <c r="M223" s="117" t="s">
        <v>14</v>
      </c>
      <c r="N223" s="118" t="s">
        <v>32</v>
      </c>
      <c r="O223" s="90">
        <v>0</v>
      </c>
      <c r="P223" s="90">
        <f>O223*H223</f>
        <v>0</v>
      </c>
      <c r="Q223" s="90">
        <v>5.0000000000000001E-3</v>
      </c>
      <c r="R223" s="90">
        <f>Q223*H223</f>
        <v>0.125</v>
      </c>
      <c r="S223" s="90">
        <v>0</v>
      </c>
      <c r="T223" s="91">
        <f>S223*H223</f>
        <v>0</v>
      </c>
      <c r="AR223" s="92" t="s">
        <v>102</v>
      </c>
      <c r="AT223" s="92" t="s">
        <v>125</v>
      </c>
      <c r="AU223" s="92" t="s">
        <v>96</v>
      </c>
      <c r="AY223" s="2" t="s">
        <v>81</v>
      </c>
      <c r="BE223" s="93">
        <f>IF(N223="základná",J223,0)</f>
        <v>0</v>
      </c>
      <c r="BF223" s="93">
        <f>IF(N223="znížená",J223,0)</f>
        <v>0</v>
      </c>
      <c r="BG223" s="93">
        <f>IF(N223="zákl. prenesená",J223,0)</f>
        <v>0</v>
      </c>
      <c r="BH223" s="93">
        <f>IF(N223="zníž. prenesená",J223,0)</f>
        <v>0</v>
      </c>
      <c r="BI223" s="93">
        <f>IF(N223="nulová",J223,0)</f>
        <v>0</v>
      </c>
      <c r="BJ223" s="2" t="s">
        <v>88</v>
      </c>
      <c r="BK223" s="94">
        <f>ROUND(I223*H223,3)</f>
        <v>0</v>
      </c>
      <c r="BL223" s="2" t="s">
        <v>87</v>
      </c>
      <c r="BM223" s="92" t="s">
        <v>1012</v>
      </c>
    </row>
    <row r="224" spans="2:65" s="95" customFormat="1" x14ac:dyDescent="0.25">
      <c r="B224" s="96"/>
      <c r="D224" s="97" t="s">
        <v>89</v>
      </c>
      <c r="E224" s="98" t="s">
        <v>14</v>
      </c>
      <c r="F224" s="99" t="s">
        <v>1013</v>
      </c>
      <c r="H224" s="100">
        <v>25</v>
      </c>
      <c r="I224" s="223"/>
      <c r="J224" s="223"/>
      <c r="L224" s="96"/>
      <c r="M224" s="101"/>
      <c r="T224" s="102"/>
      <c r="AT224" s="98" t="s">
        <v>89</v>
      </c>
      <c r="AU224" s="98" t="s">
        <v>96</v>
      </c>
      <c r="AV224" s="95" t="s">
        <v>88</v>
      </c>
      <c r="AW224" s="95" t="s">
        <v>91</v>
      </c>
      <c r="AX224" s="95" t="s">
        <v>2</v>
      </c>
      <c r="AY224" s="98" t="s">
        <v>81</v>
      </c>
    </row>
    <row r="225" spans="2:65" s="103" customFormat="1" x14ac:dyDescent="0.25">
      <c r="B225" s="104"/>
      <c r="D225" s="97" t="s">
        <v>89</v>
      </c>
      <c r="E225" s="105" t="s">
        <v>14</v>
      </c>
      <c r="F225" s="106" t="s">
        <v>93</v>
      </c>
      <c r="H225" s="107">
        <v>25</v>
      </c>
      <c r="I225" s="224"/>
      <c r="J225" s="224"/>
      <c r="L225" s="104"/>
      <c r="M225" s="108"/>
      <c r="T225" s="109"/>
      <c r="AT225" s="105" t="s">
        <v>89</v>
      </c>
      <c r="AU225" s="105" t="s">
        <v>96</v>
      </c>
      <c r="AV225" s="103" t="s">
        <v>87</v>
      </c>
      <c r="AW225" s="103" t="s">
        <v>91</v>
      </c>
      <c r="AX225" s="103" t="s">
        <v>80</v>
      </c>
      <c r="AY225" s="105" t="s">
        <v>81</v>
      </c>
    </row>
    <row r="226" spans="2:65" s="9" customFormat="1" ht="24.2" customHeight="1" x14ac:dyDescent="0.25">
      <c r="B226" s="81"/>
      <c r="C226" s="110" t="s">
        <v>299</v>
      </c>
      <c r="D226" s="110" t="s">
        <v>125</v>
      </c>
      <c r="E226" s="111" t="s">
        <v>695</v>
      </c>
      <c r="F226" s="112" t="s">
        <v>962</v>
      </c>
      <c r="G226" s="113" t="s">
        <v>696</v>
      </c>
      <c r="H226" s="114">
        <v>64</v>
      </c>
      <c r="I226" s="220">
        <v>0</v>
      </c>
      <c r="J226" s="220">
        <f>ROUND(I226*H226,3)</f>
        <v>0</v>
      </c>
      <c r="K226" s="115"/>
      <c r="L226" s="116"/>
      <c r="M226" s="117" t="s">
        <v>14</v>
      </c>
      <c r="N226" s="118" t="s">
        <v>32</v>
      </c>
      <c r="O226" s="90">
        <v>0</v>
      </c>
      <c r="P226" s="90">
        <f>O226*H226</f>
        <v>0</v>
      </c>
      <c r="Q226" s="90">
        <v>0</v>
      </c>
      <c r="R226" s="90">
        <f>Q226*H226</f>
        <v>0</v>
      </c>
      <c r="S226" s="90">
        <v>0</v>
      </c>
      <c r="T226" s="91">
        <f>S226*H226</f>
        <v>0</v>
      </c>
      <c r="AR226" s="92" t="s">
        <v>102</v>
      </c>
      <c r="AT226" s="92" t="s">
        <v>125</v>
      </c>
      <c r="AU226" s="92" t="s">
        <v>96</v>
      </c>
      <c r="AY226" s="2" t="s">
        <v>81</v>
      </c>
      <c r="BE226" s="93">
        <f>IF(N226="základná",J226,0)</f>
        <v>0</v>
      </c>
      <c r="BF226" s="93">
        <f>IF(N226="znížená",J226,0)</f>
        <v>0</v>
      </c>
      <c r="BG226" s="93">
        <f>IF(N226="zákl. prenesená",J226,0)</f>
        <v>0</v>
      </c>
      <c r="BH226" s="93">
        <f>IF(N226="zníž. prenesená",J226,0)</f>
        <v>0</v>
      </c>
      <c r="BI226" s="93">
        <f>IF(N226="nulová",J226,0)</f>
        <v>0</v>
      </c>
      <c r="BJ226" s="2" t="s">
        <v>88</v>
      </c>
      <c r="BK226" s="94">
        <f>ROUND(I226*H226,3)</f>
        <v>0</v>
      </c>
      <c r="BL226" s="2" t="s">
        <v>87</v>
      </c>
      <c r="BM226" s="92" t="s">
        <v>1014</v>
      </c>
    </row>
    <row r="227" spans="2:65" s="95" customFormat="1" x14ac:dyDescent="0.25">
      <c r="B227" s="96"/>
      <c r="D227" s="97" t="s">
        <v>89</v>
      </c>
      <c r="E227" s="98" t="s">
        <v>14</v>
      </c>
      <c r="F227" s="99" t="s">
        <v>1015</v>
      </c>
      <c r="H227" s="100">
        <v>64</v>
      </c>
      <c r="I227" s="223"/>
      <c r="J227" s="223"/>
      <c r="L227" s="96"/>
      <c r="M227" s="101"/>
      <c r="T227" s="102"/>
      <c r="AT227" s="98" t="s">
        <v>89</v>
      </c>
      <c r="AU227" s="98" t="s">
        <v>96</v>
      </c>
      <c r="AV227" s="95" t="s">
        <v>88</v>
      </c>
      <c r="AW227" s="95" t="s">
        <v>91</v>
      </c>
      <c r="AX227" s="95" t="s">
        <v>2</v>
      </c>
      <c r="AY227" s="98" t="s">
        <v>81</v>
      </c>
    </row>
    <row r="228" spans="2:65" s="103" customFormat="1" x14ac:dyDescent="0.25">
      <c r="B228" s="104"/>
      <c r="D228" s="97" t="s">
        <v>89</v>
      </c>
      <c r="E228" s="105" t="s">
        <v>14</v>
      </c>
      <c r="F228" s="106" t="s">
        <v>93</v>
      </c>
      <c r="H228" s="107">
        <v>64</v>
      </c>
      <c r="I228" s="224"/>
      <c r="J228" s="224"/>
      <c r="L228" s="104"/>
      <c r="M228" s="108"/>
      <c r="T228" s="109"/>
      <c r="AT228" s="105" t="s">
        <v>89</v>
      </c>
      <c r="AU228" s="105" t="s">
        <v>96</v>
      </c>
      <c r="AV228" s="103" t="s">
        <v>87</v>
      </c>
      <c r="AW228" s="103" t="s">
        <v>91</v>
      </c>
      <c r="AX228" s="103" t="s">
        <v>80</v>
      </c>
      <c r="AY228" s="105" t="s">
        <v>81</v>
      </c>
    </row>
    <row r="229" spans="2:65" s="9" customFormat="1" ht="24.2" customHeight="1" x14ac:dyDescent="0.25">
      <c r="B229" s="81"/>
      <c r="C229" s="82" t="s">
        <v>195</v>
      </c>
      <c r="D229" s="82" t="s">
        <v>83</v>
      </c>
      <c r="E229" s="83" t="s">
        <v>697</v>
      </c>
      <c r="F229" s="84" t="s">
        <v>698</v>
      </c>
      <c r="G229" s="85" t="s">
        <v>123</v>
      </c>
      <c r="H229" s="86">
        <v>64</v>
      </c>
      <c r="I229" s="221">
        <v>0</v>
      </c>
      <c r="J229" s="221">
        <f>ROUND(I229*H229,3)</f>
        <v>0</v>
      </c>
      <c r="K229" s="87"/>
      <c r="L229" s="10"/>
      <c r="M229" s="88" t="s">
        <v>14</v>
      </c>
      <c r="N229" s="89" t="s">
        <v>32</v>
      </c>
      <c r="O229" s="90">
        <v>0</v>
      </c>
      <c r="P229" s="90">
        <f>O229*H229</f>
        <v>0</v>
      </c>
      <c r="Q229" s="90">
        <v>0</v>
      </c>
      <c r="R229" s="90">
        <f>Q229*H229</f>
        <v>0</v>
      </c>
      <c r="S229" s="90">
        <v>0</v>
      </c>
      <c r="T229" s="91">
        <f>S229*H229</f>
        <v>0</v>
      </c>
      <c r="AR229" s="92" t="s">
        <v>87</v>
      </c>
      <c r="AT229" s="92" t="s">
        <v>83</v>
      </c>
      <c r="AU229" s="92" t="s">
        <v>96</v>
      </c>
      <c r="AY229" s="2" t="s">
        <v>81</v>
      </c>
      <c r="BE229" s="93">
        <f>IF(N229="základná",J229,0)</f>
        <v>0</v>
      </c>
      <c r="BF229" s="93">
        <f>IF(N229="znížená",J229,0)</f>
        <v>0</v>
      </c>
      <c r="BG229" s="93">
        <f>IF(N229="zákl. prenesená",J229,0)</f>
        <v>0</v>
      </c>
      <c r="BH229" s="93">
        <f>IF(N229="zníž. prenesená",J229,0)</f>
        <v>0</v>
      </c>
      <c r="BI229" s="93">
        <f>IF(N229="nulová",J229,0)</f>
        <v>0</v>
      </c>
      <c r="BJ229" s="2" t="s">
        <v>88</v>
      </c>
      <c r="BK229" s="94">
        <f>ROUND(I229*H229,3)</f>
        <v>0</v>
      </c>
      <c r="BL229" s="2" t="s">
        <v>87</v>
      </c>
      <c r="BM229" s="92" t="s">
        <v>1016</v>
      </c>
    </row>
    <row r="230" spans="2:65" s="9" customFormat="1" ht="16.5" customHeight="1" x14ac:dyDescent="0.25">
      <c r="B230" s="81"/>
      <c r="C230" s="82" t="s">
        <v>306</v>
      </c>
      <c r="D230" s="82" t="s">
        <v>83</v>
      </c>
      <c r="E230" s="83" t="s">
        <v>699</v>
      </c>
      <c r="F230" s="84" t="s">
        <v>700</v>
      </c>
      <c r="G230" s="85" t="s">
        <v>123</v>
      </c>
      <c r="H230" s="86">
        <v>64</v>
      </c>
      <c r="I230" s="221">
        <v>0</v>
      </c>
      <c r="J230" s="221">
        <f>ROUND(I230*H230,3)</f>
        <v>0</v>
      </c>
      <c r="K230" s="87"/>
      <c r="L230" s="10"/>
      <c r="M230" s="88" t="s">
        <v>14</v>
      </c>
      <c r="N230" s="89" t="s">
        <v>32</v>
      </c>
      <c r="O230" s="90">
        <v>0</v>
      </c>
      <c r="P230" s="90">
        <f>O230*H230</f>
        <v>0</v>
      </c>
      <c r="Q230" s="90">
        <v>0</v>
      </c>
      <c r="R230" s="90">
        <f>Q230*H230</f>
        <v>0</v>
      </c>
      <c r="S230" s="90">
        <v>0</v>
      </c>
      <c r="T230" s="91">
        <f>S230*H230</f>
        <v>0</v>
      </c>
      <c r="AR230" s="92" t="s">
        <v>87</v>
      </c>
      <c r="AT230" s="92" t="s">
        <v>83</v>
      </c>
      <c r="AU230" s="92" t="s">
        <v>96</v>
      </c>
      <c r="AY230" s="2" t="s">
        <v>81</v>
      </c>
      <c r="BE230" s="93">
        <f>IF(N230="základná",J230,0)</f>
        <v>0</v>
      </c>
      <c r="BF230" s="93">
        <f>IF(N230="znížená",J230,0)</f>
        <v>0</v>
      </c>
      <c r="BG230" s="93">
        <f>IF(N230="zákl. prenesená",J230,0)</f>
        <v>0</v>
      </c>
      <c r="BH230" s="93">
        <f>IF(N230="zníž. prenesená",J230,0)</f>
        <v>0</v>
      </c>
      <c r="BI230" s="93">
        <f>IF(N230="nulová",J230,0)</f>
        <v>0</v>
      </c>
      <c r="BJ230" s="2" t="s">
        <v>88</v>
      </c>
      <c r="BK230" s="94">
        <f>ROUND(I230*H230,3)</f>
        <v>0</v>
      </c>
      <c r="BL230" s="2" t="s">
        <v>87</v>
      </c>
      <c r="BM230" s="92" t="s">
        <v>1017</v>
      </c>
    </row>
    <row r="231" spans="2:65" s="9" customFormat="1" ht="16.5" customHeight="1" x14ac:dyDescent="0.25">
      <c r="B231" s="81"/>
      <c r="C231" s="82" t="s">
        <v>199</v>
      </c>
      <c r="D231" s="82" t="s">
        <v>83</v>
      </c>
      <c r="E231" s="83" t="s">
        <v>701</v>
      </c>
      <c r="F231" s="84" t="s">
        <v>702</v>
      </c>
      <c r="G231" s="85" t="s">
        <v>123</v>
      </c>
      <c r="H231" s="86">
        <v>64</v>
      </c>
      <c r="I231" s="221">
        <v>0</v>
      </c>
      <c r="J231" s="221">
        <f>ROUND(I231*H231,3)</f>
        <v>0</v>
      </c>
      <c r="K231" s="87"/>
      <c r="L231" s="10"/>
      <c r="M231" s="119" t="s">
        <v>14</v>
      </c>
      <c r="N231" s="120" t="s">
        <v>32</v>
      </c>
      <c r="O231" s="121">
        <v>0</v>
      </c>
      <c r="P231" s="121">
        <f>O231*H231</f>
        <v>0</v>
      </c>
      <c r="Q231" s="121">
        <v>0</v>
      </c>
      <c r="R231" s="121">
        <f>Q231*H231</f>
        <v>0</v>
      </c>
      <c r="S231" s="121">
        <v>0</v>
      </c>
      <c r="T231" s="122">
        <f>S231*H231</f>
        <v>0</v>
      </c>
      <c r="AR231" s="92" t="s">
        <v>87</v>
      </c>
      <c r="AT231" s="92" t="s">
        <v>83</v>
      </c>
      <c r="AU231" s="92" t="s">
        <v>96</v>
      </c>
      <c r="AY231" s="2" t="s">
        <v>81</v>
      </c>
      <c r="BE231" s="93">
        <f>IF(N231="základná",J231,0)</f>
        <v>0</v>
      </c>
      <c r="BF231" s="93">
        <f>IF(N231="znížená",J231,0)</f>
        <v>0</v>
      </c>
      <c r="BG231" s="93">
        <f>IF(N231="zákl. prenesená",J231,0)</f>
        <v>0</v>
      </c>
      <c r="BH231" s="93">
        <f>IF(N231="zníž. prenesená",J231,0)</f>
        <v>0</v>
      </c>
      <c r="BI231" s="93">
        <f>IF(N231="nulová",J231,0)</f>
        <v>0</v>
      </c>
      <c r="BJ231" s="2" t="s">
        <v>88</v>
      </c>
      <c r="BK231" s="94">
        <f>ROUND(I231*H231,3)</f>
        <v>0</v>
      </c>
      <c r="BL231" s="2" t="s">
        <v>87</v>
      </c>
      <c r="BM231" s="92" t="s">
        <v>1018</v>
      </c>
    </row>
    <row r="232" spans="2:65" s="9" customFormat="1" ht="6.95" customHeight="1" x14ac:dyDescent="0.25">
      <c r="B232" s="40"/>
      <c r="C232" s="41"/>
      <c r="D232" s="41"/>
      <c r="E232" s="41"/>
      <c r="F232" s="41"/>
      <c r="G232" s="41"/>
      <c r="H232" s="41"/>
      <c r="I232" s="41"/>
      <c r="J232" s="41"/>
      <c r="K232" s="41"/>
      <c r="L232" s="10"/>
    </row>
  </sheetData>
  <autoFilter ref="C135:K231" xr:uid="{00000000-0009-0000-0000-000013000000}"/>
  <mergeCells count="15">
    <mergeCell ref="E124:H124"/>
    <mergeCell ref="E126:H126"/>
    <mergeCell ref="E128:H128"/>
    <mergeCell ref="E31:H31"/>
    <mergeCell ref="E85:H85"/>
    <mergeCell ref="E87:H87"/>
    <mergeCell ref="E89:H89"/>
    <mergeCell ref="E91:H91"/>
    <mergeCell ref="E122:H122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E977-5BA5-43C7-8384-3041A1C9601A}">
  <sheetPr>
    <pageSetUpPr fitToPage="1"/>
  </sheetPr>
  <dimension ref="B2:BM321"/>
  <sheetViews>
    <sheetView showGridLines="0" topLeftCell="A124" workbookViewId="0">
      <selection activeCell="I140" sqref="I140:J320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05" t="s">
        <v>0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2" t="s">
        <v>719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26.25" customHeight="1" x14ac:dyDescent="0.2">
      <c r="B7" s="5"/>
      <c r="E7" s="214" t="str">
        <f>'[1]Rekapitulácia stavby'!K6</f>
        <v>Zelené sídliská - lokalita MAGURSKÁ - JELŠOVÝ HÁJIK - revízia 2</v>
      </c>
      <c r="F7" s="215"/>
      <c r="G7" s="215"/>
      <c r="H7" s="215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214" t="s">
        <v>644</v>
      </c>
      <c r="F9" s="206"/>
      <c r="G9" s="206"/>
      <c r="H9" s="206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188" t="s">
        <v>720</v>
      </c>
      <c r="F11" s="216"/>
      <c r="G11" s="216"/>
      <c r="H11" s="216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16.5" customHeight="1" x14ac:dyDescent="0.25">
      <c r="B13" s="10"/>
      <c r="E13" s="203" t="s">
        <v>721</v>
      </c>
      <c r="F13" s="216"/>
      <c r="G13" s="216"/>
      <c r="H13" s="216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907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376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25">
      <c r="B19" s="10"/>
      <c r="E19" s="12" t="s">
        <v>377</v>
      </c>
      <c r="I19" s="8" t="s">
        <v>21</v>
      </c>
      <c r="J19" s="12" t="s">
        <v>14</v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22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25">
      <c r="B22" s="10"/>
      <c r="E22" s="207" t="str">
        <f>'[1]Rekapitulácia stavby'!E14</f>
        <v xml:space="preserve"> </v>
      </c>
      <c r="F22" s="207"/>
      <c r="G22" s="207"/>
      <c r="H22" s="207"/>
      <c r="I22" s="8" t="s">
        <v>21</v>
      </c>
      <c r="J22" s="12" t="str">
        <f>'[1]Rekapitulácia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23</v>
      </c>
      <c r="I24" s="8" t="s">
        <v>20</v>
      </c>
      <c r="J24" s="12" t="s">
        <v>14</v>
      </c>
      <c r="L24" s="10"/>
    </row>
    <row r="25" spans="2:12" s="9" customFormat="1" ht="18" customHeight="1" x14ac:dyDescent="0.25">
      <c r="B25" s="10"/>
      <c r="E25" s="12" t="s">
        <v>647</v>
      </c>
      <c r="I25" s="8" t="s">
        <v>21</v>
      </c>
      <c r="J25" s="12" t="s">
        <v>14</v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24</v>
      </c>
      <c r="I27" s="8" t="s">
        <v>20</v>
      </c>
      <c r="J27" s="12" t="s">
        <v>14</v>
      </c>
      <c r="L27" s="10"/>
    </row>
    <row r="28" spans="2:12" s="9" customFormat="1" ht="18" customHeight="1" x14ac:dyDescent="0.25">
      <c r="B28" s="10"/>
      <c r="E28" s="12" t="s">
        <v>648</v>
      </c>
      <c r="I28" s="8" t="s">
        <v>21</v>
      </c>
      <c r="J28" s="12" t="s">
        <v>14</v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25</v>
      </c>
      <c r="L30" s="10"/>
    </row>
    <row r="31" spans="2:12" s="14" customFormat="1" ht="16.5" customHeight="1" x14ac:dyDescent="0.25">
      <c r="B31" s="15"/>
      <c r="E31" s="209" t="s">
        <v>14</v>
      </c>
      <c r="F31" s="209"/>
      <c r="G31" s="209"/>
      <c r="H31" s="209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26</v>
      </c>
      <c r="J34" s="19">
        <f>ROUND(J136,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27</v>
      </c>
      <c r="I36" s="20" t="s">
        <v>28</v>
      </c>
      <c r="J36" s="20" t="s">
        <v>29</v>
      </c>
      <c r="L36" s="10"/>
    </row>
    <row r="37" spans="2:12" s="9" customFormat="1" ht="14.45" customHeight="1" x14ac:dyDescent="0.25">
      <c r="B37" s="10"/>
      <c r="D37" s="11" t="s">
        <v>30</v>
      </c>
      <c r="E37" s="21" t="s">
        <v>31</v>
      </c>
      <c r="F37" s="22">
        <f>ROUND((SUM(BE136:BE320)),  2)</f>
        <v>0</v>
      </c>
      <c r="G37" s="23"/>
      <c r="H37" s="23"/>
      <c r="I37" s="24">
        <v>0.23</v>
      </c>
      <c r="J37" s="22">
        <f>ROUND(((SUM(BE136:BE320))*I37),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ROUND((SUM(BF136:BF320)),  2)</f>
        <v>0</v>
      </c>
      <c r="I38" s="26">
        <v>0.23</v>
      </c>
      <c r="J38" s="25">
        <f>ROUND(((SUM(BF136:BF320))*I38),  2)</f>
        <v>0</v>
      </c>
      <c r="L38" s="10"/>
    </row>
    <row r="39" spans="2:12" s="9" customFormat="1" ht="14.45" hidden="1" customHeight="1" x14ac:dyDescent="0.25">
      <c r="B39" s="10"/>
      <c r="E39" s="8" t="s">
        <v>33</v>
      </c>
      <c r="F39" s="25">
        <f>ROUND((SUM(BG136:BG320)),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34</v>
      </c>
      <c r="F40" s="25">
        <f>ROUND((SUM(BH136:BH320)),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35</v>
      </c>
      <c r="F41" s="22">
        <f>ROUND((SUM(BI136:BI320)),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36</v>
      </c>
      <c r="E43" s="29"/>
      <c r="F43" s="29"/>
      <c r="G43" s="30" t="s">
        <v>37</v>
      </c>
      <c r="H43" s="31" t="s">
        <v>38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39</v>
      </c>
      <c r="E50" s="35"/>
      <c r="F50" s="35"/>
      <c r="G50" s="34" t="s">
        <v>40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41</v>
      </c>
      <c r="E61" s="37"/>
      <c r="F61" s="38" t="s">
        <v>42</v>
      </c>
      <c r="G61" s="36" t="s">
        <v>41</v>
      </c>
      <c r="H61" s="37"/>
      <c r="I61" s="37"/>
      <c r="J61" s="39" t="s">
        <v>42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43</v>
      </c>
      <c r="E65" s="35"/>
      <c r="F65" s="35"/>
      <c r="G65" s="34" t="s">
        <v>44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41</v>
      </c>
      <c r="E76" s="37"/>
      <c r="F76" s="38" t="s">
        <v>42</v>
      </c>
      <c r="G76" s="36" t="s">
        <v>41</v>
      </c>
      <c r="H76" s="37"/>
      <c r="I76" s="37"/>
      <c r="J76" s="39" t="s">
        <v>42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45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26.25" hidden="1" customHeight="1" x14ac:dyDescent="0.25">
      <c r="B85" s="10"/>
      <c r="E85" s="214" t="str">
        <f>E7</f>
        <v>Zelené sídliská - lokalita MAGURSKÁ - JELŠOVÝ HÁJIK - revízia 2</v>
      </c>
      <c r="F85" s="215"/>
      <c r="G85" s="215"/>
      <c r="H85" s="215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14" t="s">
        <v>644</v>
      </c>
      <c r="F87" s="206"/>
      <c r="G87" s="206"/>
      <c r="H87" s="206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188" t="s">
        <v>720</v>
      </c>
      <c r="F89" s="216"/>
      <c r="G89" s="216"/>
      <c r="H89" s="216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16.5" hidden="1" customHeight="1" x14ac:dyDescent="0.25">
      <c r="B91" s="10"/>
      <c r="E91" s="203" t="str">
        <f>E13</f>
        <v>SO 4.2.1 - Herné prvky - časť 2</v>
      </c>
      <c r="F91" s="216"/>
      <c r="G91" s="216"/>
      <c r="H91" s="216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>Magurská, Jelšový hájik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23</v>
      </c>
      <c r="J95" s="16" t="str">
        <f>E25</f>
        <v>Ing. Júlia Straňáková</v>
      </c>
      <c r="L95" s="10"/>
    </row>
    <row r="96" spans="2:12" s="9" customFormat="1" ht="15.2" hidden="1" customHeight="1" x14ac:dyDescent="0.25">
      <c r="B96" s="10"/>
      <c r="C96" s="8" t="s">
        <v>22</v>
      </c>
      <c r="F96" s="12" t="str">
        <f>IF(E22="","",E22)</f>
        <v xml:space="preserve"> </v>
      </c>
      <c r="I96" s="8" t="s">
        <v>24</v>
      </c>
      <c r="J96" s="16" t="str">
        <f>E28</f>
        <v>Milan Straňák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46</v>
      </c>
      <c r="D98" s="27"/>
      <c r="E98" s="27"/>
      <c r="F98" s="27"/>
      <c r="G98" s="27"/>
      <c r="H98" s="27"/>
      <c r="I98" s="27"/>
      <c r="J98" s="45" t="s">
        <v>47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48</v>
      </c>
      <c r="J100" s="19">
        <f>J136</f>
        <v>0</v>
      </c>
      <c r="L100" s="10"/>
      <c r="AU100" s="2" t="s">
        <v>49</v>
      </c>
    </row>
    <row r="101" spans="2:47" s="47" customFormat="1" ht="24.95" hidden="1" customHeight="1" x14ac:dyDescent="0.25">
      <c r="B101" s="48"/>
      <c r="D101" s="49" t="s">
        <v>649</v>
      </c>
      <c r="E101" s="50"/>
      <c r="F101" s="50"/>
      <c r="G101" s="50"/>
      <c r="H101" s="50"/>
      <c r="I101" s="50"/>
      <c r="J101" s="51">
        <f>J137</f>
        <v>0</v>
      </c>
      <c r="L101" s="48"/>
    </row>
    <row r="102" spans="2:47" s="52" customFormat="1" ht="19.899999999999999" hidden="1" customHeight="1" x14ac:dyDescent="0.25">
      <c r="B102" s="53"/>
      <c r="D102" s="54" t="s">
        <v>722</v>
      </c>
      <c r="E102" s="55"/>
      <c r="F102" s="55"/>
      <c r="G102" s="55"/>
      <c r="H102" s="55"/>
      <c r="I102" s="55"/>
      <c r="J102" s="56">
        <f>J138</f>
        <v>0</v>
      </c>
      <c r="L102" s="53"/>
    </row>
    <row r="103" spans="2:47" s="52" customFormat="1" ht="14.85" hidden="1" customHeight="1" x14ac:dyDescent="0.25">
      <c r="B103" s="53"/>
      <c r="D103" s="54" t="s">
        <v>651</v>
      </c>
      <c r="E103" s="55"/>
      <c r="F103" s="55"/>
      <c r="G103" s="55"/>
      <c r="H103" s="55"/>
      <c r="I103" s="55"/>
      <c r="J103" s="56">
        <f>J139</f>
        <v>0</v>
      </c>
      <c r="L103" s="53"/>
    </row>
    <row r="104" spans="2:47" s="52" customFormat="1" ht="14.85" hidden="1" customHeight="1" x14ac:dyDescent="0.25">
      <c r="B104" s="53"/>
      <c r="D104" s="54" t="s">
        <v>708</v>
      </c>
      <c r="E104" s="55"/>
      <c r="F104" s="55"/>
      <c r="G104" s="55"/>
      <c r="H104" s="55"/>
      <c r="I104" s="55"/>
      <c r="J104" s="56">
        <f>J155</f>
        <v>0</v>
      </c>
      <c r="L104" s="53"/>
    </row>
    <row r="105" spans="2:47" s="52" customFormat="1" ht="14.85" hidden="1" customHeight="1" x14ac:dyDescent="0.25">
      <c r="B105" s="53"/>
      <c r="D105" s="54" t="s">
        <v>653</v>
      </c>
      <c r="E105" s="55"/>
      <c r="F105" s="55"/>
      <c r="G105" s="55"/>
      <c r="H105" s="55"/>
      <c r="I105" s="55"/>
      <c r="J105" s="56">
        <f>J172</f>
        <v>0</v>
      </c>
      <c r="L105" s="53"/>
    </row>
    <row r="106" spans="2:47" s="52" customFormat="1" ht="19.899999999999999" hidden="1" customHeight="1" x14ac:dyDescent="0.25">
      <c r="B106" s="53"/>
      <c r="D106" s="54" t="s">
        <v>723</v>
      </c>
      <c r="E106" s="55"/>
      <c r="F106" s="55"/>
      <c r="G106" s="55"/>
      <c r="H106" s="55"/>
      <c r="I106" s="55"/>
      <c r="J106" s="56">
        <f>J220</f>
        <v>0</v>
      </c>
      <c r="L106" s="53"/>
    </row>
    <row r="107" spans="2:47" s="52" customFormat="1" ht="19.899999999999999" hidden="1" customHeight="1" x14ac:dyDescent="0.25">
      <c r="B107" s="53"/>
      <c r="D107" s="54" t="s">
        <v>724</v>
      </c>
      <c r="E107" s="55"/>
      <c r="F107" s="55"/>
      <c r="G107" s="55"/>
      <c r="H107" s="55"/>
      <c r="I107" s="55"/>
      <c r="J107" s="56">
        <f>J260</f>
        <v>0</v>
      </c>
      <c r="L107" s="53"/>
    </row>
    <row r="108" spans="2:47" s="52" customFormat="1" ht="14.85" hidden="1" customHeight="1" x14ac:dyDescent="0.25">
      <c r="B108" s="53"/>
      <c r="D108" s="54" t="s">
        <v>656</v>
      </c>
      <c r="E108" s="55"/>
      <c r="F108" s="55"/>
      <c r="G108" s="55"/>
      <c r="H108" s="55"/>
      <c r="I108" s="55"/>
      <c r="J108" s="56">
        <f>J261</f>
        <v>0</v>
      </c>
      <c r="L108" s="53"/>
    </row>
    <row r="109" spans="2:47" s="52" customFormat="1" ht="14.85" hidden="1" customHeight="1" x14ac:dyDescent="0.25">
      <c r="B109" s="53"/>
      <c r="D109" s="54" t="s">
        <v>725</v>
      </c>
      <c r="E109" s="55"/>
      <c r="F109" s="55"/>
      <c r="G109" s="55"/>
      <c r="H109" s="55"/>
      <c r="I109" s="55"/>
      <c r="J109" s="56">
        <f>J269</f>
        <v>0</v>
      </c>
      <c r="L109" s="53"/>
    </row>
    <row r="110" spans="2:47" s="52" customFormat="1" ht="14.85" hidden="1" customHeight="1" x14ac:dyDescent="0.25">
      <c r="B110" s="53"/>
      <c r="D110" s="54" t="s">
        <v>658</v>
      </c>
      <c r="E110" s="55"/>
      <c r="F110" s="55"/>
      <c r="G110" s="55"/>
      <c r="H110" s="55"/>
      <c r="I110" s="55"/>
      <c r="J110" s="56">
        <f>J276</f>
        <v>0</v>
      </c>
      <c r="L110" s="53"/>
    </row>
    <row r="111" spans="2:47" s="52" customFormat="1" ht="19.899999999999999" hidden="1" customHeight="1" x14ac:dyDescent="0.25">
      <c r="B111" s="53"/>
      <c r="D111" s="54" t="s">
        <v>709</v>
      </c>
      <c r="E111" s="55"/>
      <c r="F111" s="55"/>
      <c r="G111" s="55"/>
      <c r="H111" s="55"/>
      <c r="I111" s="55"/>
      <c r="J111" s="56">
        <f>J310</f>
        <v>0</v>
      </c>
      <c r="L111" s="53"/>
    </row>
    <row r="112" spans="2:47" s="52" customFormat="1" ht="19.899999999999999" hidden="1" customHeight="1" x14ac:dyDescent="0.25">
      <c r="B112" s="53"/>
      <c r="D112" s="54" t="s">
        <v>58</v>
      </c>
      <c r="E112" s="55"/>
      <c r="F112" s="55"/>
      <c r="G112" s="55"/>
      <c r="H112" s="55"/>
      <c r="I112" s="55"/>
      <c r="J112" s="56">
        <f>J319</f>
        <v>0</v>
      </c>
      <c r="L112" s="53"/>
    </row>
    <row r="113" spans="2:12" s="9" customFormat="1" ht="21.75" hidden="1" customHeight="1" x14ac:dyDescent="0.25">
      <c r="B113" s="10"/>
      <c r="L113" s="10"/>
    </row>
    <row r="114" spans="2:12" s="9" customFormat="1" ht="6.95" hidden="1" customHeight="1" x14ac:dyDescent="0.25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10"/>
    </row>
    <row r="115" spans="2:12" hidden="1" x14ac:dyDescent="0.2"/>
    <row r="116" spans="2:12" hidden="1" x14ac:dyDescent="0.2"/>
    <row r="117" spans="2:12" hidden="1" x14ac:dyDescent="0.2"/>
    <row r="118" spans="2:12" s="9" customFormat="1" ht="6.95" customHeight="1" x14ac:dyDescent="0.25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10"/>
    </row>
    <row r="119" spans="2:12" s="9" customFormat="1" ht="24.95" customHeight="1" x14ac:dyDescent="0.25">
      <c r="B119" s="10"/>
      <c r="C119" s="6" t="s">
        <v>62</v>
      </c>
      <c r="L119" s="10"/>
    </row>
    <row r="120" spans="2:12" s="9" customFormat="1" ht="6.95" customHeight="1" x14ac:dyDescent="0.25">
      <c r="B120" s="10"/>
      <c r="L120" s="10"/>
    </row>
    <row r="121" spans="2:12" s="9" customFormat="1" ht="12" customHeight="1" x14ac:dyDescent="0.25">
      <c r="B121" s="10"/>
      <c r="C121" s="8" t="s">
        <v>6</v>
      </c>
      <c r="L121" s="10"/>
    </row>
    <row r="122" spans="2:12" s="9" customFormat="1" ht="26.25" customHeight="1" x14ac:dyDescent="0.25">
      <c r="B122" s="10"/>
      <c r="E122" s="214" t="str">
        <f>E7</f>
        <v>Zelené sídliská - lokalita MAGURSKÁ - JELŠOVÝ HÁJIK - revízia 2</v>
      </c>
      <c r="F122" s="215"/>
      <c r="G122" s="215"/>
      <c r="H122" s="215"/>
      <c r="L122" s="10"/>
    </row>
    <row r="123" spans="2:12" ht="12" customHeight="1" x14ac:dyDescent="0.2">
      <c r="B123" s="5"/>
      <c r="C123" s="8" t="s">
        <v>7</v>
      </c>
      <c r="L123" s="5"/>
    </row>
    <row r="124" spans="2:12" ht="16.5" customHeight="1" x14ac:dyDescent="0.2">
      <c r="B124" s="5"/>
      <c r="E124" s="214" t="s">
        <v>644</v>
      </c>
      <c r="F124" s="206"/>
      <c r="G124" s="206"/>
      <c r="H124" s="206"/>
      <c r="L124" s="5"/>
    </row>
    <row r="125" spans="2:12" ht="12" customHeight="1" x14ac:dyDescent="0.2">
      <c r="B125" s="5"/>
      <c r="C125" s="8" t="s">
        <v>9</v>
      </c>
      <c r="L125" s="5"/>
    </row>
    <row r="126" spans="2:12" s="9" customFormat="1" ht="16.5" customHeight="1" x14ac:dyDescent="0.25">
      <c r="B126" s="10"/>
      <c r="E126" s="188" t="s">
        <v>720</v>
      </c>
      <c r="F126" s="216"/>
      <c r="G126" s="216"/>
      <c r="H126" s="216"/>
      <c r="L126" s="10"/>
    </row>
    <row r="127" spans="2:12" s="9" customFormat="1" ht="12" customHeight="1" x14ac:dyDescent="0.25">
      <c r="B127" s="10"/>
      <c r="C127" s="8" t="s">
        <v>11</v>
      </c>
      <c r="L127" s="10"/>
    </row>
    <row r="128" spans="2:12" s="9" customFormat="1" ht="16.5" customHeight="1" x14ac:dyDescent="0.25">
      <c r="B128" s="10"/>
      <c r="E128" s="203" t="str">
        <f>E13</f>
        <v>SO 4.2.1 - Herné prvky - časť 2</v>
      </c>
      <c r="F128" s="216"/>
      <c r="G128" s="216"/>
      <c r="H128" s="216"/>
      <c r="L128" s="10"/>
    </row>
    <row r="129" spans="2:65" s="9" customFormat="1" ht="6.95" customHeight="1" x14ac:dyDescent="0.25">
      <c r="B129" s="10"/>
      <c r="L129" s="10"/>
    </row>
    <row r="130" spans="2:65" s="9" customFormat="1" ht="12" customHeight="1" x14ac:dyDescent="0.25">
      <c r="B130" s="10"/>
      <c r="C130" s="8" t="s">
        <v>16</v>
      </c>
      <c r="F130" s="12" t="str">
        <f>F16</f>
        <v>Magurská, Jelšový hájik</v>
      </c>
      <c r="I130" s="8" t="s">
        <v>18</v>
      </c>
      <c r="J130" s="13">
        <f>IF(J16="","",J16)</f>
        <v>46099</v>
      </c>
      <c r="L130" s="10"/>
    </row>
    <row r="131" spans="2:65" s="9" customFormat="1" ht="6.95" customHeight="1" x14ac:dyDescent="0.25">
      <c r="B131" s="10"/>
      <c r="L131" s="10"/>
    </row>
    <row r="132" spans="2:65" s="9" customFormat="1" ht="15.2" customHeight="1" x14ac:dyDescent="0.25">
      <c r="B132" s="10"/>
      <c r="C132" s="8" t="s">
        <v>19</v>
      </c>
      <c r="F132" s="12" t="str">
        <f>E19</f>
        <v>Mesto Banská Bystrica</v>
      </c>
      <c r="I132" s="8" t="s">
        <v>23</v>
      </c>
      <c r="J132" s="16" t="str">
        <f>E25</f>
        <v>Ing. Júlia Straňáková</v>
      </c>
      <c r="L132" s="10"/>
    </row>
    <row r="133" spans="2:65" s="9" customFormat="1" ht="15.2" customHeight="1" x14ac:dyDescent="0.25">
      <c r="B133" s="10"/>
      <c r="C133" s="8" t="s">
        <v>22</v>
      </c>
      <c r="F133" s="12" t="str">
        <f>IF(E22="","",E22)</f>
        <v xml:space="preserve"> </v>
      </c>
      <c r="I133" s="8" t="s">
        <v>24</v>
      </c>
      <c r="J133" s="16" t="str">
        <f>E28</f>
        <v>Milan Straňák</v>
      </c>
      <c r="L133" s="10"/>
    </row>
    <row r="134" spans="2:65" s="9" customFormat="1" ht="10.35" customHeight="1" x14ac:dyDescent="0.25">
      <c r="B134" s="10"/>
      <c r="L134" s="10"/>
    </row>
    <row r="135" spans="2:65" s="57" customFormat="1" ht="29.25" customHeight="1" x14ac:dyDescent="0.25">
      <c r="B135" s="58"/>
      <c r="C135" s="59" t="s">
        <v>63</v>
      </c>
      <c r="D135" s="60" t="s">
        <v>64</v>
      </c>
      <c r="E135" s="60" t="s">
        <v>65</v>
      </c>
      <c r="F135" s="60" t="s">
        <v>66</v>
      </c>
      <c r="G135" s="60" t="s">
        <v>67</v>
      </c>
      <c r="H135" s="60" t="s">
        <v>68</v>
      </c>
      <c r="I135" s="60" t="s">
        <v>69</v>
      </c>
      <c r="J135" s="61" t="s">
        <v>47</v>
      </c>
      <c r="K135" s="62" t="s">
        <v>70</v>
      </c>
      <c r="L135" s="58"/>
      <c r="M135" s="63" t="s">
        <v>14</v>
      </c>
      <c r="N135" s="64" t="s">
        <v>30</v>
      </c>
      <c r="O135" s="64" t="s">
        <v>71</v>
      </c>
      <c r="P135" s="64" t="s">
        <v>72</v>
      </c>
      <c r="Q135" s="64" t="s">
        <v>73</v>
      </c>
      <c r="R135" s="64" t="s">
        <v>74</v>
      </c>
      <c r="S135" s="64" t="s">
        <v>75</v>
      </c>
      <c r="T135" s="65" t="s">
        <v>76</v>
      </c>
    </row>
    <row r="136" spans="2:65" s="9" customFormat="1" ht="22.9" customHeight="1" x14ac:dyDescent="0.25">
      <c r="B136" s="10"/>
      <c r="C136" s="66" t="s">
        <v>48</v>
      </c>
      <c r="J136" s="217">
        <f>BK136</f>
        <v>0</v>
      </c>
      <c r="L136" s="10"/>
      <c r="M136" s="67"/>
      <c r="N136" s="17"/>
      <c r="O136" s="17"/>
      <c r="P136" s="68">
        <f>P137</f>
        <v>770.65704200000005</v>
      </c>
      <c r="Q136" s="17"/>
      <c r="R136" s="68">
        <f>R137</f>
        <v>204.50551500000003</v>
      </c>
      <c r="S136" s="17"/>
      <c r="T136" s="69">
        <f>T137</f>
        <v>16.649999999999999</v>
      </c>
      <c r="AT136" s="2" t="s">
        <v>77</v>
      </c>
      <c r="AU136" s="2" t="s">
        <v>49</v>
      </c>
      <c r="BK136" s="70">
        <f>BK137</f>
        <v>0</v>
      </c>
    </row>
    <row r="137" spans="2:65" s="71" customFormat="1" ht="25.9" customHeight="1" x14ac:dyDescent="0.2">
      <c r="B137" s="72"/>
      <c r="D137" s="73" t="s">
        <v>77</v>
      </c>
      <c r="E137" s="74" t="s">
        <v>78</v>
      </c>
      <c r="F137" s="74" t="s">
        <v>78</v>
      </c>
      <c r="J137" s="218">
        <f>BK137</f>
        <v>0</v>
      </c>
      <c r="L137" s="72"/>
      <c r="M137" s="75"/>
      <c r="P137" s="76">
        <f>P138+P220+P260+P310+P319</f>
        <v>770.65704200000005</v>
      </c>
      <c r="R137" s="76">
        <f>R138+R220+R260+R310+R319</f>
        <v>204.50551500000003</v>
      </c>
      <c r="T137" s="77">
        <f>T138+T220+T260+T310+T319</f>
        <v>16.649999999999999</v>
      </c>
      <c r="AR137" s="73" t="s">
        <v>80</v>
      </c>
      <c r="AT137" s="78" t="s">
        <v>77</v>
      </c>
      <c r="AU137" s="78" t="s">
        <v>2</v>
      </c>
      <c r="AY137" s="73" t="s">
        <v>81</v>
      </c>
      <c r="BK137" s="79">
        <f>BK138+BK220+BK260+BK310+BK319</f>
        <v>0</v>
      </c>
    </row>
    <row r="138" spans="2:65" s="71" customFormat="1" ht="22.9" customHeight="1" x14ac:dyDescent="0.2">
      <c r="B138" s="72"/>
      <c r="D138" s="73" t="s">
        <v>77</v>
      </c>
      <c r="E138" s="80" t="s">
        <v>661</v>
      </c>
      <c r="F138" s="80" t="s">
        <v>726</v>
      </c>
      <c r="J138" s="219">
        <f>BK138</f>
        <v>0</v>
      </c>
      <c r="L138" s="72"/>
      <c r="M138" s="75"/>
      <c r="P138" s="76">
        <f>P139+P155+P172</f>
        <v>71.562250000000006</v>
      </c>
      <c r="R138" s="76">
        <f>R139+R155+R172</f>
        <v>99.418500000000009</v>
      </c>
      <c r="T138" s="77">
        <f>T139+T155+T172</f>
        <v>0</v>
      </c>
      <c r="AR138" s="73" t="s">
        <v>80</v>
      </c>
      <c r="AT138" s="78" t="s">
        <v>77</v>
      </c>
      <c r="AU138" s="78" t="s">
        <v>80</v>
      </c>
      <c r="AY138" s="73" t="s">
        <v>81</v>
      </c>
      <c r="BK138" s="79">
        <f>BK139+BK155+BK172</f>
        <v>0</v>
      </c>
    </row>
    <row r="139" spans="2:65" s="71" customFormat="1" ht="20.85" customHeight="1" x14ac:dyDescent="0.2">
      <c r="B139" s="72"/>
      <c r="D139" s="73" t="s">
        <v>77</v>
      </c>
      <c r="E139" s="80" t="s">
        <v>664</v>
      </c>
      <c r="F139" s="80" t="s">
        <v>665</v>
      </c>
      <c r="J139" s="219">
        <f>BK139</f>
        <v>0</v>
      </c>
      <c r="L139" s="72"/>
      <c r="M139" s="75"/>
      <c r="P139" s="76">
        <f>SUM(P140:P154)</f>
        <v>0</v>
      </c>
      <c r="R139" s="76">
        <f>SUM(R140:R154)</f>
        <v>0</v>
      </c>
      <c r="T139" s="77">
        <f>SUM(T140:T154)</f>
        <v>0</v>
      </c>
      <c r="AR139" s="73" t="s">
        <v>80</v>
      </c>
      <c r="AT139" s="78" t="s">
        <v>77</v>
      </c>
      <c r="AU139" s="78" t="s">
        <v>88</v>
      </c>
      <c r="AY139" s="73" t="s">
        <v>81</v>
      </c>
      <c r="BK139" s="79">
        <f>SUM(BK140:BK154)</f>
        <v>0</v>
      </c>
    </row>
    <row r="140" spans="2:65" s="9" customFormat="1" ht="16.5" customHeight="1" x14ac:dyDescent="0.25">
      <c r="B140" s="81"/>
      <c r="C140" s="110" t="s">
        <v>80</v>
      </c>
      <c r="D140" s="110" t="s">
        <v>125</v>
      </c>
      <c r="E140" s="111" t="s">
        <v>727</v>
      </c>
      <c r="F140" s="112" t="s">
        <v>728</v>
      </c>
      <c r="G140" s="113" t="s">
        <v>175</v>
      </c>
      <c r="H140" s="114">
        <v>4</v>
      </c>
      <c r="I140" s="220">
        <v>0</v>
      </c>
      <c r="J140" s="220">
        <f t="shared" ref="J140:J154" si="0">ROUND(I140*H140,3)</f>
        <v>0</v>
      </c>
      <c r="K140" s="115"/>
      <c r="L140" s="116"/>
      <c r="M140" s="117" t="s">
        <v>14</v>
      </c>
      <c r="N140" s="118" t="s">
        <v>32</v>
      </c>
      <c r="O140" s="90">
        <v>0</v>
      </c>
      <c r="P140" s="90">
        <f t="shared" ref="P140:P154" si="1">O140*H140</f>
        <v>0</v>
      </c>
      <c r="Q140" s="90">
        <v>0</v>
      </c>
      <c r="R140" s="90">
        <f t="shared" ref="R140:R154" si="2">Q140*H140</f>
        <v>0</v>
      </c>
      <c r="S140" s="90">
        <v>0</v>
      </c>
      <c r="T140" s="91">
        <f t="shared" ref="T140:T154" si="3">S140*H140</f>
        <v>0</v>
      </c>
      <c r="AR140" s="92" t="s">
        <v>102</v>
      </c>
      <c r="AT140" s="92" t="s">
        <v>125</v>
      </c>
      <c r="AU140" s="92" t="s">
        <v>96</v>
      </c>
      <c r="AY140" s="2" t="s">
        <v>81</v>
      </c>
      <c r="BE140" s="93">
        <f t="shared" ref="BE140:BE154" si="4">IF(N140="základná",J140,0)</f>
        <v>0</v>
      </c>
      <c r="BF140" s="93">
        <f t="shared" ref="BF140:BF154" si="5">IF(N140="znížená",J140,0)</f>
        <v>0</v>
      </c>
      <c r="BG140" s="93">
        <f t="shared" ref="BG140:BG154" si="6">IF(N140="zákl. prenesená",J140,0)</f>
        <v>0</v>
      </c>
      <c r="BH140" s="93">
        <f t="shared" ref="BH140:BH154" si="7">IF(N140="zníž. prenesená",J140,0)</f>
        <v>0</v>
      </c>
      <c r="BI140" s="93">
        <f t="shared" ref="BI140:BI154" si="8">IF(N140="nulová",J140,0)</f>
        <v>0</v>
      </c>
      <c r="BJ140" s="2" t="s">
        <v>88</v>
      </c>
      <c r="BK140" s="94">
        <f t="shared" ref="BK140:BK154" si="9">ROUND(I140*H140,3)</f>
        <v>0</v>
      </c>
      <c r="BL140" s="2" t="s">
        <v>87</v>
      </c>
      <c r="BM140" s="92" t="s">
        <v>729</v>
      </c>
    </row>
    <row r="141" spans="2:65" s="9" customFormat="1" ht="16.5" customHeight="1" x14ac:dyDescent="0.25">
      <c r="B141" s="81"/>
      <c r="C141" s="82" t="s">
        <v>88</v>
      </c>
      <c r="D141" s="82" t="s">
        <v>83</v>
      </c>
      <c r="E141" s="83" t="s">
        <v>666</v>
      </c>
      <c r="F141" s="84" t="s">
        <v>667</v>
      </c>
      <c r="G141" s="85" t="s">
        <v>175</v>
      </c>
      <c r="H141" s="86">
        <v>4</v>
      </c>
      <c r="I141" s="221">
        <v>0</v>
      </c>
      <c r="J141" s="221">
        <f t="shared" si="0"/>
        <v>0</v>
      </c>
      <c r="K141" s="87"/>
      <c r="L141" s="10"/>
      <c r="M141" s="88" t="s">
        <v>14</v>
      </c>
      <c r="N141" s="89" t="s">
        <v>32</v>
      </c>
      <c r="O141" s="90">
        <v>0</v>
      </c>
      <c r="P141" s="90">
        <f t="shared" si="1"/>
        <v>0</v>
      </c>
      <c r="Q141" s="90">
        <v>0</v>
      </c>
      <c r="R141" s="90">
        <f t="shared" si="2"/>
        <v>0</v>
      </c>
      <c r="S141" s="90">
        <v>0</v>
      </c>
      <c r="T141" s="91">
        <f t="shared" si="3"/>
        <v>0</v>
      </c>
      <c r="AR141" s="92" t="s">
        <v>87</v>
      </c>
      <c r="AT141" s="92" t="s">
        <v>83</v>
      </c>
      <c r="AU141" s="92" t="s">
        <v>96</v>
      </c>
      <c r="AY141" s="2" t="s">
        <v>81</v>
      </c>
      <c r="BE141" s="93">
        <f t="shared" si="4"/>
        <v>0</v>
      </c>
      <c r="BF141" s="93">
        <f t="shared" si="5"/>
        <v>0</v>
      </c>
      <c r="BG141" s="93">
        <f t="shared" si="6"/>
        <v>0</v>
      </c>
      <c r="BH141" s="93">
        <f t="shared" si="7"/>
        <v>0</v>
      </c>
      <c r="BI141" s="93">
        <f t="shared" si="8"/>
        <v>0</v>
      </c>
      <c r="BJ141" s="2" t="s">
        <v>88</v>
      </c>
      <c r="BK141" s="94">
        <f t="shared" si="9"/>
        <v>0</v>
      </c>
      <c r="BL141" s="2" t="s">
        <v>87</v>
      </c>
      <c r="BM141" s="92" t="s">
        <v>1019</v>
      </c>
    </row>
    <row r="142" spans="2:65" s="9" customFormat="1" ht="16.5" customHeight="1" x14ac:dyDescent="0.25">
      <c r="B142" s="81"/>
      <c r="C142" s="110" t="s">
        <v>96</v>
      </c>
      <c r="D142" s="110" t="s">
        <v>125</v>
      </c>
      <c r="E142" s="111" t="s">
        <v>730</v>
      </c>
      <c r="F142" s="112" t="s">
        <v>731</v>
      </c>
      <c r="G142" s="113" t="s">
        <v>175</v>
      </c>
      <c r="H142" s="114">
        <v>3</v>
      </c>
      <c r="I142" s="220">
        <v>0</v>
      </c>
      <c r="J142" s="220">
        <f t="shared" si="0"/>
        <v>0</v>
      </c>
      <c r="K142" s="115"/>
      <c r="L142" s="116"/>
      <c r="M142" s="117" t="s">
        <v>14</v>
      </c>
      <c r="N142" s="118" t="s">
        <v>32</v>
      </c>
      <c r="O142" s="90">
        <v>0</v>
      </c>
      <c r="P142" s="90">
        <f t="shared" si="1"/>
        <v>0</v>
      </c>
      <c r="Q142" s="90">
        <v>0</v>
      </c>
      <c r="R142" s="90">
        <f t="shared" si="2"/>
        <v>0</v>
      </c>
      <c r="S142" s="90">
        <v>0</v>
      </c>
      <c r="T142" s="91">
        <f t="shared" si="3"/>
        <v>0</v>
      </c>
      <c r="AR142" s="92" t="s">
        <v>102</v>
      </c>
      <c r="AT142" s="92" t="s">
        <v>125</v>
      </c>
      <c r="AU142" s="92" t="s">
        <v>96</v>
      </c>
      <c r="AY142" s="2" t="s">
        <v>81</v>
      </c>
      <c r="BE142" s="93">
        <f t="shared" si="4"/>
        <v>0</v>
      </c>
      <c r="BF142" s="93">
        <f t="shared" si="5"/>
        <v>0</v>
      </c>
      <c r="BG142" s="93">
        <f t="shared" si="6"/>
        <v>0</v>
      </c>
      <c r="BH142" s="93">
        <f t="shared" si="7"/>
        <v>0</v>
      </c>
      <c r="BI142" s="93">
        <f t="shared" si="8"/>
        <v>0</v>
      </c>
      <c r="BJ142" s="2" t="s">
        <v>88</v>
      </c>
      <c r="BK142" s="94">
        <f t="shared" si="9"/>
        <v>0</v>
      </c>
      <c r="BL142" s="2" t="s">
        <v>87</v>
      </c>
      <c r="BM142" s="92" t="s">
        <v>732</v>
      </c>
    </row>
    <row r="143" spans="2:65" s="9" customFormat="1" ht="16.5" customHeight="1" x14ac:dyDescent="0.25">
      <c r="B143" s="81"/>
      <c r="C143" s="82" t="s">
        <v>87</v>
      </c>
      <c r="D143" s="82" t="s">
        <v>83</v>
      </c>
      <c r="E143" s="83" t="s">
        <v>666</v>
      </c>
      <c r="F143" s="84" t="s">
        <v>667</v>
      </c>
      <c r="G143" s="85" t="s">
        <v>175</v>
      </c>
      <c r="H143" s="86">
        <v>3</v>
      </c>
      <c r="I143" s="221">
        <v>0</v>
      </c>
      <c r="J143" s="221">
        <f t="shared" si="0"/>
        <v>0</v>
      </c>
      <c r="K143" s="87"/>
      <c r="L143" s="10"/>
      <c r="M143" s="88" t="s">
        <v>14</v>
      </c>
      <c r="N143" s="89" t="s">
        <v>32</v>
      </c>
      <c r="O143" s="90">
        <v>0</v>
      </c>
      <c r="P143" s="90">
        <f t="shared" si="1"/>
        <v>0</v>
      </c>
      <c r="Q143" s="90">
        <v>0</v>
      </c>
      <c r="R143" s="90">
        <f t="shared" si="2"/>
        <v>0</v>
      </c>
      <c r="S143" s="90">
        <v>0</v>
      </c>
      <c r="T143" s="91">
        <f t="shared" si="3"/>
        <v>0</v>
      </c>
      <c r="AR143" s="92" t="s">
        <v>87</v>
      </c>
      <c r="AT143" s="92" t="s">
        <v>83</v>
      </c>
      <c r="AU143" s="92" t="s">
        <v>96</v>
      </c>
      <c r="AY143" s="2" t="s">
        <v>81</v>
      </c>
      <c r="BE143" s="93">
        <f t="shared" si="4"/>
        <v>0</v>
      </c>
      <c r="BF143" s="93">
        <f t="shared" si="5"/>
        <v>0</v>
      </c>
      <c r="BG143" s="93">
        <f t="shared" si="6"/>
        <v>0</v>
      </c>
      <c r="BH143" s="93">
        <f t="shared" si="7"/>
        <v>0</v>
      </c>
      <c r="BI143" s="93">
        <f t="shared" si="8"/>
        <v>0</v>
      </c>
      <c r="BJ143" s="2" t="s">
        <v>88</v>
      </c>
      <c r="BK143" s="94">
        <f t="shared" si="9"/>
        <v>0</v>
      </c>
      <c r="BL143" s="2" t="s">
        <v>87</v>
      </c>
      <c r="BM143" s="92" t="s">
        <v>1020</v>
      </c>
    </row>
    <row r="144" spans="2:65" s="9" customFormat="1" ht="16.5" customHeight="1" x14ac:dyDescent="0.25">
      <c r="B144" s="81"/>
      <c r="C144" s="110" t="s">
        <v>103</v>
      </c>
      <c r="D144" s="110" t="s">
        <v>125</v>
      </c>
      <c r="E144" s="111" t="s">
        <v>733</v>
      </c>
      <c r="F144" s="112" t="s">
        <v>734</v>
      </c>
      <c r="G144" s="113" t="s">
        <v>175</v>
      </c>
      <c r="H144" s="114">
        <v>1</v>
      </c>
      <c r="I144" s="220">
        <v>0</v>
      </c>
      <c r="J144" s="220">
        <f t="shared" si="0"/>
        <v>0</v>
      </c>
      <c r="K144" s="115"/>
      <c r="L144" s="116"/>
      <c r="M144" s="117" t="s">
        <v>14</v>
      </c>
      <c r="N144" s="118" t="s">
        <v>32</v>
      </c>
      <c r="O144" s="90">
        <v>0</v>
      </c>
      <c r="P144" s="90">
        <f t="shared" si="1"/>
        <v>0</v>
      </c>
      <c r="Q144" s="90">
        <v>0</v>
      </c>
      <c r="R144" s="90">
        <f t="shared" si="2"/>
        <v>0</v>
      </c>
      <c r="S144" s="90">
        <v>0</v>
      </c>
      <c r="T144" s="91">
        <f t="shared" si="3"/>
        <v>0</v>
      </c>
      <c r="AR144" s="92" t="s">
        <v>102</v>
      </c>
      <c r="AT144" s="92" t="s">
        <v>125</v>
      </c>
      <c r="AU144" s="92" t="s">
        <v>96</v>
      </c>
      <c r="AY144" s="2" t="s">
        <v>81</v>
      </c>
      <c r="BE144" s="93">
        <f t="shared" si="4"/>
        <v>0</v>
      </c>
      <c r="BF144" s="93">
        <f t="shared" si="5"/>
        <v>0</v>
      </c>
      <c r="BG144" s="93">
        <f t="shared" si="6"/>
        <v>0</v>
      </c>
      <c r="BH144" s="93">
        <f t="shared" si="7"/>
        <v>0</v>
      </c>
      <c r="BI144" s="93">
        <f t="shared" si="8"/>
        <v>0</v>
      </c>
      <c r="BJ144" s="2" t="s">
        <v>88</v>
      </c>
      <c r="BK144" s="94">
        <f t="shared" si="9"/>
        <v>0</v>
      </c>
      <c r="BL144" s="2" t="s">
        <v>87</v>
      </c>
      <c r="BM144" s="92" t="s">
        <v>735</v>
      </c>
    </row>
    <row r="145" spans="2:65" s="9" customFormat="1" ht="16.5" customHeight="1" x14ac:dyDescent="0.25">
      <c r="B145" s="81"/>
      <c r="C145" s="82" t="s">
        <v>99</v>
      </c>
      <c r="D145" s="82" t="s">
        <v>83</v>
      </c>
      <c r="E145" s="83" t="s">
        <v>666</v>
      </c>
      <c r="F145" s="84" t="s">
        <v>667</v>
      </c>
      <c r="G145" s="85" t="s">
        <v>175</v>
      </c>
      <c r="H145" s="86">
        <v>1</v>
      </c>
      <c r="I145" s="221">
        <v>0</v>
      </c>
      <c r="J145" s="221">
        <f t="shared" si="0"/>
        <v>0</v>
      </c>
      <c r="K145" s="87"/>
      <c r="L145" s="10"/>
      <c r="M145" s="88" t="s">
        <v>14</v>
      </c>
      <c r="N145" s="89" t="s">
        <v>32</v>
      </c>
      <c r="O145" s="90">
        <v>0</v>
      </c>
      <c r="P145" s="90">
        <f t="shared" si="1"/>
        <v>0</v>
      </c>
      <c r="Q145" s="90">
        <v>0</v>
      </c>
      <c r="R145" s="90">
        <f t="shared" si="2"/>
        <v>0</v>
      </c>
      <c r="S145" s="90">
        <v>0</v>
      </c>
      <c r="T145" s="91">
        <f t="shared" si="3"/>
        <v>0</v>
      </c>
      <c r="AR145" s="92" t="s">
        <v>87</v>
      </c>
      <c r="AT145" s="92" t="s">
        <v>83</v>
      </c>
      <c r="AU145" s="92" t="s">
        <v>96</v>
      </c>
      <c r="AY145" s="2" t="s">
        <v>81</v>
      </c>
      <c r="BE145" s="93">
        <f t="shared" si="4"/>
        <v>0</v>
      </c>
      <c r="BF145" s="93">
        <f t="shared" si="5"/>
        <v>0</v>
      </c>
      <c r="BG145" s="93">
        <f t="shared" si="6"/>
        <v>0</v>
      </c>
      <c r="BH145" s="93">
        <f t="shared" si="7"/>
        <v>0</v>
      </c>
      <c r="BI145" s="93">
        <f t="shared" si="8"/>
        <v>0</v>
      </c>
      <c r="BJ145" s="2" t="s">
        <v>88</v>
      </c>
      <c r="BK145" s="94">
        <f t="shared" si="9"/>
        <v>0</v>
      </c>
      <c r="BL145" s="2" t="s">
        <v>87</v>
      </c>
      <c r="BM145" s="92" t="s">
        <v>1021</v>
      </c>
    </row>
    <row r="146" spans="2:65" s="9" customFormat="1" ht="16.5" customHeight="1" x14ac:dyDescent="0.25">
      <c r="B146" s="81"/>
      <c r="C146" s="110" t="s">
        <v>111</v>
      </c>
      <c r="D146" s="110" t="s">
        <v>125</v>
      </c>
      <c r="E146" s="111" t="s">
        <v>668</v>
      </c>
      <c r="F146" s="112" t="s">
        <v>669</v>
      </c>
      <c r="G146" s="113" t="s">
        <v>175</v>
      </c>
      <c r="H146" s="114">
        <v>2</v>
      </c>
      <c r="I146" s="220">
        <v>0</v>
      </c>
      <c r="J146" s="220">
        <f t="shared" si="0"/>
        <v>0</v>
      </c>
      <c r="K146" s="115"/>
      <c r="L146" s="116"/>
      <c r="M146" s="117" t="s">
        <v>14</v>
      </c>
      <c r="N146" s="118" t="s">
        <v>32</v>
      </c>
      <c r="O146" s="90">
        <v>0</v>
      </c>
      <c r="P146" s="90">
        <f t="shared" si="1"/>
        <v>0</v>
      </c>
      <c r="Q146" s="90">
        <v>0</v>
      </c>
      <c r="R146" s="90">
        <f t="shared" si="2"/>
        <v>0</v>
      </c>
      <c r="S146" s="90">
        <v>0</v>
      </c>
      <c r="T146" s="91">
        <f t="shared" si="3"/>
        <v>0</v>
      </c>
      <c r="AR146" s="92" t="s">
        <v>102</v>
      </c>
      <c r="AT146" s="92" t="s">
        <v>125</v>
      </c>
      <c r="AU146" s="92" t="s">
        <v>96</v>
      </c>
      <c r="AY146" s="2" t="s">
        <v>81</v>
      </c>
      <c r="BE146" s="93">
        <f t="shared" si="4"/>
        <v>0</v>
      </c>
      <c r="BF146" s="93">
        <f t="shared" si="5"/>
        <v>0</v>
      </c>
      <c r="BG146" s="93">
        <f t="shared" si="6"/>
        <v>0</v>
      </c>
      <c r="BH146" s="93">
        <f t="shared" si="7"/>
        <v>0</v>
      </c>
      <c r="BI146" s="93">
        <f t="shared" si="8"/>
        <v>0</v>
      </c>
      <c r="BJ146" s="2" t="s">
        <v>88</v>
      </c>
      <c r="BK146" s="94">
        <f t="shared" si="9"/>
        <v>0</v>
      </c>
      <c r="BL146" s="2" t="s">
        <v>87</v>
      </c>
      <c r="BM146" s="92" t="s">
        <v>736</v>
      </c>
    </row>
    <row r="147" spans="2:65" s="9" customFormat="1" ht="16.5" customHeight="1" x14ac:dyDescent="0.25">
      <c r="B147" s="81"/>
      <c r="C147" s="82" t="s">
        <v>102</v>
      </c>
      <c r="D147" s="82" t="s">
        <v>83</v>
      </c>
      <c r="E147" s="83" t="s">
        <v>666</v>
      </c>
      <c r="F147" s="84" t="s">
        <v>667</v>
      </c>
      <c r="G147" s="85" t="s">
        <v>175</v>
      </c>
      <c r="H147" s="86">
        <v>2</v>
      </c>
      <c r="I147" s="221">
        <v>0</v>
      </c>
      <c r="J147" s="221">
        <f t="shared" si="0"/>
        <v>0</v>
      </c>
      <c r="K147" s="87"/>
      <c r="L147" s="10"/>
      <c r="M147" s="88" t="s">
        <v>14</v>
      </c>
      <c r="N147" s="89" t="s">
        <v>32</v>
      </c>
      <c r="O147" s="90">
        <v>0</v>
      </c>
      <c r="P147" s="90">
        <f t="shared" si="1"/>
        <v>0</v>
      </c>
      <c r="Q147" s="90">
        <v>0</v>
      </c>
      <c r="R147" s="90">
        <f t="shared" si="2"/>
        <v>0</v>
      </c>
      <c r="S147" s="90">
        <v>0</v>
      </c>
      <c r="T147" s="91">
        <f t="shared" si="3"/>
        <v>0</v>
      </c>
      <c r="AR147" s="92" t="s">
        <v>87</v>
      </c>
      <c r="AT147" s="92" t="s">
        <v>83</v>
      </c>
      <c r="AU147" s="92" t="s">
        <v>96</v>
      </c>
      <c r="AY147" s="2" t="s">
        <v>81</v>
      </c>
      <c r="BE147" s="93">
        <f t="shared" si="4"/>
        <v>0</v>
      </c>
      <c r="BF147" s="93">
        <f t="shared" si="5"/>
        <v>0</v>
      </c>
      <c r="BG147" s="93">
        <f t="shared" si="6"/>
        <v>0</v>
      </c>
      <c r="BH147" s="93">
        <f t="shared" si="7"/>
        <v>0</v>
      </c>
      <c r="BI147" s="93">
        <f t="shared" si="8"/>
        <v>0</v>
      </c>
      <c r="BJ147" s="2" t="s">
        <v>88</v>
      </c>
      <c r="BK147" s="94">
        <f t="shared" si="9"/>
        <v>0</v>
      </c>
      <c r="BL147" s="2" t="s">
        <v>87</v>
      </c>
      <c r="BM147" s="92" t="s">
        <v>1022</v>
      </c>
    </row>
    <row r="148" spans="2:65" s="9" customFormat="1" ht="16.5" customHeight="1" x14ac:dyDescent="0.25">
      <c r="B148" s="81"/>
      <c r="C148" s="110" t="s">
        <v>120</v>
      </c>
      <c r="D148" s="110" t="s">
        <v>125</v>
      </c>
      <c r="E148" s="111" t="s">
        <v>737</v>
      </c>
      <c r="F148" s="112" t="s">
        <v>738</v>
      </c>
      <c r="G148" s="113" t="s">
        <v>175</v>
      </c>
      <c r="H148" s="114">
        <v>2</v>
      </c>
      <c r="I148" s="220">
        <v>0</v>
      </c>
      <c r="J148" s="220">
        <f t="shared" si="0"/>
        <v>0</v>
      </c>
      <c r="K148" s="115"/>
      <c r="L148" s="116"/>
      <c r="M148" s="117" t="s">
        <v>14</v>
      </c>
      <c r="N148" s="118" t="s">
        <v>32</v>
      </c>
      <c r="O148" s="90">
        <v>0</v>
      </c>
      <c r="P148" s="90">
        <f t="shared" si="1"/>
        <v>0</v>
      </c>
      <c r="Q148" s="90">
        <v>0</v>
      </c>
      <c r="R148" s="90">
        <f t="shared" si="2"/>
        <v>0</v>
      </c>
      <c r="S148" s="90">
        <v>0</v>
      </c>
      <c r="T148" s="91">
        <f t="shared" si="3"/>
        <v>0</v>
      </c>
      <c r="AR148" s="92" t="s">
        <v>102</v>
      </c>
      <c r="AT148" s="92" t="s">
        <v>125</v>
      </c>
      <c r="AU148" s="92" t="s">
        <v>96</v>
      </c>
      <c r="AY148" s="2" t="s">
        <v>81</v>
      </c>
      <c r="BE148" s="93">
        <f t="shared" si="4"/>
        <v>0</v>
      </c>
      <c r="BF148" s="93">
        <f t="shared" si="5"/>
        <v>0</v>
      </c>
      <c r="BG148" s="93">
        <f t="shared" si="6"/>
        <v>0</v>
      </c>
      <c r="BH148" s="93">
        <f t="shared" si="7"/>
        <v>0</v>
      </c>
      <c r="BI148" s="93">
        <f t="shared" si="8"/>
        <v>0</v>
      </c>
      <c r="BJ148" s="2" t="s">
        <v>88</v>
      </c>
      <c r="BK148" s="94">
        <f t="shared" si="9"/>
        <v>0</v>
      </c>
      <c r="BL148" s="2" t="s">
        <v>87</v>
      </c>
      <c r="BM148" s="92" t="s">
        <v>739</v>
      </c>
    </row>
    <row r="149" spans="2:65" s="9" customFormat="1" ht="16.5" customHeight="1" x14ac:dyDescent="0.25">
      <c r="B149" s="81"/>
      <c r="C149" s="82" t="s">
        <v>106</v>
      </c>
      <c r="D149" s="82" t="s">
        <v>83</v>
      </c>
      <c r="E149" s="83" t="s">
        <v>666</v>
      </c>
      <c r="F149" s="84" t="s">
        <v>667</v>
      </c>
      <c r="G149" s="85" t="s">
        <v>175</v>
      </c>
      <c r="H149" s="86">
        <v>2</v>
      </c>
      <c r="I149" s="221">
        <v>0</v>
      </c>
      <c r="J149" s="221">
        <f t="shared" si="0"/>
        <v>0</v>
      </c>
      <c r="K149" s="87"/>
      <c r="L149" s="10"/>
      <c r="M149" s="88" t="s">
        <v>14</v>
      </c>
      <c r="N149" s="89" t="s">
        <v>32</v>
      </c>
      <c r="O149" s="90">
        <v>0</v>
      </c>
      <c r="P149" s="90">
        <f t="shared" si="1"/>
        <v>0</v>
      </c>
      <c r="Q149" s="90">
        <v>0</v>
      </c>
      <c r="R149" s="90">
        <f t="shared" si="2"/>
        <v>0</v>
      </c>
      <c r="S149" s="90">
        <v>0</v>
      </c>
      <c r="T149" s="91">
        <f t="shared" si="3"/>
        <v>0</v>
      </c>
      <c r="AR149" s="92" t="s">
        <v>87</v>
      </c>
      <c r="AT149" s="92" t="s">
        <v>83</v>
      </c>
      <c r="AU149" s="92" t="s">
        <v>96</v>
      </c>
      <c r="AY149" s="2" t="s">
        <v>81</v>
      </c>
      <c r="BE149" s="93">
        <f t="shared" si="4"/>
        <v>0</v>
      </c>
      <c r="BF149" s="93">
        <f t="shared" si="5"/>
        <v>0</v>
      </c>
      <c r="BG149" s="93">
        <f t="shared" si="6"/>
        <v>0</v>
      </c>
      <c r="BH149" s="93">
        <f t="shared" si="7"/>
        <v>0</v>
      </c>
      <c r="BI149" s="93">
        <f t="shared" si="8"/>
        <v>0</v>
      </c>
      <c r="BJ149" s="2" t="s">
        <v>88</v>
      </c>
      <c r="BK149" s="94">
        <f t="shared" si="9"/>
        <v>0</v>
      </c>
      <c r="BL149" s="2" t="s">
        <v>87</v>
      </c>
      <c r="BM149" s="92" t="s">
        <v>1023</v>
      </c>
    </row>
    <row r="150" spans="2:65" s="9" customFormat="1" ht="16.5" customHeight="1" x14ac:dyDescent="0.25">
      <c r="B150" s="81"/>
      <c r="C150" s="110" t="s">
        <v>131</v>
      </c>
      <c r="D150" s="110" t="s">
        <v>125</v>
      </c>
      <c r="E150" s="111" t="s">
        <v>740</v>
      </c>
      <c r="F150" s="112" t="s">
        <v>741</v>
      </c>
      <c r="G150" s="113" t="s">
        <v>175</v>
      </c>
      <c r="H150" s="114">
        <v>1</v>
      </c>
      <c r="I150" s="220">
        <v>0</v>
      </c>
      <c r="J150" s="220">
        <f t="shared" si="0"/>
        <v>0</v>
      </c>
      <c r="K150" s="115"/>
      <c r="L150" s="116"/>
      <c r="M150" s="117" t="s">
        <v>14</v>
      </c>
      <c r="N150" s="118" t="s">
        <v>32</v>
      </c>
      <c r="O150" s="90">
        <v>0</v>
      </c>
      <c r="P150" s="90">
        <f t="shared" si="1"/>
        <v>0</v>
      </c>
      <c r="Q150" s="90">
        <v>0</v>
      </c>
      <c r="R150" s="90">
        <f t="shared" si="2"/>
        <v>0</v>
      </c>
      <c r="S150" s="90">
        <v>0</v>
      </c>
      <c r="T150" s="91">
        <f t="shared" si="3"/>
        <v>0</v>
      </c>
      <c r="AR150" s="92" t="s">
        <v>102</v>
      </c>
      <c r="AT150" s="92" t="s">
        <v>125</v>
      </c>
      <c r="AU150" s="92" t="s">
        <v>96</v>
      </c>
      <c r="AY150" s="2" t="s">
        <v>81</v>
      </c>
      <c r="BE150" s="93">
        <f t="shared" si="4"/>
        <v>0</v>
      </c>
      <c r="BF150" s="93">
        <f t="shared" si="5"/>
        <v>0</v>
      </c>
      <c r="BG150" s="93">
        <f t="shared" si="6"/>
        <v>0</v>
      </c>
      <c r="BH150" s="93">
        <f t="shared" si="7"/>
        <v>0</v>
      </c>
      <c r="BI150" s="93">
        <f t="shared" si="8"/>
        <v>0</v>
      </c>
      <c r="BJ150" s="2" t="s">
        <v>88</v>
      </c>
      <c r="BK150" s="94">
        <f t="shared" si="9"/>
        <v>0</v>
      </c>
      <c r="BL150" s="2" t="s">
        <v>87</v>
      </c>
      <c r="BM150" s="92" t="s">
        <v>742</v>
      </c>
    </row>
    <row r="151" spans="2:65" s="9" customFormat="1" ht="16.5" customHeight="1" x14ac:dyDescent="0.25">
      <c r="B151" s="81"/>
      <c r="C151" s="82" t="s">
        <v>110</v>
      </c>
      <c r="D151" s="82" t="s">
        <v>83</v>
      </c>
      <c r="E151" s="83" t="s">
        <v>666</v>
      </c>
      <c r="F151" s="84" t="s">
        <v>667</v>
      </c>
      <c r="G151" s="85" t="s">
        <v>175</v>
      </c>
      <c r="H151" s="86">
        <v>1</v>
      </c>
      <c r="I151" s="221">
        <v>0</v>
      </c>
      <c r="J151" s="221">
        <f t="shared" si="0"/>
        <v>0</v>
      </c>
      <c r="K151" s="87"/>
      <c r="L151" s="10"/>
      <c r="M151" s="88" t="s">
        <v>14</v>
      </c>
      <c r="N151" s="89" t="s">
        <v>32</v>
      </c>
      <c r="O151" s="90">
        <v>0</v>
      </c>
      <c r="P151" s="90">
        <f t="shared" si="1"/>
        <v>0</v>
      </c>
      <c r="Q151" s="90">
        <v>0</v>
      </c>
      <c r="R151" s="90">
        <f t="shared" si="2"/>
        <v>0</v>
      </c>
      <c r="S151" s="90">
        <v>0</v>
      </c>
      <c r="T151" s="91">
        <f t="shared" si="3"/>
        <v>0</v>
      </c>
      <c r="AR151" s="92" t="s">
        <v>87</v>
      </c>
      <c r="AT151" s="92" t="s">
        <v>83</v>
      </c>
      <c r="AU151" s="92" t="s">
        <v>96</v>
      </c>
      <c r="AY151" s="2" t="s">
        <v>81</v>
      </c>
      <c r="BE151" s="93">
        <f t="shared" si="4"/>
        <v>0</v>
      </c>
      <c r="BF151" s="93">
        <f t="shared" si="5"/>
        <v>0</v>
      </c>
      <c r="BG151" s="93">
        <f t="shared" si="6"/>
        <v>0</v>
      </c>
      <c r="BH151" s="93">
        <f t="shared" si="7"/>
        <v>0</v>
      </c>
      <c r="BI151" s="93">
        <f t="shared" si="8"/>
        <v>0</v>
      </c>
      <c r="BJ151" s="2" t="s">
        <v>88</v>
      </c>
      <c r="BK151" s="94">
        <f t="shared" si="9"/>
        <v>0</v>
      </c>
      <c r="BL151" s="2" t="s">
        <v>87</v>
      </c>
      <c r="BM151" s="92" t="s">
        <v>1024</v>
      </c>
    </row>
    <row r="152" spans="2:65" s="9" customFormat="1" ht="16.5" customHeight="1" x14ac:dyDescent="0.25">
      <c r="B152" s="81"/>
      <c r="C152" s="110" t="s">
        <v>138</v>
      </c>
      <c r="D152" s="110" t="s">
        <v>125</v>
      </c>
      <c r="E152" s="111" t="s">
        <v>704</v>
      </c>
      <c r="F152" s="112" t="s">
        <v>705</v>
      </c>
      <c r="G152" s="113" t="s">
        <v>175</v>
      </c>
      <c r="H152" s="114">
        <v>6</v>
      </c>
      <c r="I152" s="220">
        <v>0</v>
      </c>
      <c r="J152" s="220">
        <f t="shared" si="0"/>
        <v>0</v>
      </c>
      <c r="K152" s="115"/>
      <c r="L152" s="116"/>
      <c r="M152" s="117" t="s">
        <v>14</v>
      </c>
      <c r="N152" s="118" t="s">
        <v>32</v>
      </c>
      <c r="O152" s="90">
        <v>0</v>
      </c>
      <c r="P152" s="90">
        <f t="shared" si="1"/>
        <v>0</v>
      </c>
      <c r="Q152" s="90">
        <v>0</v>
      </c>
      <c r="R152" s="90">
        <f t="shared" si="2"/>
        <v>0</v>
      </c>
      <c r="S152" s="90">
        <v>0</v>
      </c>
      <c r="T152" s="91">
        <f t="shared" si="3"/>
        <v>0</v>
      </c>
      <c r="AR152" s="92" t="s">
        <v>102</v>
      </c>
      <c r="AT152" s="92" t="s">
        <v>125</v>
      </c>
      <c r="AU152" s="92" t="s">
        <v>96</v>
      </c>
      <c r="AY152" s="2" t="s">
        <v>81</v>
      </c>
      <c r="BE152" s="93">
        <f t="shared" si="4"/>
        <v>0</v>
      </c>
      <c r="BF152" s="93">
        <f t="shared" si="5"/>
        <v>0</v>
      </c>
      <c r="BG152" s="93">
        <f t="shared" si="6"/>
        <v>0</v>
      </c>
      <c r="BH152" s="93">
        <f t="shared" si="7"/>
        <v>0</v>
      </c>
      <c r="BI152" s="93">
        <f t="shared" si="8"/>
        <v>0</v>
      </c>
      <c r="BJ152" s="2" t="s">
        <v>88</v>
      </c>
      <c r="BK152" s="94">
        <f t="shared" si="9"/>
        <v>0</v>
      </c>
      <c r="BL152" s="2" t="s">
        <v>87</v>
      </c>
      <c r="BM152" s="92" t="s">
        <v>743</v>
      </c>
    </row>
    <row r="153" spans="2:65" s="9" customFormat="1" ht="16.5" customHeight="1" x14ac:dyDescent="0.25">
      <c r="B153" s="81"/>
      <c r="C153" s="82" t="s">
        <v>114</v>
      </c>
      <c r="D153" s="82" t="s">
        <v>83</v>
      </c>
      <c r="E153" s="83" t="s">
        <v>666</v>
      </c>
      <c r="F153" s="84" t="s">
        <v>667</v>
      </c>
      <c r="G153" s="85" t="s">
        <v>175</v>
      </c>
      <c r="H153" s="86">
        <v>6</v>
      </c>
      <c r="I153" s="221">
        <v>0</v>
      </c>
      <c r="J153" s="221">
        <f t="shared" si="0"/>
        <v>0</v>
      </c>
      <c r="K153" s="87"/>
      <c r="L153" s="10"/>
      <c r="M153" s="88" t="s">
        <v>14</v>
      </c>
      <c r="N153" s="89" t="s">
        <v>32</v>
      </c>
      <c r="O153" s="90">
        <v>0</v>
      </c>
      <c r="P153" s="90">
        <f t="shared" si="1"/>
        <v>0</v>
      </c>
      <c r="Q153" s="90">
        <v>0</v>
      </c>
      <c r="R153" s="90">
        <f t="shared" si="2"/>
        <v>0</v>
      </c>
      <c r="S153" s="90">
        <v>0</v>
      </c>
      <c r="T153" s="91">
        <f t="shared" si="3"/>
        <v>0</v>
      </c>
      <c r="AR153" s="92" t="s">
        <v>87</v>
      </c>
      <c r="AT153" s="92" t="s">
        <v>83</v>
      </c>
      <c r="AU153" s="92" t="s">
        <v>96</v>
      </c>
      <c r="AY153" s="2" t="s">
        <v>81</v>
      </c>
      <c r="BE153" s="93">
        <f t="shared" si="4"/>
        <v>0</v>
      </c>
      <c r="BF153" s="93">
        <f t="shared" si="5"/>
        <v>0</v>
      </c>
      <c r="BG153" s="93">
        <f t="shared" si="6"/>
        <v>0</v>
      </c>
      <c r="BH153" s="93">
        <f t="shared" si="7"/>
        <v>0</v>
      </c>
      <c r="BI153" s="93">
        <f t="shared" si="8"/>
        <v>0</v>
      </c>
      <c r="BJ153" s="2" t="s">
        <v>88</v>
      </c>
      <c r="BK153" s="94">
        <f t="shared" si="9"/>
        <v>0</v>
      </c>
      <c r="BL153" s="2" t="s">
        <v>87</v>
      </c>
      <c r="BM153" s="92" t="s">
        <v>1025</v>
      </c>
    </row>
    <row r="154" spans="2:65" s="9" customFormat="1" ht="16.5" customHeight="1" x14ac:dyDescent="0.25">
      <c r="B154" s="81"/>
      <c r="C154" s="82" t="s">
        <v>145</v>
      </c>
      <c r="D154" s="82" t="s">
        <v>83</v>
      </c>
      <c r="E154" s="83" t="s">
        <v>670</v>
      </c>
      <c r="F154" s="84" t="s">
        <v>671</v>
      </c>
      <c r="G154" s="85" t="s">
        <v>175</v>
      </c>
      <c r="H154" s="86">
        <v>19</v>
      </c>
      <c r="I154" s="221">
        <v>0</v>
      </c>
      <c r="J154" s="221">
        <f t="shared" si="0"/>
        <v>0</v>
      </c>
      <c r="K154" s="87"/>
      <c r="L154" s="10"/>
      <c r="M154" s="88" t="s">
        <v>14</v>
      </c>
      <c r="N154" s="89" t="s">
        <v>32</v>
      </c>
      <c r="O154" s="90">
        <v>0</v>
      </c>
      <c r="P154" s="90">
        <f t="shared" si="1"/>
        <v>0</v>
      </c>
      <c r="Q154" s="90">
        <v>0</v>
      </c>
      <c r="R154" s="90">
        <f t="shared" si="2"/>
        <v>0</v>
      </c>
      <c r="S154" s="90">
        <v>0</v>
      </c>
      <c r="T154" s="91">
        <f t="shared" si="3"/>
        <v>0</v>
      </c>
      <c r="AR154" s="92" t="s">
        <v>87</v>
      </c>
      <c r="AT154" s="92" t="s">
        <v>83</v>
      </c>
      <c r="AU154" s="92" t="s">
        <v>96</v>
      </c>
      <c r="AY154" s="2" t="s">
        <v>81</v>
      </c>
      <c r="BE154" s="93">
        <f t="shared" si="4"/>
        <v>0</v>
      </c>
      <c r="BF154" s="93">
        <f t="shared" si="5"/>
        <v>0</v>
      </c>
      <c r="BG154" s="93">
        <f t="shared" si="6"/>
        <v>0</v>
      </c>
      <c r="BH154" s="93">
        <f t="shared" si="7"/>
        <v>0</v>
      </c>
      <c r="BI154" s="93">
        <f t="shared" si="8"/>
        <v>0</v>
      </c>
      <c r="BJ154" s="2" t="s">
        <v>88</v>
      </c>
      <c r="BK154" s="94">
        <f t="shared" si="9"/>
        <v>0</v>
      </c>
      <c r="BL154" s="2" t="s">
        <v>87</v>
      </c>
      <c r="BM154" s="92" t="s">
        <v>1026</v>
      </c>
    </row>
    <row r="155" spans="2:65" s="71" customFormat="1" ht="20.85" customHeight="1" x14ac:dyDescent="0.2">
      <c r="B155" s="72"/>
      <c r="D155" s="73" t="s">
        <v>77</v>
      </c>
      <c r="E155" s="80" t="s">
        <v>672</v>
      </c>
      <c r="F155" s="80" t="s">
        <v>710</v>
      </c>
      <c r="I155" s="222"/>
      <c r="J155" s="219">
        <f>BK155</f>
        <v>0</v>
      </c>
      <c r="L155" s="72"/>
      <c r="M155" s="75"/>
      <c r="P155" s="76">
        <f>SUM(P156:P171)</f>
        <v>0</v>
      </c>
      <c r="R155" s="76">
        <f>SUM(R156:R171)</f>
        <v>0</v>
      </c>
      <c r="T155" s="77">
        <f>SUM(T156:T171)</f>
        <v>0</v>
      </c>
      <c r="AR155" s="73" t="s">
        <v>80</v>
      </c>
      <c r="AT155" s="78" t="s">
        <v>77</v>
      </c>
      <c r="AU155" s="78" t="s">
        <v>88</v>
      </c>
      <c r="AY155" s="73" t="s">
        <v>81</v>
      </c>
      <c r="BK155" s="79">
        <f>SUM(BK156:BK171)</f>
        <v>0</v>
      </c>
    </row>
    <row r="156" spans="2:65" s="9" customFormat="1" ht="16.5" customHeight="1" x14ac:dyDescent="0.25">
      <c r="B156" s="81"/>
      <c r="C156" s="110" t="s">
        <v>118</v>
      </c>
      <c r="D156" s="110" t="s">
        <v>125</v>
      </c>
      <c r="E156" s="111" t="s">
        <v>744</v>
      </c>
      <c r="F156" s="112" t="s">
        <v>1027</v>
      </c>
      <c r="G156" s="113" t="s">
        <v>175</v>
      </c>
      <c r="H156" s="114">
        <v>1</v>
      </c>
      <c r="I156" s="220">
        <v>0</v>
      </c>
      <c r="J156" s="220">
        <f>ROUND(I156*H156,3)</f>
        <v>0</v>
      </c>
      <c r="K156" s="115"/>
      <c r="L156" s="116"/>
      <c r="M156" s="117" t="s">
        <v>14</v>
      </c>
      <c r="N156" s="118" t="s">
        <v>32</v>
      </c>
      <c r="O156" s="90">
        <v>0</v>
      </c>
      <c r="P156" s="90">
        <f>O156*H156</f>
        <v>0</v>
      </c>
      <c r="Q156" s="90">
        <v>0</v>
      </c>
      <c r="R156" s="90">
        <f>Q156*H156</f>
        <v>0</v>
      </c>
      <c r="S156" s="90">
        <v>0</v>
      </c>
      <c r="T156" s="91">
        <f>S156*H156</f>
        <v>0</v>
      </c>
      <c r="AR156" s="92" t="s">
        <v>102</v>
      </c>
      <c r="AT156" s="92" t="s">
        <v>125</v>
      </c>
      <c r="AU156" s="92" t="s">
        <v>96</v>
      </c>
      <c r="AY156" s="2" t="s">
        <v>81</v>
      </c>
      <c r="BE156" s="93">
        <f>IF(N156="základná",J156,0)</f>
        <v>0</v>
      </c>
      <c r="BF156" s="93">
        <f>IF(N156="znížená",J156,0)</f>
        <v>0</v>
      </c>
      <c r="BG156" s="93">
        <f>IF(N156="zákl. prenesená",J156,0)</f>
        <v>0</v>
      </c>
      <c r="BH156" s="93">
        <f>IF(N156="zníž. prenesená",J156,0)</f>
        <v>0</v>
      </c>
      <c r="BI156" s="93">
        <f>IF(N156="nulová",J156,0)</f>
        <v>0</v>
      </c>
      <c r="BJ156" s="2" t="s">
        <v>88</v>
      </c>
      <c r="BK156" s="94">
        <f>ROUND(I156*H156,3)</f>
        <v>0</v>
      </c>
      <c r="BL156" s="2" t="s">
        <v>87</v>
      </c>
      <c r="BM156" s="92" t="s">
        <v>745</v>
      </c>
    </row>
    <row r="157" spans="2:65" s="95" customFormat="1" x14ac:dyDescent="0.25">
      <c r="B157" s="96"/>
      <c r="D157" s="97" t="s">
        <v>89</v>
      </c>
      <c r="E157" s="98" t="s">
        <v>14</v>
      </c>
      <c r="F157" s="99" t="s">
        <v>931</v>
      </c>
      <c r="H157" s="100">
        <v>1</v>
      </c>
      <c r="I157" s="223"/>
      <c r="J157" s="223"/>
      <c r="L157" s="96"/>
      <c r="M157" s="101"/>
      <c r="T157" s="102"/>
      <c r="AT157" s="98" t="s">
        <v>89</v>
      </c>
      <c r="AU157" s="98" t="s">
        <v>96</v>
      </c>
      <c r="AV157" s="95" t="s">
        <v>88</v>
      </c>
      <c r="AW157" s="95" t="s">
        <v>91</v>
      </c>
      <c r="AX157" s="95" t="s">
        <v>80</v>
      </c>
      <c r="AY157" s="98" t="s">
        <v>81</v>
      </c>
    </row>
    <row r="158" spans="2:65" s="9" customFormat="1" ht="16.5" customHeight="1" x14ac:dyDescent="0.25">
      <c r="B158" s="81"/>
      <c r="C158" s="110" t="s">
        <v>153</v>
      </c>
      <c r="D158" s="110" t="s">
        <v>125</v>
      </c>
      <c r="E158" s="111" t="s">
        <v>746</v>
      </c>
      <c r="F158" s="112" t="s">
        <v>1028</v>
      </c>
      <c r="G158" s="113" t="s">
        <v>175</v>
      </c>
      <c r="H158" s="114">
        <v>1</v>
      </c>
      <c r="I158" s="220">
        <v>0</v>
      </c>
      <c r="J158" s="220">
        <f>ROUND(I158*H158,3)</f>
        <v>0</v>
      </c>
      <c r="K158" s="115"/>
      <c r="L158" s="116"/>
      <c r="M158" s="117" t="s">
        <v>14</v>
      </c>
      <c r="N158" s="118" t="s">
        <v>32</v>
      </c>
      <c r="O158" s="90">
        <v>0</v>
      </c>
      <c r="P158" s="90">
        <f>O158*H158</f>
        <v>0</v>
      </c>
      <c r="Q158" s="90">
        <v>0</v>
      </c>
      <c r="R158" s="90">
        <f>Q158*H158</f>
        <v>0</v>
      </c>
      <c r="S158" s="90">
        <v>0</v>
      </c>
      <c r="T158" s="91">
        <f>S158*H158</f>
        <v>0</v>
      </c>
      <c r="AR158" s="92" t="s">
        <v>102</v>
      </c>
      <c r="AT158" s="92" t="s">
        <v>125</v>
      </c>
      <c r="AU158" s="92" t="s">
        <v>96</v>
      </c>
      <c r="AY158" s="2" t="s">
        <v>81</v>
      </c>
      <c r="BE158" s="93">
        <f>IF(N158="základná",J158,0)</f>
        <v>0</v>
      </c>
      <c r="BF158" s="93">
        <f>IF(N158="znížená",J158,0)</f>
        <v>0</v>
      </c>
      <c r="BG158" s="93">
        <f>IF(N158="zákl. prenesená",J158,0)</f>
        <v>0</v>
      </c>
      <c r="BH158" s="93">
        <f>IF(N158="zníž. prenesená",J158,0)</f>
        <v>0</v>
      </c>
      <c r="BI158" s="93">
        <f>IF(N158="nulová",J158,0)</f>
        <v>0</v>
      </c>
      <c r="BJ158" s="2" t="s">
        <v>88</v>
      </c>
      <c r="BK158" s="94">
        <f>ROUND(I158*H158,3)</f>
        <v>0</v>
      </c>
      <c r="BL158" s="2" t="s">
        <v>87</v>
      </c>
      <c r="BM158" s="92" t="s">
        <v>747</v>
      </c>
    </row>
    <row r="159" spans="2:65" s="95" customFormat="1" x14ac:dyDescent="0.25">
      <c r="B159" s="96"/>
      <c r="D159" s="97" t="s">
        <v>89</v>
      </c>
      <c r="E159" s="98" t="s">
        <v>14</v>
      </c>
      <c r="F159" s="99" t="s">
        <v>931</v>
      </c>
      <c r="H159" s="100">
        <v>1</v>
      </c>
      <c r="I159" s="223"/>
      <c r="J159" s="223"/>
      <c r="L159" s="96"/>
      <c r="M159" s="101"/>
      <c r="T159" s="102"/>
      <c r="AT159" s="98" t="s">
        <v>89</v>
      </c>
      <c r="AU159" s="98" t="s">
        <v>96</v>
      </c>
      <c r="AV159" s="95" t="s">
        <v>88</v>
      </c>
      <c r="AW159" s="95" t="s">
        <v>91</v>
      </c>
      <c r="AX159" s="95" t="s">
        <v>80</v>
      </c>
      <c r="AY159" s="98" t="s">
        <v>81</v>
      </c>
    </row>
    <row r="160" spans="2:65" s="9" customFormat="1" ht="16.5" customHeight="1" x14ac:dyDescent="0.25">
      <c r="B160" s="81"/>
      <c r="C160" s="110" t="s">
        <v>124</v>
      </c>
      <c r="D160" s="110" t="s">
        <v>125</v>
      </c>
      <c r="E160" s="111" t="s">
        <v>748</v>
      </c>
      <c r="F160" s="112" t="s">
        <v>749</v>
      </c>
      <c r="G160" s="113" t="s">
        <v>175</v>
      </c>
      <c r="H160" s="114">
        <v>2</v>
      </c>
      <c r="I160" s="220">
        <v>0</v>
      </c>
      <c r="J160" s="220">
        <f>ROUND(I160*H160,3)</f>
        <v>0</v>
      </c>
      <c r="K160" s="115"/>
      <c r="L160" s="116"/>
      <c r="M160" s="117" t="s">
        <v>14</v>
      </c>
      <c r="N160" s="118" t="s">
        <v>32</v>
      </c>
      <c r="O160" s="90">
        <v>0</v>
      </c>
      <c r="P160" s="90">
        <f>O160*H160</f>
        <v>0</v>
      </c>
      <c r="Q160" s="90">
        <v>0</v>
      </c>
      <c r="R160" s="90">
        <f>Q160*H160</f>
        <v>0</v>
      </c>
      <c r="S160" s="90">
        <v>0</v>
      </c>
      <c r="T160" s="91">
        <f>S160*H160</f>
        <v>0</v>
      </c>
      <c r="AR160" s="92" t="s">
        <v>102</v>
      </c>
      <c r="AT160" s="92" t="s">
        <v>125</v>
      </c>
      <c r="AU160" s="92" t="s">
        <v>96</v>
      </c>
      <c r="AY160" s="2" t="s">
        <v>81</v>
      </c>
      <c r="BE160" s="93">
        <f>IF(N160="základná",J160,0)</f>
        <v>0</v>
      </c>
      <c r="BF160" s="93">
        <f>IF(N160="znížená",J160,0)</f>
        <v>0</v>
      </c>
      <c r="BG160" s="93">
        <f>IF(N160="zákl. prenesená",J160,0)</f>
        <v>0</v>
      </c>
      <c r="BH160" s="93">
        <f>IF(N160="zníž. prenesená",J160,0)</f>
        <v>0</v>
      </c>
      <c r="BI160" s="93">
        <f>IF(N160="nulová",J160,0)</f>
        <v>0</v>
      </c>
      <c r="BJ160" s="2" t="s">
        <v>88</v>
      </c>
      <c r="BK160" s="94">
        <f>ROUND(I160*H160,3)</f>
        <v>0</v>
      </c>
      <c r="BL160" s="2" t="s">
        <v>87</v>
      </c>
      <c r="BM160" s="92" t="s">
        <v>750</v>
      </c>
    </row>
    <row r="161" spans="2:65" s="9" customFormat="1" ht="16.5" customHeight="1" x14ac:dyDescent="0.25">
      <c r="B161" s="81"/>
      <c r="C161" s="110" t="s">
        <v>161</v>
      </c>
      <c r="D161" s="110" t="s">
        <v>125</v>
      </c>
      <c r="E161" s="111" t="s">
        <v>751</v>
      </c>
      <c r="F161" s="112" t="s">
        <v>752</v>
      </c>
      <c r="G161" s="113" t="s">
        <v>175</v>
      </c>
      <c r="H161" s="114">
        <v>2</v>
      </c>
      <c r="I161" s="220">
        <v>0</v>
      </c>
      <c r="J161" s="220">
        <f>ROUND(I161*H161,3)</f>
        <v>0</v>
      </c>
      <c r="K161" s="115"/>
      <c r="L161" s="116"/>
      <c r="M161" s="117" t="s">
        <v>14</v>
      </c>
      <c r="N161" s="118" t="s">
        <v>32</v>
      </c>
      <c r="O161" s="90">
        <v>0</v>
      </c>
      <c r="P161" s="90">
        <f>O161*H161</f>
        <v>0</v>
      </c>
      <c r="Q161" s="90">
        <v>0</v>
      </c>
      <c r="R161" s="90">
        <f>Q161*H161</f>
        <v>0</v>
      </c>
      <c r="S161" s="90">
        <v>0</v>
      </c>
      <c r="T161" s="91">
        <f>S161*H161</f>
        <v>0</v>
      </c>
      <c r="AR161" s="92" t="s">
        <v>102</v>
      </c>
      <c r="AT161" s="92" t="s">
        <v>125</v>
      </c>
      <c r="AU161" s="92" t="s">
        <v>96</v>
      </c>
      <c r="AY161" s="2" t="s">
        <v>81</v>
      </c>
      <c r="BE161" s="93">
        <f>IF(N161="základná",J161,0)</f>
        <v>0</v>
      </c>
      <c r="BF161" s="93">
        <f>IF(N161="znížená",J161,0)</f>
        <v>0</v>
      </c>
      <c r="BG161" s="93">
        <f>IF(N161="zákl. prenesená",J161,0)</f>
        <v>0</v>
      </c>
      <c r="BH161" s="93">
        <f>IF(N161="zníž. prenesená",J161,0)</f>
        <v>0</v>
      </c>
      <c r="BI161" s="93">
        <f>IF(N161="nulová",J161,0)</f>
        <v>0</v>
      </c>
      <c r="BJ161" s="2" t="s">
        <v>88</v>
      </c>
      <c r="BK161" s="94">
        <f>ROUND(I161*H161,3)</f>
        <v>0</v>
      </c>
      <c r="BL161" s="2" t="s">
        <v>87</v>
      </c>
      <c r="BM161" s="92" t="s">
        <v>753</v>
      </c>
    </row>
    <row r="162" spans="2:65" s="9" customFormat="1" ht="16.5" customHeight="1" x14ac:dyDescent="0.25">
      <c r="B162" s="81"/>
      <c r="C162" s="110" t="s">
        <v>129</v>
      </c>
      <c r="D162" s="110" t="s">
        <v>125</v>
      </c>
      <c r="E162" s="111" t="s">
        <v>754</v>
      </c>
      <c r="F162" s="112" t="s">
        <v>1029</v>
      </c>
      <c r="G162" s="113" t="s">
        <v>175</v>
      </c>
      <c r="H162" s="114">
        <v>1</v>
      </c>
      <c r="I162" s="220">
        <v>0</v>
      </c>
      <c r="J162" s="220">
        <f>ROUND(I162*H162,3)</f>
        <v>0</v>
      </c>
      <c r="K162" s="115"/>
      <c r="L162" s="116"/>
      <c r="M162" s="117" t="s">
        <v>14</v>
      </c>
      <c r="N162" s="118" t="s">
        <v>32</v>
      </c>
      <c r="O162" s="90">
        <v>0</v>
      </c>
      <c r="P162" s="90">
        <f>O162*H162</f>
        <v>0</v>
      </c>
      <c r="Q162" s="90">
        <v>0</v>
      </c>
      <c r="R162" s="90">
        <f>Q162*H162</f>
        <v>0</v>
      </c>
      <c r="S162" s="90">
        <v>0</v>
      </c>
      <c r="T162" s="91">
        <f>S162*H162</f>
        <v>0</v>
      </c>
      <c r="AR162" s="92" t="s">
        <v>102</v>
      </c>
      <c r="AT162" s="92" t="s">
        <v>125</v>
      </c>
      <c r="AU162" s="92" t="s">
        <v>96</v>
      </c>
      <c r="AY162" s="2" t="s">
        <v>81</v>
      </c>
      <c r="BE162" s="93">
        <f>IF(N162="základná",J162,0)</f>
        <v>0</v>
      </c>
      <c r="BF162" s="93">
        <f>IF(N162="znížená",J162,0)</f>
        <v>0</v>
      </c>
      <c r="BG162" s="93">
        <f>IF(N162="zákl. prenesená",J162,0)</f>
        <v>0</v>
      </c>
      <c r="BH162" s="93">
        <f>IF(N162="zníž. prenesená",J162,0)</f>
        <v>0</v>
      </c>
      <c r="BI162" s="93">
        <f>IF(N162="nulová",J162,0)</f>
        <v>0</v>
      </c>
      <c r="BJ162" s="2" t="s">
        <v>88</v>
      </c>
      <c r="BK162" s="94">
        <f>ROUND(I162*H162,3)</f>
        <v>0</v>
      </c>
      <c r="BL162" s="2" t="s">
        <v>87</v>
      </c>
      <c r="BM162" s="92" t="s">
        <v>755</v>
      </c>
    </row>
    <row r="163" spans="2:65" s="95" customFormat="1" x14ac:dyDescent="0.25">
      <c r="B163" s="96"/>
      <c r="D163" s="97" t="s">
        <v>89</v>
      </c>
      <c r="E163" s="98" t="s">
        <v>14</v>
      </c>
      <c r="F163" s="99" t="s">
        <v>931</v>
      </c>
      <c r="H163" s="100">
        <v>1</v>
      </c>
      <c r="I163" s="223"/>
      <c r="J163" s="223"/>
      <c r="L163" s="96"/>
      <c r="M163" s="101"/>
      <c r="T163" s="102"/>
      <c r="AT163" s="98" t="s">
        <v>89</v>
      </c>
      <c r="AU163" s="98" t="s">
        <v>96</v>
      </c>
      <c r="AV163" s="95" t="s">
        <v>88</v>
      </c>
      <c r="AW163" s="95" t="s">
        <v>91</v>
      </c>
      <c r="AX163" s="95" t="s">
        <v>80</v>
      </c>
      <c r="AY163" s="98" t="s">
        <v>81</v>
      </c>
    </row>
    <row r="164" spans="2:65" s="9" customFormat="1" ht="16.5" customHeight="1" x14ac:dyDescent="0.25">
      <c r="B164" s="81"/>
      <c r="C164" s="110" t="s">
        <v>169</v>
      </c>
      <c r="D164" s="110" t="s">
        <v>125</v>
      </c>
      <c r="E164" s="111" t="s">
        <v>756</v>
      </c>
      <c r="F164" s="112" t="s">
        <v>1030</v>
      </c>
      <c r="G164" s="113" t="s">
        <v>175</v>
      </c>
      <c r="H164" s="114">
        <v>1</v>
      </c>
      <c r="I164" s="220">
        <v>0</v>
      </c>
      <c r="J164" s="220">
        <f>ROUND(I164*H164,3)</f>
        <v>0</v>
      </c>
      <c r="K164" s="115"/>
      <c r="L164" s="116"/>
      <c r="M164" s="117" t="s">
        <v>14</v>
      </c>
      <c r="N164" s="118" t="s">
        <v>32</v>
      </c>
      <c r="O164" s="90">
        <v>0</v>
      </c>
      <c r="P164" s="90">
        <f>O164*H164</f>
        <v>0</v>
      </c>
      <c r="Q164" s="90">
        <v>0</v>
      </c>
      <c r="R164" s="90">
        <f>Q164*H164</f>
        <v>0</v>
      </c>
      <c r="S164" s="90">
        <v>0</v>
      </c>
      <c r="T164" s="91">
        <f>S164*H164</f>
        <v>0</v>
      </c>
      <c r="AR164" s="92" t="s">
        <v>102</v>
      </c>
      <c r="AT164" s="92" t="s">
        <v>125</v>
      </c>
      <c r="AU164" s="92" t="s">
        <v>96</v>
      </c>
      <c r="AY164" s="2" t="s">
        <v>81</v>
      </c>
      <c r="BE164" s="93">
        <f>IF(N164="základná",J164,0)</f>
        <v>0</v>
      </c>
      <c r="BF164" s="93">
        <f>IF(N164="znížená",J164,0)</f>
        <v>0</v>
      </c>
      <c r="BG164" s="93">
        <f>IF(N164="zákl. prenesená",J164,0)</f>
        <v>0</v>
      </c>
      <c r="BH164" s="93">
        <f>IF(N164="zníž. prenesená",J164,0)</f>
        <v>0</v>
      </c>
      <c r="BI164" s="93">
        <f>IF(N164="nulová",J164,0)</f>
        <v>0</v>
      </c>
      <c r="BJ164" s="2" t="s">
        <v>88</v>
      </c>
      <c r="BK164" s="94">
        <f>ROUND(I164*H164,3)</f>
        <v>0</v>
      </c>
      <c r="BL164" s="2" t="s">
        <v>87</v>
      </c>
      <c r="BM164" s="92" t="s">
        <v>757</v>
      </c>
    </row>
    <row r="165" spans="2:65" s="95" customFormat="1" x14ac:dyDescent="0.25">
      <c r="B165" s="96"/>
      <c r="D165" s="97" t="s">
        <v>89</v>
      </c>
      <c r="E165" s="98" t="s">
        <v>14</v>
      </c>
      <c r="F165" s="99" t="s">
        <v>931</v>
      </c>
      <c r="H165" s="100">
        <v>1</v>
      </c>
      <c r="I165" s="223"/>
      <c r="J165" s="223"/>
      <c r="L165" s="96"/>
      <c r="M165" s="101"/>
      <c r="T165" s="102"/>
      <c r="AT165" s="98" t="s">
        <v>89</v>
      </c>
      <c r="AU165" s="98" t="s">
        <v>96</v>
      </c>
      <c r="AV165" s="95" t="s">
        <v>88</v>
      </c>
      <c r="AW165" s="95" t="s">
        <v>91</v>
      </c>
      <c r="AX165" s="95" t="s">
        <v>80</v>
      </c>
      <c r="AY165" s="98" t="s">
        <v>81</v>
      </c>
    </row>
    <row r="166" spans="2:65" s="9" customFormat="1" ht="16.5" customHeight="1" x14ac:dyDescent="0.25">
      <c r="B166" s="81"/>
      <c r="C166" s="110" t="s">
        <v>134</v>
      </c>
      <c r="D166" s="110" t="s">
        <v>125</v>
      </c>
      <c r="E166" s="111" t="s">
        <v>758</v>
      </c>
      <c r="F166" s="112" t="s">
        <v>1031</v>
      </c>
      <c r="G166" s="113" t="s">
        <v>175</v>
      </c>
      <c r="H166" s="114">
        <v>4</v>
      </c>
      <c r="I166" s="220">
        <v>0</v>
      </c>
      <c r="J166" s="220">
        <f>ROUND(I166*H166,3)</f>
        <v>0</v>
      </c>
      <c r="K166" s="115"/>
      <c r="L166" s="116"/>
      <c r="M166" s="117" t="s">
        <v>14</v>
      </c>
      <c r="N166" s="118" t="s">
        <v>32</v>
      </c>
      <c r="O166" s="90">
        <v>0</v>
      </c>
      <c r="P166" s="90">
        <f>O166*H166</f>
        <v>0</v>
      </c>
      <c r="Q166" s="90">
        <v>0</v>
      </c>
      <c r="R166" s="90">
        <f>Q166*H166</f>
        <v>0</v>
      </c>
      <c r="S166" s="90">
        <v>0</v>
      </c>
      <c r="T166" s="91">
        <f>S166*H166</f>
        <v>0</v>
      </c>
      <c r="AR166" s="92" t="s">
        <v>102</v>
      </c>
      <c r="AT166" s="92" t="s">
        <v>125</v>
      </c>
      <c r="AU166" s="92" t="s">
        <v>96</v>
      </c>
      <c r="AY166" s="2" t="s">
        <v>81</v>
      </c>
      <c r="BE166" s="93">
        <f>IF(N166="základná",J166,0)</f>
        <v>0</v>
      </c>
      <c r="BF166" s="93">
        <f>IF(N166="znížená",J166,0)</f>
        <v>0</v>
      </c>
      <c r="BG166" s="93">
        <f>IF(N166="zákl. prenesená",J166,0)</f>
        <v>0</v>
      </c>
      <c r="BH166" s="93">
        <f>IF(N166="zníž. prenesená",J166,0)</f>
        <v>0</v>
      </c>
      <c r="BI166" s="93">
        <f>IF(N166="nulová",J166,0)</f>
        <v>0</v>
      </c>
      <c r="BJ166" s="2" t="s">
        <v>88</v>
      </c>
      <c r="BK166" s="94">
        <f>ROUND(I166*H166,3)</f>
        <v>0</v>
      </c>
      <c r="BL166" s="2" t="s">
        <v>87</v>
      </c>
      <c r="BM166" s="92" t="s">
        <v>759</v>
      </c>
    </row>
    <row r="167" spans="2:65" s="95" customFormat="1" x14ac:dyDescent="0.25">
      <c r="B167" s="96"/>
      <c r="D167" s="97" t="s">
        <v>89</v>
      </c>
      <c r="E167" s="98" t="s">
        <v>14</v>
      </c>
      <c r="F167" s="99" t="s">
        <v>1032</v>
      </c>
      <c r="H167" s="100">
        <v>4</v>
      </c>
      <c r="I167" s="223"/>
      <c r="J167" s="223"/>
      <c r="L167" s="96"/>
      <c r="M167" s="101"/>
      <c r="T167" s="102"/>
      <c r="AT167" s="98" t="s">
        <v>89</v>
      </c>
      <c r="AU167" s="98" t="s">
        <v>96</v>
      </c>
      <c r="AV167" s="95" t="s">
        <v>88</v>
      </c>
      <c r="AW167" s="95" t="s">
        <v>91</v>
      </c>
      <c r="AX167" s="95" t="s">
        <v>80</v>
      </c>
      <c r="AY167" s="98" t="s">
        <v>81</v>
      </c>
    </row>
    <row r="168" spans="2:65" s="9" customFormat="1" ht="16.5" customHeight="1" x14ac:dyDescent="0.25">
      <c r="B168" s="81"/>
      <c r="C168" s="110" t="s">
        <v>177</v>
      </c>
      <c r="D168" s="110" t="s">
        <v>125</v>
      </c>
      <c r="E168" s="111" t="s">
        <v>760</v>
      </c>
      <c r="F168" s="112" t="s">
        <v>1033</v>
      </c>
      <c r="G168" s="113" t="s">
        <v>175</v>
      </c>
      <c r="H168" s="114">
        <v>1</v>
      </c>
      <c r="I168" s="220">
        <v>0</v>
      </c>
      <c r="J168" s="220">
        <f>ROUND(I168*H168,3)</f>
        <v>0</v>
      </c>
      <c r="K168" s="115"/>
      <c r="L168" s="116"/>
      <c r="M168" s="117" t="s">
        <v>14</v>
      </c>
      <c r="N168" s="118" t="s">
        <v>32</v>
      </c>
      <c r="O168" s="90">
        <v>0</v>
      </c>
      <c r="P168" s="90">
        <f>O168*H168</f>
        <v>0</v>
      </c>
      <c r="Q168" s="90">
        <v>0</v>
      </c>
      <c r="R168" s="90">
        <f>Q168*H168</f>
        <v>0</v>
      </c>
      <c r="S168" s="90">
        <v>0</v>
      </c>
      <c r="T168" s="91">
        <f>S168*H168</f>
        <v>0</v>
      </c>
      <c r="AR168" s="92" t="s">
        <v>102</v>
      </c>
      <c r="AT168" s="92" t="s">
        <v>125</v>
      </c>
      <c r="AU168" s="92" t="s">
        <v>96</v>
      </c>
      <c r="AY168" s="2" t="s">
        <v>81</v>
      </c>
      <c r="BE168" s="93">
        <f>IF(N168="základná",J168,0)</f>
        <v>0</v>
      </c>
      <c r="BF168" s="93">
        <f>IF(N168="znížená",J168,0)</f>
        <v>0</v>
      </c>
      <c r="BG168" s="93">
        <f>IF(N168="zákl. prenesená",J168,0)</f>
        <v>0</v>
      </c>
      <c r="BH168" s="93">
        <f>IF(N168="zníž. prenesená",J168,0)</f>
        <v>0</v>
      </c>
      <c r="BI168" s="93">
        <f>IF(N168="nulová",J168,0)</f>
        <v>0</v>
      </c>
      <c r="BJ168" s="2" t="s">
        <v>88</v>
      </c>
      <c r="BK168" s="94">
        <f>ROUND(I168*H168,3)</f>
        <v>0</v>
      </c>
      <c r="BL168" s="2" t="s">
        <v>87</v>
      </c>
      <c r="BM168" s="92" t="s">
        <v>761</v>
      </c>
    </row>
    <row r="169" spans="2:65" s="95" customFormat="1" x14ac:dyDescent="0.25">
      <c r="B169" s="96"/>
      <c r="D169" s="97" t="s">
        <v>89</v>
      </c>
      <c r="E169" s="98" t="s">
        <v>14</v>
      </c>
      <c r="F169" s="99" t="s">
        <v>931</v>
      </c>
      <c r="H169" s="100">
        <v>1</v>
      </c>
      <c r="I169" s="223"/>
      <c r="J169" s="223"/>
      <c r="L169" s="96"/>
      <c r="M169" s="101"/>
      <c r="T169" s="102"/>
      <c r="AT169" s="98" t="s">
        <v>89</v>
      </c>
      <c r="AU169" s="98" t="s">
        <v>96</v>
      </c>
      <c r="AV169" s="95" t="s">
        <v>88</v>
      </c>
      <c r="AW169" s="95" t="s">
        <v>91</v>
      </c>
      <c r="AX169" s="95" t="s">
        <v>80</v>
      </c>
      <c r="AY169" s="98" t="s">
        <v>81</v>
      </c>
    </row>
    <row r="170" spans="2:65" s="9" customFormat="1" ht="16.5" customHeight="1" x14ac:dyDescent="0.25">
      <c r="B170" s="81"/>
      <c r="C170" s="110" t="s">
        <v>137</v>
      </c>
      <c r="D170" s="110" t="s">
        <v>125</v>
      </c>
      <c r="E170" s="111" t="s">
        <v>762</v>
      </c>
      <c r="F170" s="112" t="s">
        <v>942</v>
      </c>
      <c r="G170" s="113" t="s">
        <v>175</v>
      </c>
      <c r="H170" s="114">
        <v>1</v>
      </c>
      <c r="I170" s="220">
        <v>0</v>
      </c>
      <c r="J170" s="220">
        <f>ROUND(I170*H170,3)</f>
        <v>0</v>
      </c>
      <c r="K170" s="115"/>
      <c r="L170" s="116"/>
      <c r="M170" s="117" t="s">
        <v>14</v>
      </c>
      <c r="N170" s="118" t="s">
        <v>32</v>
      </c>
      <c r="O170" s="90">
        <v>0</v>
      </c>
      <c r="P170" s="90">
        <f>O170*H170</f>
        <v>0</v>
      </c>
      <c r="Q170" s="90">
        <v>0</v>
      </c>
      <c r="R170" s="90">
        <f>Q170*H170</f>
        <v>0</v>
      </c>
      <c r="S170" s="90">
        <v>0</v>
      </c>
      <c r="T170" s="91">
        <f>S170*H170</f>
        <v>0</v>
      </c>
      <c r="AR170" s="92" t="s">
        <v>102</v>
      </c>
      <c r="AT170" s="92" t="s">
        <v>125</v>
      </c>
      <c r="AU170" s="92" t="s">
        <v>96</v>
      </c>
      <c r="AY170" s="2" t="s">
        <v>81</v>
      </c>
      <c r="BE170" s="93">
        <f>IF(N170="základná",J170,0)</f>
        <v>0</v>
      </c>
      <c r="BF170" s="93">
        <f>IF(N170="znížená",J170,0)</f>
        <v>0</v>
      </c>
      <c r="BG170" s="93">
        <f>IF(N170="zákl. prenesená",J170,0)</f>
        <v>0</v>
      </c>
      <c r="BH170" s="93">
        <f>IF(N170="zníž. prenesená",J170,0)</f>
        <v>0</v>
      </c>
      <c r="BI170" s="93">
        <f>IF(N170="nulová",J170,0)</f>
        <v>0</v>
      </c>
      <c r="BJ170" s="2" t="s">
        <v>88</v>
      </c>
      <c r="BK170" s="94">
        <f>ROUND(I170*H170,3)</f>
        <v>0</v>
      </c>
      <c r="BL170" s="2" t="s">
        <v>87</v>
      </c>
      <c r="BM170" s="92" t="s">
        <v>763</v>
      </c>
    </row>
    <row r="171" spans="2:65" s="95" customFormat="1" x14ac:dyDescent="0.25">
      <c r="B171" s="96"/>
      <c r="D171" s="97" t="s">
        <v>89</v>
      </c>
      <c r="E171" s="98" t="s">
        <v>14</v>
      </c>
      <c r="F171" s="99" t="s">
        <v>931</v>
      </c>
      <c r="H171" s="100">
        <v>1</v>
      </c>
      <c r="I171" s="223"/>
      <c r="J171" s="223"/>
      <c r="L171" s="96"/>
      <c r="M171" s="101"/>
      <c r="T171" s="102"/>
      <c r="AT171" s="98" t="s">
        <v>89</v>
      </c>
      <c r="AU171" s="98" t="s">
        <v>96</v>
      </c>
      <c r="AV171" s="95" t="s">
        <v>88</v>
      </c>
      <c r="AW171" s="95" t="s">
        <v>91</v>
      </c>
      <c r="AX171" s="95" t="s">
        <v>80</v>
      </c>
      <c r="AY171" s="98" t="s">
        <v>81</v>
      </c>
    </row>
    <row r="172" spans="2:65" s="71" customFormat="1" ht="20.85" customHeight="1" x14ac:dyDescent="0.2">
      <c r="B172" s="72"/>
      <c r="D172" s="73" t="s">
        <v>77</v>
      </c>
      <c r="E172" s="80" t="s">
        <v>673</v>
      </c>
      <c r="F172" s="80" t="s">
        <v>674</v>
      </c>
      <c r="I172" s="222"/>
      <c r="J172" s="219">
        <f>BK172</f>
        <v>0</v>
      </c>
      <c r="L172" s="72"/>
      <c r="M172" s="75"/>
      <c r="P172" s="76">
        <f>SUM(P173:P219)</f>
        <v>71.562250000000006</v>
      </c>
      <c r="R172" s="76">
        <f>SUM(R173:R219)</f>
        <v>99.418500000000009</v>
      </c>
      <c r="T172" s="77">
        <f>SUM(T173:T219)</f>
        <v>0</v>
      </c>
      <c r="AR172" s="73" t="s">
        <v>80</v>
      </c>
      <c r="AT172" s="78" t="s">
        <v>77</v>
      </c>
      <c r="AU172" s="78" t="s">
        <v>88</v>
      </c>
      <c r="AY172" s="73" t="s">
        <v>81</v>
      </c>
      <c r="BK172" s="79">
        <f>SUM(BK173:BK219)</f>
        <v>0</v>
      </c>
    </row>
    <row r="173" spans="2:65" s="9" customFormat="1" ht="24.2" customHeight="1" x14ac:dyDescent="0.25">
      <c r="B173" s="81"/>
      <c r="C173" s="82" t="s">
        <v>184</v>
      </c>
      <c r="D173" s="82" t="s">
        <v>83</v>
      </c>
      <c r="E173" s="83" t="s">
        <v>675</v>
      </c>
      <c r="F173" s="84" t="s">
        <v>676</v>
      </c>
      <c r="G173" s="85" t="s">
        <v>86</v>
      </c>
      <c r="H173" s="86">
        <v>208.15</v>
      </c>
      <c r="I173" s="221">
        <v>0</v>
      </c>
      <c r="J173" s="221">
        <f>ROUND(I173*H173,3)</f>
        <v>0</v>
      </c>
      <c r="K173" s="87"/>
      <c r="L173" s="10"/>
      <c r="M173" s="88" t="s">
        <v>14</v>
      </c>
      <c r="N173" s="89" t="s">
        <v>32</v>
      </c>
      <c r="O173" s="90">
        <v>0.24299999999999999</v>
      </c>
      <c r="P173" s="90">
        <f>O173*H173</f>
        <v>50.580449999999999</v>
      </c>
      <c r="Q173" s="90">
        <v>0</v>
      </c>
      <c r="R173" s="90">
        <f>Q173*H173</f>
        <v>0</v>
      </c>
      <c r="S173" s="90">
        <v>0</v>
      </c>
      <c r="T173" s="91">
        <f>S173*H173</f>
        <v>0</v>
      </c>
      <c r="AR173" s="92" t="s">
        <v>87</v>
      </c>
      <c r="AT173" s="92" t="s">
        <v>83</v>
      </c>
      <c r="AU173" s="92" t="s">
        <v>96</v>
      </c>
      <c r="AY173" s="2" t="s">
        <v>81</v>
      </c>
      <c r="BE173" s="93">
        <f>IF(N173="základná",J173,0)</f>
        <v>0</v>
      </c>
      <c r="BF173" s="93">
        <f>IF(N173="znížená",J173,0)</f>
        <v>0</v>
      </c>
      <c r="BG173" s="93">
        <f>IF(N173="zákl. prenesená",J173,0)</f>
        <v>0</v>
      </c>
      <c r="BH173" s="93">
        <f>IF(N173="zníž. prenesená",J173,0)</f>
        <v>0</v>
      </c>
      <c r="BI173" s="93">
        <f>IF(N173="nulová",J173,0)</f>
        <v>0</v>
      </c>
      <c r="BJ173" s="2" t="s">
        <v>88</v>
      </c>
      <c r="BK173" s="94">
        <f>ROUND(I173*H173,3)</f>
        <v>0</v>
      </c>
      <c r="BL173" s="2" t="s">
        <v>87</v>
      </c>
      <c r="BM173" s="92" t="s">
        <v>764</v>
      </c>
    </row>
    <row r="174" spans="2:65" s="95" customFormat="1" x14ac:dyDescent="0.25">
      <c r="B174" s="96"/>
      <c r="D174" s="97" t="s">
        <v>89</v>
      </c>
      <c r="E174" s="98" t="s">
        <v>14</v>
      </c>
      <c r="F174" s="99" t="s">
        <v>765</v>
      </c>
      <c r="H174" s="100">
        <v>75.75</v>
      </c>
      <c r="I174" s="223"/>
      <c r="J174" s="223"/>
      <c r="L174" s="96"/>
      <c r="M174" s="101"/>
      <c r="T174" s="102"/>
      <c r="AT174" s="98" t="s">
        <v>89</v>
      </c>
      <c r="AU174" s="98" t="s">
        <v>96</v>
      </c>
      <c r="AV174" s="95" t="s">
        <v>88</v>
      </c>
      <c r="AW174" s="95" t="s">
        <v>91</v>
      </c>
      <c r="AX174" s="95" t="s">
        <v>2</v>
      </c>
      <c r="AY174" s="98" t="s">
        <v>81</v>
      </c>
    </row>
    <row r="175" spans="2:65" s="95" customFormat="1" x14ac:dyDescent="0.25">
      <c r="B175" s="96"/>
      <c r="D175" s="97" t="s">
        <v>89</v>
      </c>
      <c r="E175" s="98" t="s">
        <v>14</v>
      </c>
      <c r="F175" s="99" t="s">
        <v>766</v>
      </c>
      <c r="H175" s="100">
        <v>24.8</v>
      </c>
      <c r="I175" s="223"/>
      <c r="J175" s="223"/>
      <c r="L175" s="96"/>
      <c r="M175" s="101"/>
      <c r="T175" s="102"/>
      <c r="AT175" s="98" t="s">
        <v>89</v>
      </c>
      <c r="AU175" s="98" t="s">
        <v>96</v>
      </c>
      <c r="AV175" s="95" t="s">
        <v>88</v>
      </c>
      <c r="AW175" s="95" t="s">
        <v>91</v>
      </c>
      <c r="AX175" s="95" t="s">
        <v>2</v>
      </c>
      <c r="AY175" s="98" t="s">
        <v>81</v>
      </c>
    </row>
    <row r="176" spans="2:65" s="95" customFormat="1" x14ac:dyDescent="0.25">
      <c r="B176" s="96"/>
      <c r="D176" s="97" t="s">
        <v>89</v>
      </c>
      <c r="E176" s="98" t="s">
        <v>14</v>
      </c>
      <c r="F176" s="99" t="s">
        <v>767</v>
      </c>
      <c r="H176" s="100">
        <v>107.6</v>
      </c>
      <c r="I176" s="223"/>
      <c r="J176" s="223"/>
      <c r="L176" s="96"/>
      <c r="M176" s="101"/>
      <c r="T176" s="102"/>
      <c r="AT176" s="98" t="s">
        <v>89</v>
      </c>
      <c r="AU176" s="98" t="s">
        <v>96</v>
      </c>
      <c r="AV176" s="95" t="s">
        <v>88</v>
      </c>
      <c r="AW176" s="95" t="s">
        <v>91</v>
      </c>
      <c r="AX176" s="95" t="s">
        <v>2</v>
      </c>
      <c r="AY176" s="98" t="s">
        <v>81</v>
      </c>
    </row>
    <row r="177" spans="2:65" s="103" customFormat="1" x14ac:dyDescent="0.25">
      <c r="B177" s="104"/>
      <c r="D177" s="97" t="s">
        <v>89</v>
      </c>
      <c r="E177" s="105" t="s">
        <v>14</v>
      </c>
      <c r="F177" s="106" t="s">
        <v>93</v>
      </c>
      <c r="H177" s="107">
        <v>208.15</v>
      </c>
      <c r="I177" s="224"/>
      <c r="J177" s="224"/>
      <c r="L177" s="104"/>
      <c r="M177" s="108"/>
      <c r="T177" s="109"/>
      <c r="AT177" s="105" t="s">
        <v>89</v>
      </c>
      <c r="AU177" s="105" t="s">
        <v>96</v>
      </c>
      <c r="AV177" s="103" t="s">
        <v>87</v>
      </c>
      <c r="AW177" s="103" t="s">
        <v>91</v>
      </c>
      <c r="AX177" s="103" t="s">
        <v>80</v>
      </c>
      <c r="AY177" s="105" t="s">
        <v>81</v>
      </c>
    </row>
    <row r="178" spans="2:65" s="9" customFormat="1" ht="24.2" customHeight="1" x14ac:dyDescent="0.25">
      <c r="B178" s="81"/>
      <c r="C178" s="82" t="s">
        <v>141</v>
      </c>
      <c r="D178" s="82" t="s">
        <v>83</v>
      </c>
      <c r="E178" s="83" t="s">
        <v>94</v>
      </c>
      <c r="F178" s="84" t="s">
        <v>95</v>
      </c>
      <c r="G178" s="85" t="s">
        <v>86</v>
      </c>
      <c r="H178" s="86">
        <v>100.55</v>
      </c>
      <c r="I178" s="221">
        <v>0</v>
      </c>
      <c r="J178" s="221">
        <f>ROUND(I178*H178,3)</f>
        <v>0</v>
      </c>
      <c r="K178" s="87"/>
      <c r="L178" s="10"/>
      <c r="M178" s="88" t="s">
        <v>14</v>
      </c>
      <c r="N178" s="89" t="s">
        <v>32</v>
      </c>
      <c r="O178" s="90">
        <v>5.6000000000000001E-2</v>
      </c>
      <c r="P178" s="90">
        <f>O178*H178</f>
        <v>5.6307999999999998</v>
      </c>
      <c r="Q178" s="90">
        <v>0</v>
      </c>
      <c r="R178" s="90">
        <f>Q178*H178</f>
        <v>0</v>
      </c>
      <c r="S178" s="90">
        <v>0</v>
      </c>
      <c r="T178" s="91">
        <f>S178*H178</f>
        <v>0</v>
      </c>
      <c r="AR178" s="92" t="s">
        <v>87</v>
      </c>
      <c r="AT178" s="92" t="s">
        <v>83</v>
      </c>
      <c r="AU178" s="92" t="s">
        <v>96</v>
      </c>
      <c r="AY178" s="2" t="s">
        <v>81</v>
      </c>
      <c r="BE178" s="93">
        <f>IF(N178="základná",J178,0)</f>
        <v>0</v>
      </c>
      <c r="BF178" s="93">
        <f>IF(N178="znížená",J178,0)</f>
        <v>0</v>
      </c>
      <c r="BG178" s="93">
        <f>IF(N178="zákl. prenesená",J178,0)</f>
        <v>0</v>
      </c>
      <c r="BH178" s="93">
        <f>IF(N178="zníž. prenesená",J178,0)</f>
        <v>0</v>
      </c>
      <c r="BI178" s="93">
        <f>IF(N178="nulová",J178,0)</f>
        <v>0</v>
      </c>
      <c r="BJ178" s="2" t="s">
        <v>88</v>
      </c>
      <c r="BK178" s="94">
        <f>ROUND(I178*H178,3)</f>
        <v>0</v>
      </c>
      <c r="BL178" s="2" t="s">
        <v>87</v>
      </c>
      <c r="BM178" s="92" t="s">
        <v>768</v>
      </c>
    </row>
    <row r="179" spans="2:65" s="9" customFormat="1" ht="24.2" customHeight="1" x14ac:dyDescent="0.25">
      <c r="B179" s="81"/>
      <c r="C179" s="82" t="s">
        <v>192</v>
      </c>
      <c r="D179" s="82" t="s">
        <v>83</v>
      </c>
      <c r="E179" s="83" t="s">
        <v>677</v>
      </c>
      <c r="F179" s="84" t="s">
        <v>547</v>
      </c>
      <c r="G179" s="85" t="s">
        <v>117</v>
      </c>
      <c r="H179" s="86">
        <v>160.88</v>
      </c>
      <c r="I179" s="221">
        <v>0</v>
      </c>
      <c r="J179" s="221">
        <f>ROUND(I179*H179,3)</f>
        <v>0</v>
      </c>
      <c r="K179" s="87"/>
      <c r="L179" s="10"/>
      <c r="M179" s="88" t="s">
        <v>14</v>
      </c>
      <c r="N179" s="89" t="s">
        <v>32</v>
      </c>
      <c r="O179" s="90">
        <v>0</v>
      </c>
      <c r="P179" s="90">
        <f>O179*H179</f>
        <v>0</v>
      </c>
      <c r="Q179" s="90">
        <v>0</v>
      </c>
      <c r="R179" s="90">
        <f>Q179*H179</f>
        <v>0</v>
      </c>
      <c r="S179" s="90">
        <v>0</v>
      </c>
      <c r="T179" s="91">
        <f>S179*H179</f>
        <v>0</v>
      </c>
      <c r="AR179" s="92" t="s">
        <v>87</v>
      </c>
      <c r="AT179" s="92" t="s">
        <v>83</v>
      </c>
      <c r="AU179" s="92" t="s">
        <v>96</v>
      </c>
      <c r="AY179" s="2" t="s">
        <v>81</v>
      </c>
      <c r="BE179" s="93">
        <f>IF(N179="základná",J179,0)</f>
        <v>0</v>
      </c>
      <c r="BF179" s="93">
        <f>IF(N179="znížená",J179,0)</f>
        <v>0</v>
      </c>
      <c r="BG179" s="93">
        <f>IF(N179="zákl. prenesená",J179,0)</f>
        <v>0</v>
      </c>
      <c r="BH179" s="93">
        <f>IF(N179="zníž. prenesená",J179,0)</f>
        <v>0</v>
      </c>
      <c r="BI179" s="93">
        <f>IF(N179="nulová",J179,0)</f>
        <v>0</v>
      </c>
      <c r="BJ179" s="2" t="s">
        <v>88</v>
      </c>
      <c r="BK179" s="94">
        <f>ROUND(I179*H179,3)</f>
        <v>0</v>
      </c>
      <c r="BL179" s="2" t="s">
        <v>87</v>
      </c>
      <c r="BM179" s="92" t="s">
        <v>769</v>
      </c>
    </row>
    <row r="180" spans="2:65" s="95" customFormat="1" x14ac:dyDescent="0.25">
      <c r="B180" s="96"/>
      <c r="D180" s="97" t="s">
        <v>89</v>
      </c>
      <c r="E180" s="98" t="s">
        <v>14</v>
      </c>
      <c r="F180" s="99" t="s">
        <v>770</v>
      </c>
      <c r="H180" s="100">
        <v>160.88</v>
      </c>
      <c r="I180" s="223"/>
      <c r="J180" s="223"/>
      <c r="L180" s="96"/>
      <c r="M180" s="101"/>
      <c r="T180" s="102"/>
      <c r="AT180" s="98" t="s">
        <v>89</v>
      </c>
      <c r="AU180" s="98" t="s">
        <v>96</v>
      </c>
      <c r="AV180" s="95" t="s">
        <v>88</v>
      </c>
      <c r="AW180" s="95" t="s">
        <v>91</v>
      </c>
      <c r="AX180" s="95" t="s">
        <v>80</v>
      </c>
      <c r="AY180" s="98" t="s">
        <v>81</v>
      </c>
    </row>
    <row r="181" spans="2:65" s="9" customFormat="1" ht="21.75" customHeight="1" x14ac:dyDescent="0.25">
      <c r="B181" s="81"/>
      <c r="C181" s="82" t="s">
        <v>144</v>
      </c>
      <c r="D181" s="82" t="s">
        <v>83</v>
      </c>
      <c r="E181" s="83" t="s">
        <v>678</v>
      </c>
      <c r="F181" s="84" t="s">
        <v>679</v>
      </c>
      <c r="G181" s="85" t="s">
        <v>123</v>
      </c>
      <c r="H181" s="86">
        <v>903</v>
      </c>
      <c r="I181" s="221">
        <v>0</v>
      </c>
      <c r="J181" s="221">
        <f>ROUND(I181*H181,3)</f>
        <v>0</v>
      </c>
      <c r="K181" s="87"/>
      <c r="L181" s="10"/>
      <c r="M181" s="88" t="s">
        <v>14</v>
      </c>
      <c r="N181" s="89" t="s">
        <v>32</v>
      </c>
      <c r="O181" s="90">
        <v>1.7000000000000001E-2</v>
      </c>
      <c r="P181" s="90">
        <f>O181*H181</f>
        <v>15.351000000000001</v>
      </c>
      <c r="Q181" s="90">
        <v>0</v>
      </c>
      <c r="R181" s="90">
        <f>Q181*H181</f>
        <v>0</v>
      </c>
      <c r="S181" s="90">
        <v>0</v>
      </c>
      <c r="T181" s="91">
        <f>S181*H181</f>
        <v>0</v>
      </c>
      <c r="AR181" s="92" t="s">
        <v>87</v>
      </c>
      <c r="AT181" s="92" t="s">
        <v>83</v>
      </c>
      <c r="AU181" s="92" t="s">
        <v>96</v>
      </c>
      <c r="AY181" s="2" t="s">
        <v>81</v>
      </c>
      <c r="BE181" s="93">
        <f>IF(N181="základná",J181,0)</f>
        <v>0</v>
      </c>
      <c r="BF181" s="93">
        <f>IF(N181="znížená",J181,0)</f>
        <v>0</v>
      </c>
      <c r="BG181" s="93">
        <f>IF(N181="zákl. prenesená",J181,0)</f>
        <v>0</v>
      </c>
      <c r="BH181" s="93">
        <f>IF(N181="zníž. prenesená",J181,0)</f>
        <v>0</v>
      </c>
      <c r="BI181" s="93">
        <f>IF(N181="nulová",J181,0)</f>
        <v>0</v>
      </c>
      <c r="BJ181" s="2" t="s">
        <v>88</v>
      </c>
      <c r="BK181" s="94">
        <f>ROUND(I181*H181,3)</f>
        <v>0</v>
      </c>
      <c r="BL181" s="2" t="s">
        <v>87</v>
      </c>
      <c r="BM181" s="92" t="s">
        <v>771</v>
      </c>
    </row>
    <row r="182" spans="2:65" s="95" customFormat="1" x14ac:dyDescent="0.25">
      <c r="B182" s="96"/>
      <c r="D182" s="97" t="s">
        <v>89</v>
      </c>
      <c r="E182" s="98" t="s">
        <v>14</v>
      </c>
      <c r="F182" s="99" t="s">
        <v>772</v>
      </c>
      <c r="H182" s="100">
        <v>303</v>
      </c>
      <c r="I182" s="223"/>
      <c r="J182" s="223"/>
      <c r="L182" s="96"/>
      <c r="M182" s="101"/>
      <c r="T182" s="102"/>
      <c r="AT182" s="98" t="s">
        <v>89</v>
      </c>
      <c r="AU182" s="98" t="s">
        <v>96</v>
      </c>
      <c r="AV182" s="95" t="s">
        <v>88</v>
      </c>
      <c r="AW182" s="95" t="s">
        <v>91</v>
      </c>
      <c r="AX182" s="95" t="s">
        <v>2</v>
      </c>
      <c r="AY182" s="98" t="s">
        <v>81</v>
      </c>
    </row>
    <row r="183" spans="2:65" s="95" customFormat="1" x14ac:dyDescent="0.25">
      <c r="B183" s="96"/>
      <c r="D183" s="97" t="s">
        <v>89</v>
      </c>
      <c r="E183" s="98" t="s">
        <v>14</v>
      </c>
      <c r="F183" s="99" t="s">
        <v>773</v>
      </c>
      <c r="H183" s="100">
        <v>62</v>
      </c>
      <c r="I183" s="223"/>
      <c r="J183" s="223"/>
      <c r="L183" s="96"/>
      <c r="M183" s="101"/>
      <c r="T183" s="102"/>
      <c r="AT183" s="98" t="s">
        <v>89</v>
      </c>
      <c r="AU183" s="98" t="s">
        <v>96</v>
      </c>
      <c r="AV183" s="95" t="s">
        <v>88</v>
      </c>
      <c r="AW183" s="95" t="s">
        <v>91</v>
      </c>
      <c r="AX183" s="95" t="s">
        <v>2</v>
      </c>
      <c r="AY183" s="98" t="s">
        <v>81</v>
      </c>
    </row>
    <row r="184" spans="2:65" s="95" customFormat="1" x14ac:dyDescent="0.25">
      <c r="B184" s="96"/>
      <c r="D184" s="97" t="s">
        <v>89</v>
      </c>
      <c r="E184" s="98" t="s">
        <v>14</v>
      </c>
      <c r="F184" s="99" t="s">
        <v>774</v>
      </c>
      <c r="H184" s="100">
        <v>538</v>
      </c>
      <c r="I184" s="223"/>
      <c r="J184" s="223"/>
      <c r="L184" s="96"/>
      <c r="M184" s="101"/>
      <c r="T184" s="102"/>
      <c r="AT184" s="98" t="s">
        <v>89</v>
      </c>
      <c r="AU184" s="98" t="s">
        <v>96</v>
      </c>
      <c r="AV184" s="95" t="s">
        <v>88</v>
      </c>
      <c r="AW184" s="95" t="s">
        <v>91</v>
      </c>
      <c r="AX184" s="95" t="s">
        <v>2</v>
      </c>
      <c r="AY184" s="98" t="s">
        <v>81</v>
      </c>
    </row>
    <row r="185" spans="2:65" s="103" customFormat="1" x14ac:dyDescent="0.25">
      <c r="B185" s="104"/>
      <c r="D185" s="97" t="s">
        <v>89</v>
      </c>
      <c r="E185" s="105" t="s">
        <v>14</v>
      </c>
      <c r="F185" s="106" t="s">
        <v>93</v>
      </c>
      <c r="H185" s="107">
        <v>903</v>
      </c>
      <c r="I185" s="224"/>
      <c r="J185" s="224"/>
      <c r="L185" s="104"/>
      <c r="M185" s="108"/>
      <c r="T185" s="109"/>
      <c r="AT185" s="105" t="s">
        <v>89</v>
      </c>
      <c r="AU185" s="105" t="s">
        <v>96</v>
      </c>
      <c r="AV185" s="103" t="s">
        <v>87</v>
      </c>
      <c r="AW185" s="103" t="s">
        <v>91</v>
      </c>
      <c r="AX185" s="103" t="s">
        <v>80</v>
      </c>
      <c r="AY185" s="105" t="s">
        <v>81</v>
      </c>
    </row>
    <row r="186" spans="2:65" s="9" customFormat="1" ht="24.2" customHeight="1" x14ac:dyDescent="0.25">
      <c r="B186" s="81"/>
      <c r="C186" s="82" t="s">
        <v>200</v>
      </c>
      <c r="D186" s="82" t="s">
        <v>83</v>
      </c>
      <c r="E186" s="83" t="s">
        <v>775</v>
      </c>
      <c r="F186" s="84" t="s">
        <v>776</v>
      </c>
      <c r="G186" s="85" t="s">
        <v>123</v>
      </c>
      <c r="H186" s="86">
        <v>62</v>
      </c>
      <c r="I186" s="221">
        <v>0</v>
      </c>
      <c r="J186" s="221">
        <f t="shared" ref="J186:J191" si="10">ROUND(I186*H186,3)</f>
        <v>0</v>
      </c>
      <c r="K186" s="87"/>
      <c r="L186" s="10"/>
      <c r="M186" s="88" t="s">
        <v>14</v>
      </c>
      <c r="N186" s="89" t="s">
        <v>32</v>
      </c>
      <c r="O186" s="90">
        <v>0</v>
      </c>
      <c r="P186" s="90">
        <f t="shared" ref="P186:P191" si="11">O186*H186</f>
        <v>0</v>
      </c>
      <c r="Q186" s="90">
        <v>0</v>
      </c>
      <c r="R186" s="90">
        <f t="shared" ref="R186:R191" si="12">Q186*H186</f>
        <v>0</v>
      </c>
      <c r="S186" s="90">
        <v>0</v>
      </c>
      <c r="T186" s="91">
        <f t="shared" ref="T186:T191" si="13">S186*H186</f>
        <v>0</v>
      </c>
      <c r="AR186" s="92" t="s">
        <v>87</v>
      </c>
      <c r="AT186" s="92" t="s">
        <v>83</v>
      </c>
      <c r="AU186" s="92" t="s">
        <v>96</v>
      </c>
      <c r="AY186" s="2" t="s">
        <v>81</v>
      </c>
      <c r="BE186" s="93">
        <f t="shared" ref="BE186:BE191" si="14">IF(N186="základná",J186,0)</f>
        <v>0</v>
      </c>
      <c r="BF186" s="93">
        <f t="shared" ref="BF186:BF191" si="15">IF(N186="znížená",J186,0)</f>
        <v>0</v>
      </c>
      <c r="BG186" s="93">
        <f t="shared" ref="BG186:BG191" si="16">IF(N186="zákl. prenesená",J186,0)</f>
        <v>0</v>
      </c>
      <c r="BH186" s="93">
        <f t="shared" ref="BH186:BH191" si="17">IF(N186="zníž. prenesená",J186,0)</f>
        <v>0</v>
      </c>
      <c r="BI186" s="93">
        <f t="shared" ref="BI186:BI191" si="18">IF(N186="nulová",J186,0)</f>
        <v>0</v>
      </c>
      <c r="BJ186" s="2" t="s">
        <v>88</v>
      </c>
      <c r="BK186" s="94">
        <f t="shared" ref="BK186:BK191" si="19">ROUND(I186*H186,3)</f>
        <v>0</v>
      </c>
      <c r="BL186" s="2" t="s">
        <v>87</v>
      </c>
      <c r="BM186" s="92" t="s">
        <v>777</v>
      </c>
    </row>
    <row r="187" spans="2:65" s="9" customFormat="1" ht="24.2" customHeight="1" x14ac:dyDescent="0.25">
      <c r="B187" s="81"/>
      <c r="C187" s="82" t="s">
        <v>148</v>
      </c>
      <c r="D187" s="82" t="s">
        <v>83</v>
      </c>
      <c r="E187" s="83" t="s">
        <v>778</v>
      </c>
      <c r="F187" s="84" t="s">
        <v>779</v>
      </c>
      <c r="G187" s="85" t="s">
        <v>123</v>
      </c>
      <c r="H187" s="86">
        <v>62</v>
      </c>
      <c r="I187" s="221">
        <v>0</v>
      </c>
      <c r="J187" s="221">
        <f t="shared" si="10"/>
        <v>0</v>
      </c>
      <c r="K187" s="87"/>
      <c r="L187" s="10"/>
      <c r="M187" s="88" t="s">
        <v>14</v>
      </c>
      <c r="N187" s="89" t="s">
        <v>32</v>
      </c>
      <c r="O187" s="90">
        <v>0</v>
      </c>
      <c r="P187" s="90">
        <f t="shared" si="11"/>
        <v>0</v>
      </c>
      <c r="Q187" s="90">
        <v>0</v>
      </c>
      <c r="R187" s="90">
        <f t="shared" si="12"/>
        <v>0</v>
      </c>
      <c r="S187" s="90">
        <v>0</v>
      </c>
      <c r="T187" s="91">
        <f t="shared" si="13"/>
        <v>0</v>
      </c>
      <c r="AR187" s="92" t="s">
        <v>87</v>
      </c>
      <c r="AT187" s="92" t="s">
        <v>83</v>
      </c>
      <c r="AU187" s="92" t="s">
        <v>96</v>
      </c>
      <c r="AY187" s="2" t="s">
        <v>81</v>
      </c>
      <c r="BE187" s="93">
        <f t="shared" si="14"/>
        <v>0</v>
      </c>
      <c r="BF187" s="93">
        <f t="shared" si="15"/>
        <v>0</v>
      </c>
      <c r="BG187" s="93">
        <f t="shared" si="16"/>
        <v>0</v>
      </c>
      <c r="BH187" s="93">
        <f t="shared" si="17"/>
        <v>0</v>
      </c>
      <c r="BI187" s="93">
        <f t="shared" si="18"/>
        <v>0</v>
      </c>
      <c r="BJ187" s="2" t="s">
        <v>88</v>
      </c>
      <c r="BK187" s="94">
        <f t="shared" si="19"/>
        <v>0</v>
      </c>
      <c r="BL187" s="2" t="s">
        <v>87</v>
      </c>
      <c r="BM187" s="92" t="s">
        <v>780</v>
      </c>
    </row>
    <row r="188" spans="2:65" s="9" customFormat="1" ht="24.2" customHeight="1" x14ac:dyDescent="0.25">
      <c r="B188" s="81"/>
      <c r="C188" s="82" t="s">
        <v>208</v>
      </c>
      <c r="D188" s="82" t="s">
        <v>83</v>
      </c>
      <c r="E188" s="83" t="s">
        <v>781</v>
      </c>
      <c r="F188" s="84" t="s">
        <v>782</v>
      </c>
      <c r="G188" s="85" t="s">
        <v>237</v>
      </c>
      <c r="H188" s="86">
        <v>15</v>
      </c>
      <c r="I188" s="221">
        <v>0</v>
      </c>
      <c r="J188" s="221">
        <f t="shared" si="10"/>
        <v>0</v>
      </c>
      <c r="K188" s="87"/>
      <c r="L188" s="10"/>
      <c r="M188" s="88" t="s">
        <v>14</v>
      </c>
      <c r="N188" s="89" t="s">
        <v>32</v>
      </c>
      <c r="O188" s="90">
        <v>0</v>
      </c>
      <c r="P188" s="90">
        <f t="shared" si="11"/>
        <v>0</v>
      </c>
      <c r="Q188" s="90">
        <v>0</v>
      </c>
      <c r="R188" s="90">
        <f t="shared" si="12"/>
        <v>0</v>
      </c>
      <c r="S188" s="90">
        <v>0</v>
      </c>
      <c r="T188" s="91">
        <f t="shared" si="13"/>
        <v>0</v>
      </c>
      <c r="AR188" s="92" t="s">
        <v>87</v>
      </c>
      <c r="AT188" s="92" t="s">
        <v>83</v>
      </c>
      <c r="AU188" s="92" t="s">
        <v>96</v>
      </c>
      <c r="AY188" s="2" t="s">
        <v>81</v>
      </c>
      <c r="BE188" s="93">
        <f t="shared" si="14"/>
        <v>0</v>
      </c>
      <c r="BF188" s="93">
        <f t="shared" si="15"/>
        <v>0</v>
      </c>
      <c r="BG188" s="93">
        <f t="shared" si="16"/>
        <v>0</v>
      </c>
      <c r="BH188" s="93">
        <f t="shared" si="17"/>
        <v>0</v>
      </c>
      <c r="BI188" s="93">
        <f t="shared" si="18"/>
        <v>0</v>
      </c>
      <c r="BJ188" s="2" t="s">
        <v>88</v>
      </c>
      <c r="BK188" s="94">
        <f t="shared" si="19"/>
        <v>0</v>
      </c>
      <c r="BL188" s="2" t="s">
        <v>87</v>
      </c>
      <c r="BM188" s="92" t="s">
        <v>783</v>
      </c>
    </row>
    <row r="189" spans="2:65" s="9" customFormat="1" ht="16.5" customHeight="1" x14ac:dyDescent="0.25">
      <c r="B189" s="81"/>
      <c r="C189" s="110" t="s">
        <v>152</v>
      </c>
      <c r="D189" s="110" t="s">
        <v>125</v>
      </c>
      <c r="E189" s="111" t="s">
        <v>784</v>
      </c>
      <c r="F189" s="112" t="s">
        <v>785</v>
      </c>
      <c r="G189" s="113" t="s">
        <v>175</v>
      </c>
      <c r="H189" s="114">
        <v>30</v>
      </c>
      <c r="I189" s="220">
        <v>0</v>
      </c>
      <c r="J189" s="220">
        <f t="shared" si="10"/>
        <v>0</v>
      </c>
      <c r="K189" s="115"/>
      <c r="L189" s="116"/>
      <c r="M189" s="117" t="s">
        <v>14</v>
      </c>
      <c r="N189" s="118" t="s">
        <v>32</v>
      </c>
      <c r="O189" s="90">
        <v>0</v>
      </c>
      <c r="P189" s="90">
        <f t="shared" si="11"/>
        <v>0</v>
      </c>
      <c r="Q189" s="90">
        <v>1.125E-2</v>
      </c>
      <c r="R189" s="90">
        <f t="shared" si="12"/>
        <v>0.33749999999999997</v>
      </c>
      <c r="S189" s="90">
        <v>0</v>
      </c>
      <c r="T189" s="91">
        <f t="shared" si="13"/>
        <v>0</v>
      </c>
      <c r="AR189" s="92" t="s">
        <v>102</v>
      </c>
      <c r="AT189" s="92" t="s">
        <v>125</v>
      </c>
      <c r="AU189" s="92" t="s">
        <v>96</v>
      </c>
      <c r="AY189" s="2" t="s">
        <v>81</v>
      </c>
      <c r="BE189" s="93">
        <f t="shared" si="14"/>
        <v>0</v>
      </c>
      <c r="BF189" s="93">
        <f t="shared" si="15"/>
        <v>0</v>
      </c>
      <c r="BG189" s="93">
        <f t="shared" si="16"/>
        <v>0</v>
      </c>
      <c r="BH189" s="93">
        <f t="shared" si="17"/>
        <v>0</v>
      </c>
      <c r="BI189" s="93">
        <f t="shared" si="18"/>
        <v>0</v>
      </c>
      <c r="BJ189" s="2" t="s">
        <v>88</v>
      </c>
      <c r="BK189" s="94">
        <f t="shared" si="19"/>
        <v>0</v>
      </c>
      <c r="BL189" s="2" t="s">
        <v>87</v>
      </c>
      <c r="BM189" s="92" t="s">
        <v>786</v>
      </c>
    </row>
    <row r="190" spans="2:65" s="9" customFormat="1" ht="24.2" customHeight="1" x14ac:dyDescent="0.25">
      <c r="B190" s="81"/>
      <c r="C190" s="82" t="s">
        <v>215</v>
      </c>
      <c r="D190" s="82" t="s">
        <v>83</v>
      </c>
      <c r="E190" s="83" t="s">
        <v>787</v>
      </c>
      <c r="F190" s="84" t="s">
        <v>788</v>
      </c>
      <c r="G190" s="85" t="s">
        <v>123</v>
      </c>
      <c r="H190" s="86">
        <v>62</v>
      </c>
      <c r="I190" s="221">
        <v>0</v>
      </c>
      <c r="J190" s="221">
        <f t="shared" si="10"/>
        <v>0</v>
      </c>
      <c r="K190" s="87"/>
      <c r="L190" s="10"/>
      <c r="M190" s="88" t="s">
        <v>14</v>
      </c>
      <c r="N190" s="89" t="s">
        <v>32</v>
      </c>
      <c r="O190" s="90">
        <v>0</v>
      </c>
      <c r="P190" s="90">
        <f t="shared" si="11"/>
        <v>0</v>
      </c>
      <c r="Q190" s="90">
        <v>0</v>
      </c>
      <c r="R190" s="90">
        <f t="shared" si="12"/>
        <v>0</v>
      </c>
      <c r="S190" s="90">
        <v>0</v>
      </c>
      <c r="T190" s="91">
        <f t="shared" si="13"/>
        <v>0</v>
      </c>
      <c r="AR190" s="92" t="s">
        <v>87</v>
      </c>
      <c r="AT190" s="92" t="s">
        <v>83</v>
      </c>
      <c r="AU190" s="92" t="s">
        <v>96</v>
      </c>
      <c r="AY190" s="2" t="s">
        <v>81</v>
      </c>
      <c r="BE190" s="93">
        <f t="shared" si="14"/>
        <v>0</v>
      </c>
      <c r="BF190" s="93">
        <f t="shared" si="15"/>
        <v>0</v>
      </c>
      <c r="BG190" s="93">
        <f t="shared" si="16"/>
        <v>0</v>
      </c>
      <c r="BH190" s="93">
        <f t="shared" si="17"/>
        <v>0</v>
      </c>
      <c r="BI190" s="93">
        <f t="shared" si="18"/>
        <v>0</v>
      </c>
      <c r="BJ190" s="2" t="s">
        <v>88</v>
      </c>
      <c r="BK190" s="94">
        <f t="shared" si="19"/>
        <v>0</v>
      </c>
      <c r="BL190" s="2" t="s">
        <v>87</v>
      </c>
      <c r="BM190" s="92" t="s">
        <v>789</v>
      </c>
    </row>
    <row r="191" spans="2:65" s="9" customFormat="1" ht="24.2" customHeight="1" x14ac:dyDescent="0.25">
      <c r="B191" s="81"/>
      <c r="C191" s="110" t="s">
        <v>156</v>
      </c>
      <c r="D191" s="110" t="s">
        <v>125</v>
      </c>
      <c r="E191" s="111" t="s">
        <v>790</v>
      </c>
      <c r="F191" s="112" t="s">
        <v>791</v>
      </c>
      <c r="G191" s="113" t="s">
        <v>123</v>
      </c>
      <c r="H191" s="114">
        <v>63.24</v>
      </c>
      <c r="I191" s="220">
        <v>0</v>
      </c>
      <c r="J191" s="220">
        <f t="shared" si="10"/>
        <v>0</v>
      </c>
      <c r="K191" s="115"/>
      <c r="L191" s="116"/>
      <c r="M191" s="117" t="s">
        <v>14</v>
      </c>
      <c r="N191" s="118" t="s">
        <v>32</v>
      </c>
      <c r="O191" s="90">
        <v>0</v>
      </c>
      <c r="P191" s="90">
        <f t="shared" si="11"/>
        <v>0</v>
      </c>
      <c r="Q191" s="90">
        <v>0</v>
      </c>
      <c r="R191" s="90">
        <f t="shared" si="12"/>
        <v>0</v>
      </c>
      <c r="S191" s="90">
        <v>0</v>
      </c>
      <c r="T191" s="91">
        <f t="shared" si="13"/>
        <v>0</v>
      </c>
      <c r="AR191" s="92" t="s">
        <v>102</v>
      </c>
      <c r="AT191" s="92" t="s">
        <v>125</v>
      </c>
      <c r="AU191" s="92" t="s">
        <v>96</v>
      </c>
      <c r="AY191" s="2" t="s">
        <v>81</v>
      </c>
      <c r="BE191" s="93">
        <f t="shared" si="14"/>
        <v>0</v>
      </c>
      <c r="BF191" s="93">
        <f t="shared" si="15"/>
        <v>0</v>
      </c>
      <c r="BG191" s="93">
        <f t="shared" si="16"/>
        <v>0</v>
      </c>
      <c r="BH191" s="93">
        <f t="shared" si="17"/>
        <v>0</v>
      </c>
      <c r="BI191" s="93">
        <f t="shared" si="18"/>
        <v>0</v>
      </c>
      <c r="BJ191" s="2" t="s">
        <v>88</v>
      </c>
      <c r="BK191" s="94">
        <f t="shared" si="19"/>
        <v>0</v>
      </c>
      <c r="BL191" s="2" t="s">
        <v>87</v>
      </c>
      <c r="BM191" s="92" t="s">
        <v>792</v>
      </c>
    </row>
    <row r="192" spans="2:65" s="95" customFormat="1" x14ac:dyDescent="0.25">
      <c r="B192" s="96"/>
      <c r="D192" s="97" t="s">
        <v>89</v>
      </c>
      <c r="F192" s="99" t="s">
        <v>793</v>
      </c>
      <c r="H192" s="100">
        <v>63.24</v>
      </c>
      <c r="I192" s="223"/>
      <c r="J192" s="223"/>
      <c r="L192" s="96"/>
      <c r="M192" s="101"/>
      <c r="T192" s="102"/>
      <c r="AT192" s="98" t="s">
        <v>89</v>
      </c>
      <c r="AU192" s="98" t="s">
        <v>96</v>
      </c>
      <c r="AV192" s="95" t="s">
        <v>88</v>
      </c>
      <c r="AW192" s="95" t="s">
        <v>5</v>
      </c>
      <c r="AX192" s="95" t="s">
        <v>80</v>
      </c>
      <c r="AY192" s="98" t="s">
        <v>81</v>
      </c>
    </row>
    <row r="193" spans="2:65" s="9" customFormat="1" ht="24.2" customHeight="1" x14ac:dyDescent="0.25">
      <c r="B193" s="81"/>
      <c r="C193" s="82" t="s">
        <v>222</v>
      </c>
      <c r="D193" s="82" t="s">
        <v>83</v>
      </c>
      <c r="E193" s="83" t="s">
        <v>794</v>
      </c>
      <c r="F193" s="84" t="s">
        <v>795</v>
      </c>
      <c r="G193" s="85" t="s">
        <v>86</v>
      </c>
      <c r="H193" s="86">
        <v>1.86</v>
      </c>
      <c r="I193" s="221">
        <v>0</v>
      </c>
      <c r="J193" s="221">
        <f>ROUND(I193*H193,3)</f>
        <v>0</v>
      </c>
      <c r="K193" s="87"/>
      <c r="L193" s="10"/>
      <c r="M193" s="88" t="s">
        <v>14</v>
      </c>
      <c r="N193" s="89" t="s">
        <v>32</v>
      </c>
      <c r="O193" s="90">
        <v>0</v>
      </c>
      <c r="P193" s="90">
        <f>O193*H193</f>
        <v>0</v>
      </c>
      <c r="Q193" s="90">
        <v>0</v>
      </c>
      <c r="R193" s="90">
        <f>Q193*H193</f>
        <v>0</v>
      </c>
      <c r="S193" s="90">
        <v>0</v>
      </c>
      <c r="T193" s="91">
        <f>S193*H193</f>
        <v>0</v>
      </c>
      <c r="AR193" s="92" t="s">
        <v>87</v>
      </c>
      <c r="AT193" s="92" t="s">
        <v>83</v>
      </c>
      <c r="AU193" s="92" t="s">
        <v>96</v>
      </c>
      <c r="AY193" s="2" t="s">
        <v>81</v>
      </c>
      <c r="BE193" s="93">
        <f>IF(N193="základná",J193,0)</f>
        <v>0</v>
      </c>
      <c r="BF193" s="93">
        <f>IF(N193="znížená",J193,0)</f>
        <v>0</v>
      </c>
      <c r="BG193" s="93">
        <f>IF(N193="zákl. prenesená",J193,0)</f>
        <v>0</v>
      </c>
      <c r="BH193" s="93">
        <f>IF(N193="zníž. prenesená",J193,0)</f>
        <v>0</v>
      </c>
      <c r="BI193" s="93">
        <f>IF(N193="nulová",J193,0)</f>
        <v>0</v>
      </c>
      <c r="BJ193" s="2" t="s">
        <v>88</v>
      </c>
      <c r="BK193" s="94">
        <f>ROUND(I193*H193,3)</f>
        <v>0</v>
      </c>
      <c r="BL193" s="2" t="s">
        <v>87</v>
      </c>
      <c r="BM193" s="92" t="s">
        <v>796</v>
      </c>
    </row>
    <row r="194" spans="2:65" s="95" customFormat="1" x14ac:dyDescent="0.25">
      <c r="B194" s="96"/>
      <c r="D194" s="97" t="s">
        <v>89</v>
      </c>
      <c r="E194" s="98" t="s">
        <v>14</v>
      </c>
      <c r="F194" s="99" t="s">
        <v>797</v>
      </c>
      <c r="H194" s="100">
        <v>1.86</v>
      </c>
      <c r="I194" s="223"/>
      <c r="J194" s="223"/>
      <c r="L194" s="96"/>
      <c r="M194" s="101"/>
      <c r="T194" s="102"/>
      <c r="AT194" s="98" t="s">
        <v>89</v>
      </c>
      <c r="AU194" s="98" t="s">
        <v>96</v>
      </c>
      <c r="AV194" s="95" t="s">
        <v>88</v>
      </c>
      <c r="AW194" s="95" t="s">
        <v>91</v>
      </c>
      <c r="AX194" s="95" t="s">
        <v>2</v>
      </c>
      <c r="AY194" s="98" t="s">
        <v>81</v>
      </c>
    </row>
    <row r="195" spans="2:65" s="103" customFormat="1" x14ac:dyDescent="0.25">
      <c r="B195" s="104"/>
      <c r="D195" s="97" t="s">
        <v>89</v>
      </c>
      <c r="E195" s="105" t="s">
        <v>14</v>
      </c>
      <c r="F195" s="106" t="s">
        <v>93</v>
      </c>
      <c r="H195" s="107">
        <v>1.86</v>
      </c>
      <c r="I195" s="224"/>
      <c r="J195" s="224"/>
      <c r="L195" s="104"/>
      <c r="M195" s="108"/>
      <c r="T195" s="109"/>
      <c r="AT195" s="105" t="s">
        <v>89</v>
      </c>
      <c r="AU195" s="105" t="s">
        <v>96</v>
      </c>
      <c r="AV195" s="103" t="s">
        <v>87</v>
      </c>
      <c r="AW195" s="103" t="s">
        <v>91</v>
      </c>
      <c r="AX195" s="103" t="s">
        <v>80</v>
      </c>
      <c r="AY195" s="105" t="s">
        <v>81</v>
      </c>
    </row>
    <row r="196" spans="2:65" s="9" customFormat="1" ht="24.2" customHeight="1" x14ac:dyDescent="0.25">
      <c r="B196" s="81"/>
      <c r="C196" s="82" t="s">
        <v>160</v>
      </c>
      <c r="D196" s="82" t="s">
        <v>83</v>
      </c>
      <c r="E196" s="83" t="s">
        <v>677</v>
      </c>
      <c r="F196" s="84" t="s">
        <v>547</v>
      </c>
      <c r="G196" s="85" t="s">
        <v>117</v>
      </c>
      <c r="H196" s="86">
        <v>121.2</v>
      </c>
      <c r="I196" s="221">
        <v>0</v>
      </c>
      <c r="J196" s="221">
        <f>ROUND(I196*H196,3)</f>
        <v>0</v>
      </c>
      <c r="K196" s="87"/>
      <c r="L196" s="10"/>
      <c r="M196" s="88" t="s">
        <v>14</v>
      </c>
      <c r="N196" s="89" t="s">
        <v>32</v>
      </c>
      <c r="O196" s="90">
        <v>0</v>
      </c>
      <c r="P196" s="90">
        <f>O196*H196</f>
        <v>0</v>
      </c>
      <c r="Q196" s="90">
        <v>0</v>
      </c>
      <c r="R196" s="90">
        <f>Q196*H196</f>
        <v>0</v>
      </c>
      <c r="S196" s="90">
        <v>0</v>
      </c>
      <c r="T196" s="91">
        <f>S196*H196</f>
        <v>0</v>
      </c>
      <c r="AR196" s="92" t="s">
        <v>87</v>
      </c>
      <c r="AT196" s="92" t="s">
        <v>83</v>
      </c>
      <c r="AU196" s="92" t="s">
        <v>96</v>
      </c>
      <c r="AY196" s="2" t="s">
        <v>81</v>
      </c>
      <c r="BE196" s="93">
        <f>IF(N196="základná",J196,0)</f>
        <v>0</v>
      </c>
      <c r="BF196" s="93">
        <f>IF(N196="znížená",J196,0)</f>
        <v>0</v>
      </c>
      <c r="BG196" s="93">
        <f>IF(N196="zákl. prenesená",J196,0)</f>
        <v>0</v>
      </c>
      <c r="BH196" s="93">
        <f>IF(N196="zníž. prenesená",J196,0)</f>
        <v>0</v>
      </c>
      <c r="BI196" s="93">
        <f>IF(N196="nulová",J196,0)</f>
        <v>0</v>
      </c>
      <c r="BJ196" s="2" t="s">
        <v>88</v>
      </c>
      <c r="BK196" s="94">
        <f>ROUND(I196*H196,3)</f>
        <v>0</v>
      </c>
      <c r="BL196" s="2" t="s">
        <v>87</v>
      </c>
      <c r="BM196" s="92" t="s">
        <v>798</v>
      </c>
    </row>
    <row r="197" spans="2:65" s="95" customFormat="1" x14ac:dyDescent="0.25">
      <c r="B197" s="96"/>
      <c r="D197" s="97" t="s">
        <v>89</v>
      </c>
      <c r="E197" s="98" t="s">
        <v>14</v>
      </c>
      <c r="F197" s="99" t="s">
        <v>799</v>
      </c>
      <c r="H197" s="100">
        <v>39.68</v>
      </c>
      <c r="I197" s="223"/>
      <c r="J197" s="223"/>
      <c r="L197" s="96"/>
      <c r="M197" s="101"/>
      <c r="T197" s="102"/>
      <c r="AT197" s="98" t="s">
        <v>89</v>
      </c>
      <c r="AU197" s="98" t="s">
        <v>96</v>
      </c>
      <c r="AV197" s="95" t="s">
        <v>88</v>
      </c>
      <c r="AW197" s="95" t="s">
        <v>91</v>
      </c>
      <c r="AX197" s="95" t="s">
        <v>2</v>
      </c>
      <c r="AY197" s="98" t="s">
        <v>81</v>
      </c>
    </row>
    <row r="198" spans="2:65" s="95" customFormat="1" x14ac:dyDescent="0.25">
      <c r="B198" s="96"/>
      <c r="D198" s="97" t="s">
        <v>89</v>
      </c>
      <c r="E198" s="98" t="s">
        <v>14</v>
      </c>
      <c r="F198" s="99" t="s">
        <v>800</v>
      </c>
      <c r="H198" s="100">
        <v>121.2</v>
      </c>
      <c r="I198" s="223"/>
      <c r="J198" s="223"/>
      <c r="L198" s="96"/>
      <c r="M198" s="101"/>
      <c r="T198" s="102"/>
      <c r="AT198" s="98" t="s">
        <v>89</v>
      </c>
      <c r="AU198" s="98" t="s">
        <v>96</v>
      </c>
      <c r="AV198" s="95" t="s">
        <v>88</v>
      </c>
      <c r="AW198" s="95" t="s">
        <v>91</v>
      </c>
      <c r="AX198" s="95" t="s">
        <v>80</v>
      </c>
      <c r="AY198" s="98" t="s">
        <v>81</v>
      </c>
    </row>
    <row r="199" spans="2:65" s="9" customFormat="1" ht="33" customHeight="1" x14ac:dyDescent="0.25">
      <c r="B199" s="81"/>
      <c r="C199" s="82" t="s">
        <v>230</v>
      </c>
      <c r="D199" s="82" t="s">
        <v>83</v>
      </c>
      <c r="E199" s="83" t="s">
        <v>680</v>
      </c>
      <c r="F199" s="84" t="s">
        <v>681</v>
      </c>
      <c r="G199" s="85" t="s">
        <v>123</v>
      </c>
      <c r="H199" s="86">
        <v>303</v>
      </c>
      <c r="I199" s="221">
        <v>0</v>
      </c>
      <c r="J199" s="221">
        <f>ROUND(I199*H199,3)</f>
        <v>0</v>
      </c>
      <c r="K199" s="87"/>
      <c r="L199" s="10"/>
      <c r="M199" s="88" t="s">
        <v>14</v>
      </c>
      <c r="N199" s="89" t="s">
        <v>32</v>
      </c>
      <c r="O199" s="90">
        <v>0</v>
      </c>
      <c r="P199" s="90">
        <f>O199*H199</f>
        <v>0</v>
      </c>
      <c r="Q199" s="90">
        <v>0</v>
      </c>
      <c r="R199" s="90">
        <f>Q199*H199</f>
        <v>0</v>
      </c>
      <c r="S199" s="90">
        <v>0</v>
      </c>
      <c r="T199" s="91">
        <f>S199*H199</f>
        <v>0</v>
      </c>
      <c r="AR199" s="92" t="s">
        <v>87</v>
      </c>
      <c r="AT199" s="92" t="s">
        <v>83</v>
      </c>
      <c r="AU199" s="92" t="s">
        <v>96</v>
      </c>
      <c r="AY199" s="2" t="s">
        <v>81</v>
      </c>
      <c r="BE199" s="93">
        <f>IF(N199="základná",J199,0)</f>
        <v>0</v>
      </c>
      <c r="BF199" s="93">
        <f>IF(N199="znížená",J199,0)</f>
        <v>0</v>
      </c>
      <c r="BG199" s="93">
        <f>IF(N199="zákl. prenesená",J199,0)</f>
        <v>0</v>
      </c>
      <c r="BH199" s="93">
        <f>IF(N199="zníž. prenesená",J199,0)</f>
        <v>0</v>
      </c>
      <c r="BI199" s="93">
        <f>IF(N199="nulová",J199,0)</f>
        <v>0</v>
      </c>
      <c r="BJ199" s="2" t="s">
        <v>88</v>
      </c>
      <c r="BK199" s="94">
        <f>ROUND(I199*H199,3)</f>
        <v>0</v>
      </c>
      <c r="BL199" s="2" t="s">
        <v>87</v>
      </c>
      <c r="BM199" s="92" t="s">
        <v>801</v>
      </c>
    </row>
    <row r="200" spans="2:65" s="9" customFormat="1" ht="16.5" customHeight="1" x14ac:dyDescent="0.25">
      <c r="B200" s="81"/>
      <c r="C200" s="110" t="s">
        <v>164</v>
      </c>
      <c r="D200" s="110" t="s">
        <v>125</v>
      </c>
      <c r="E200" s="111" t="s">
        <v>682</v>
      </c>
      <c r="F200" s="112" t="s">
        <v>802</v>
      </c>
      <c r="G200" s="113" t="s">
        <v>117</v>
      </c>
      <c r="H200" s="114">
        <v>87.263999999999996</v>
      </c>
      <c r="I200" s="220">
        <v>0</v>
      </c>
      <c r="J200" s="220">
        <f>ROUND(I200*H200,3)</f>
        <v>0</v>
      </c>
      <c r="K200" s="115"/>
      <c r="L200" s="116"/>
      <c r="M200" s="117" t="s">
        <v>14</v>
      </c>
      <c r="N200" s="118" t="s">
        <v>32</v>
      </c>
      <c r="O200" s="90">
        <v>0</v>
      </c>
      <c r="P200" s="90">
        <f>O200*H200</f>
        <v>0</v>
      </c>
      <c r="Q200" s="90">
        <v>1</v>
      </c>
      <c r="R200" s="90">
        <f>Q200*H200</f>
        <v>87.263999999999996</v>
      </c>
      <c r="S200" s="90">
        <v>0</v>
      </c>
      <c r="T200" s="91">
        <f>S200*H200</f>
        <v>0</v>
      </c>
      <c r="AR200" s="92" t="s">
        <v>102</v>
      </c>
      <c r="AT200" s="92" t="s">
        <v>125</v>
      </c>
      <c r="AU200" s="92" t="s">
        <v>96</v>
      </c>
      <c r="AY200" s="2" t="s">
        <v>81</v>
      </c>
      <c r="BE200" s="93">
        <f>IF(N200="základná",J200,0)</f>
        <v>0</v>
      </c>
      <c r="BF200" s="93">
        <f>IF(N200="znížená",J200,0)</f>
        <v>0</v>
      </c>
      <c r="BG200" s="93">
        <f>IF(N200="zákl. prenesená",J200,0)</f>
        <v>0</v>
      </c>
      <c r="BH200" s="93">
        <f>IF(N200="zníž. prenesená",J200,0)</f>
        <v>0</v>
      </c>
      <c r="BI200" s="93">
        <f>IF(N200="nulová",J200,0)</f>
        <v>0</v>
      </c>
      <c r="BJ200" s="2" t="s">
        <v>88</v>
      </c>
      <c r="BK200" s="94">
        <f>ROUND(I200*H200,3)</f>
        <v>0</v>
      </c>
      <c r="BL200" s="2" t="s">
        <v>87</v>
      </c>
      <c r="BM200" s="92" t="s">
        <v>803</v>
      </c>
    </row>
    <row r="201" spans="2:65" s="95" customFormat="1" x14ac:dyDescent="0.25">
      <c r="B201" s="96"/>
      <c r="D201" s="97" t="s">
        <v>89</v>
      </c>
      <c r="E201" s="98" t="s">
        <v>14</v>
      </c>
      <c r="F201" s="99" t="s">
        <v>804</v>
      </c>
      <c r="H201" s="100">
        <v>87.263999999999996</v>
      </c>
      <c r="I201" s="223"/>
      <c r="J201" s="223"/>
      <c r="L201" s="96"/>
      <c r="M201" s="101"/>
      <c r="T201" s="102"/>
      <c r="AT201" s="98" t="s">
        <v>89</v>
      </c>
      <c r="AU201" s="98" t="s">
        <v>96</v>
      </c>
      <c r="AV201" s="95" t="s">
        <v>88</v>
      </c>
      <c r="AW201" s="95" t="s">
        <v>91</v>
      </c>
      <c r="AX201" s="95" t="s">
        <v>80</v>
      </c>
      <c r="AY201" s="98" t="s">
        <v>81</v>
      </c>
    </row>
    <row r="202" spans="2:65" s="9" customFormat="1" ht="33" customHeight="1" x14ac:dyDescent="0.25">
      <c r="B202" s="81"/>
      <c r="C202" s="82" t="s">
        <v>239</v>
      </c>
      <c r="D202" s="82" t="s">
        <v>83</v>
      </c>
      <c r="E202" s="83" t="s">
        <v>683</v>
      </c>
      <c r="F202" s="84" t="s">
        <v>684</v>
      </c>
      <c r="G202" s="85" t="s">
        <v>123</v>
      </c>
      <c r="H202" s="86">
        <v>303</v>
      </c>
      <c r="I202" s="221">
        <v>0</v>
      </c>
      <c r="J202" s="221">
        <f>ROUND(I202*H202,3)</f>
        <v>0</v>
      </c>
      <c r="K202" s="87"/>
      <c r="L202" s="10"/>
      <c r="M202" s="88" t="s">
        <v>14</v>
      </c>
      <c r="N202" s="89" t="s">
        <v>32</v>
      </c>
      <c r="O202" s="90">
        <v>0</v>
      </c>
      <c r="P202" s="90">
        <f>O202*H202</f>
        <v>0</v>
      </c>
      <c r="Q202" s="90">
        <v>0</v>
      </c>
      <c r="R202" s="90">
        <f>Q202*H202</f>
        <v>0</v>
      </c>
      <c r="S202" s="90">
        <v>0</v>
      </c>
      <c r="T202" s="91">
        <f>S202*H202</f>
        <v>0</v>
      </c>
      <c r="AR202" s="92" t="s">
        <v>87</v>
      </c>
      <c r="AT202" s="92" t="s">
        <v>83</v>
      </c>
      <c r="AU202" s="92" t="s">
        <v>96</v>
      </c>
      <c r="AY202" s="2" t="s">
        <v>81</v>
      </c>
      <c r="BE202" s="93">
        <f>IF(N202="základná",J202,0)</f>
        <v>0</v>
      </c>
      <c r="BF202" s="93">
        <f>IF(N202="znížená",J202,0)</f>
        <v>0</v>
      </c>
      <c r="BG202" s="93">
        <f>IF(N202="zákl. prenesená",J202,0)</f>
        <v>0</v>
      </c>
      <c r="BH202" s="93">
        <f>IF(N202="zníž. prenesená",J202,0)</f>
        <v>0</v>
      </c>
      <c r="BI202" s="93">
        <f>IF(N202="nulová",J202,0)</f>
        <v>0</v>
      </c>
      <c r="BJ202" s="2" t="s">
        <v>88</v>
      </c>
      <c r="BK202" s="94">
        <f>ROUND(I202*H202,3)</f>
        <v>0</v>
      </c>
      <c r="BL202" s="2" t="s">
        <v>87</v>
      </c>
      <c r="BM202" s="92" t="s">
        <v>805</v>
      </c>
    </row>
    <row r="203" spans="2:65" s="9" customFormat="1" ht="16.5" customHeight="1" x14ac:dyDescent="0.25">
      <c r="B203" s="81"/>
      <c r="C203" s="110" t="s">
        <v>168</v>
      </c>
      <c r="D203" s="110" t="s">
        <v>125</v>
      </c>
      <c r="E203" s="111" t="s">
        <v>685</v>
      </c>
      <c r="F203" s="112" t="s">
        <v>686</v>
      </c>
      <c r="G203" s="113" t="s">
        <v>117</v>
      </c>
      <c r="H203" s="114">
        <v>10.302</v>
      </c>
      <c r="I203" s="220">
        <v>0</v>
      </c>
      <c r="J203" s="220">
        <f>ROUND(I203*H203,3)</f>
        <v>0</v>
      </c>
      <c r="K203" s="115"/>
      <c r="L203" s="116"/>
      <c r="M203" s="117" t="s">
        <v>14</v>
      </c>
      <c r="N203" s="118" t="s">
        <v>32</v>
      </c>
      <c r="O203" s="90">
        <v>0</v>
      </c>
      <c r="P203" s="90">
        <f>O203*H203</f>
        <v>0</v>
      </c>
      <c r="Q203" s="90">
        <v>1</v>
      </c>
      <c r="R203" s="90">
        <f>Q203*H203</f>
        <v>10.302</v>
      </c>
      <c r="S203" s="90">
        <v>0</v>
      </c>
      <c r="T203" s="91">
        <f>S203*H203</f>
        <v>0</v>
      </c>
      <c r="AR203" s="92" t="s">
        <v>102</v>
      </c>
      <c r="AT203" s="92" t="s">
        <v>125</v>
      </c>
      <c r="AU203" s="92" t="s">
        <v>96</v>
      </c>
      <c r="AY203" s="2" t="s">
        <v>81</v>
      </c>
      <c r="BE203" s="93">
        <f>IF(N203="základná",J203,0)</f>
        <v>0</v>
      </c>
      <c r="BF203" s="93">
        <f>IF(N203="znížená",J203,0)</f>
        <v>0</v>
      </c>
      <c r="BG203" s="93">
        <f>IF(N203="zákl. prenesená",J203,0)</f>
        <v>0</v>
      </c>
      <c r="BH203" s="93">
        <f>IF(N203="zníž. prenesená",J203,0)</f>
        <v>0</v>
      </c>
      <c r="BI203" s="93">
        <f>IF(N203="nulová",J203,0)</f>
        <v>0</v>
      </c>
      <c r="BJ203" s="2" t="s">
        <v>88</v>
      </c>
      <c r="BK203" s="94">
        <f>ROUND(I203*H203,3)</f>
        <v>0</v>
      </c>
      <c r="BL203" s="2" t="s">
        <v>87</v>
      </c>
      <c r="BM203" s="92" t="s">
        <v>806</v>
      </c>
    </row>
    <row r="204" spans="2:65" s="95" customFormat="1" x14ac:dyDescent="0.25">
      <c r="B204" s="96"/>
      <c r="D204" s="97" t="s">
        <v>89</v>
      </c>
      <c r="E204" s="98" t="s">
        <v>14</v>
      </c>
      <c r="F204" s="99" t="s">
        <v>807</v>
      </c>
      <c r="H204" s="100">
        <v>10.302</v>
      </c>
      <c r="I204" s="223"/>
      <c r="J204" s="223"/>
      <c r="L204" s="96"/>
      <c r="M204" s="101"/>
      <c r="T204" s="102"/>
      <c r="AT204" s="98" t="s">
        <v>89</v>
      </c>
      <c r="AU204" s="98" t="s">
        <v>96</v>
      </c>
      <c r="AV204" s="95" t="s">
        <v>88</v>
      </c>
      <c r="AW204" s="95" t="s">
        <v>91</v>
      </c>
      <c r="AX204" s="95" t="s">
        <v>80</v>
      </c>
      <c r="AY204" s="98" t="s">
        <v>81</v>
      </c>
    </row>
    <row r="205" spans="2:65" s="9" customFormat="1" ht="24.2" customHeight="1" x14ac:dyDescent="0.25">
      <c r="B205" s="81"/>
      <c r="C205" s="82" t="s">
        <v>246</v>
      </c>
      <c r="D205" s="82" t="s">
        <v>83</v>
      </c>
      <c r="E205" s="83" t="s">
        <v>687</v>
      </c>
      <c r="F205" s="84" t="s">
        <v>688</v>
      </c>
      <c r="G205" s="85" t="s">
        <v>237</v>
      </c>
      <c r="H205" s="86">
        <v>101</v>
      </c>
      <c r="I205" s="221">
        <v>0</v>
      </c>
      <c r="J205" s="221">
        <f>ROUND(I205*H205,3)</f>
        <v>0</v>
      </c>
      <c r="K205" s="87"/>
      <c r="L205" s="10"/>
      <c r="M205" s="88" t="s">
        <v>14</v>
      </c>
      <c r="N205" s="89" t="s">
        <v>32</v>
      </c>
      <c r="O205" s="90">
        <v>0</v>
      </c>
      <c r="P205" s="90">
        <f>O205*H205</f>
        <v>0</v>
      </c>
      <c r="Q205" s="90">
        <v>0</v>
      </c>
      <c r="R205" s="90">
        <f>Q205*H205</f>
        <v>0</v>
      </c>
      <c r="S205" s="90">
        <v>0</v>
      </c>
      <c r="T205" s="91">
        <f>S205*H205</f>
        <v>0</v>
      </c>
      <c r="AR205" s="92" t="s">
        <v>87</v>
      </c>
      <c r="AT205" s="92" t="s">
        <v>83</v>
      </c>
      <c r="AU205" s="92" t="s">
        <v>96</v>
      </c>
      <c r="AY205" s="2" t="s">
        <v>81</v>
      </c>
      <c r="BE205" s="93">
        <f>IF(N205="základná",J205,0)</f>
        <v>0</v>
      </c>
      <c r="BF205" s="93">
        <f>IF(N205="znížená",J205,0)</f>
        <v>0</v>
      </c>
      <c r="BG205" s="93">
        <f>IF(N205="zákl. prenesená",J205,0)</f>
        <v>0</v>
      </c>
      <c r="BH205" s="93">
        <f>IF(N205="zníž. prenesená",J205,0)</f>
        <v>0</v>
      </c>
      <c r="BI205" s="93">
        <f>IF(N205="nulová",J205,0)</f>
        <v>0</v>
      </c>
      <c r="BJ205" s="2" t="s">
        <v>88</v>
      </c>
      <c r="BK205" s="94">
        <f>ROUND(I205*H205,3)</f>
        <v>0</v>
      </c>
      <c r="BL205" s="2" t="s">
        <v>87</v>
      </c>
      <c r="BM205" s="92" t="s">
        <v>808</v>
      </c>
    </row>
    <row r="206" spans="2:65" s="9" customFormat="1" ht="24.2" customHeight="1" x14ac:dyDescent="0.25">
      <c r="B206" s="81"/>
      <c r="C206" s="82" t="s">
        <v>172</v>
      </c>
      <c r="D206" s="82" t="s">
        <v>83</v>
      </c>
      <c r="E206" s="83" t="s">
        <v>689</v>
      </c>
      <c r="F206" s="84" t="s">
        <v>690</v>
      </c>
      <c r="G206" s="85" t="s">
        <v>86</v>
      </c>
      <c r="H206" s="86">
        <v>4</v>
      </c>
      <c r="I206" s="221">
        <v>0</v>
      </c>
      <c r="J206" s="221">
        <f>ROUND(I206*H206,3)</f>
        <v>0</v>
      </c>
      <c r="K206" s="87"/>
      <c r="L206" s="10"/>
      <c r="M206" s="88" t="s">
        <v>14</v>
      </c>
      <c r="N206" s="89" t="s">
        <v>32</v>
      </c>
      <c r="O206" s="90">
        <v>0</v>
      </c>
      <c r="P206" s="90">
        <f>O206*H206</f>
        <v>0</v>
      </c>
      <c r="Q206" s="90">
        <v>0</v>
      </c>
      <c r="R206" s="90">
        <f>Q206*H206</f>
        <v>0</v>
      </c>
      <c r="S206" s="90">
        <v>0</v>
      </c>
      <c r="T206" s="91">
        <f>S206*H206</f>
        <v>0</v>
      </c>
      <c r="AR206" s="92" t="s">
        <v>87</v>
      </c>
      <c r="AT206" s="92" t="s">
        <v>83</v>
      </c>
      <c r="AU206" s="92" t="s">
        <v>96</v>
      </c>
      <c r="AY206" s="2" t="s">
        <v>81</v>
      </c>
      <c r="BE206" s="93">
        <f>IF(N206="základná",J206,0)</f>
        <v>0</v>
      </c>
      <c r="BF206" s="93">
        <f>IF(N206="znížená",J206,0)</f>
        <v>0</v>
      </c>
      <c r="BG206" s="93">
        <f>IF(N206="zákl. prenesená",J206,0)</f>
        <v>0</v>
      </c>
      <c r="BH206" s="93">
        <f>IF(N206="zníž. prenesená",J206,0)</f>
        <v>0</v>
      </c>
      <c r="BI206" s="93">
        <f>IF(N206="nulová",J206,0)</f>
        <v>0</v>
      </c>
      <c r="BJ206" s="2" t="s">
        <v>88</v>
      </c>
      <c r="BK206" s="94">
        <f>ROUND(I206*H206,3)</f>
        <v>0</v>
      </c>
      <c r="BL206" s="2" t="s">
        <v>87</v>
      </c>
      <c r="BM206" s="92" t="s">
        <v>809</v>
      </c>
    </row>
    <row r="207" spans="2:65" s="9" customFormat="1" ht="24.2" customHeight="1" x14ac:dyDescent="0.25">
      <c r="B207" s="81"/>
      <c r="C207" s="110" t="s">
        <v>254</v>
      </c>
      <c r="D207" s="110" t="s">
        <v>125</v>
      </c>
      <c r="E207" s="111" t="s">
        <v>691</v>
      </c>
      <c r="F207" s="112" t="s">
        <v>692</v>
      </c>
      <c r="G207" s="113" t="s">
        <v>237</v>
      </c>
      <c r="H207" s="114">
        <v>101</v>
      </c>
      <c r="I207" s="220">
        <v>0</v>
      </c>
      <c r="J207" s="220">
        <f>ROUND(I207*H207,3)</f>
        <v>0</v>
      </c>
      <c r="K207" s="115"/>
      <c r="L207" s="116"/>
      <c r="M207" s="117" t="s">
        <v>14</v>
      </c>
      <c r="N207" s="118" t="s">
        <v>32</v>
      </c>
      <c r="O207" s="90">
        <v>0</v>
      </c>
      <c r="P207" s="90">
        <f>O207*H207</f>
        <v>0</v>
      </c>
      <c r="Q207" s="90">
        <v>0.01</v>
      </c>
      <c r="R207" s="90">
        <f>Q207*H207</f>
        <v>1.01</v>
      </c>
      <c r="S207" s="90">
        <v>0</v>
      </c>
      <c r="T207" s="91">
        <f>S207*H207</f>
        <v>0</v>
      </c>
      <c r="AR207" s="92" t="s">
        <v>102</v>
      </c>
      <c r="AT207" s="92" t="s">
        <v>125</v>
      </c>
      <c r="AU207" s="92" t="s">
        <v>96</v>
      </c>
      <c r="AY207" s="2" t="s">
        <v>81</v>
      </c>
      <c r="BE207" s="93">
        <f>IF(N207="základná",J207,0)</f>
        <v>0</v>
      </c>
      <c r="BF207" s="93">
        <f>IF(N207="znížená",J207,0)</f>
        <v>0</v>
      </c>
      <c r="BG207" s="93">
        <f>IF(N207="zákl. prenesená",J207,0)</f>
        <v>0</v>
      </c>
      <c r="BH207" s="93">
        <f>IF(N207="zníž. prenesená",J207,0)</f>
        <v>0</v>
      </c>
      <c r="BI207" s="93">
        <f>IF(N207="nulová",J207,0)</f>
        <v>0</v>
      </c>
      <c r="BJ207" s="2" t="s">
        <v>88</v>
      </c>
      <c r="BK207" s="94">
        <f>ROUND(I207*H207,3)</f>
        <v>0</v>
      </c>
      <c r="BL207" s="2" t="s">
        <v>87</v>
      </c>
      <c r="BM207" s="92" t="s">
        <v>810</v>
      </c>
    </row>
    <row r="208" spans="2:65" s="9" customFormat="1" ht="24.2" customHeight="1" x14ac:dyDescent="0.25">
      <c r="B208" s="81"/>
      <c r="C208" s="110" t="s">
        <v>176</v>
      </c>
      <c r="D208" s="110" t="s">
        <v>125</v>
      </c>
      <c r="E208" s="111" t="s">
        <v>693</v>
      </c>
      <c r="F208" s="112" t="s">
        <v>694</v>
      </c>
      <c r="G208" s="113" t="s">
        <v>237</v>
      </c>
      <c r="H208" s="114">
        <v>101</v>
      </c>
      <c r="I208" s="220">
        <v>0</v>
      </c>
      <c r="J208" s="220">
        <f>ROUND(I208*H208,3)</f>
        <v>0</v>
      </c>
      <c r="K208" s="115"/>
      <c r="L208" s="116"/>
      <c r="M208" s="117" t="s">
        <v>14</v>
      </c>
      <c r="N208" s="118" t="s">
        <v>32</v>
      </c>
      <c r="O208" s="90">
        <v>0</v>
      </c>
      <c r="P208" s="90">
        <f>O208*H208</f>
        <v>0</v>
      </c>
      <c r="Q208" s="90">
        <v>5.0000000000000001E-3</v>
      </c>
      <c r="R208" s="90">
        <f>Q208*H208</f>
        <v>0.505</v>
      </c>
      <c r="S208" s="90">
        <v>0</v>
      </c>
      <c r="T208" s="91">
        <f>S208*H208</f>
        <v>0</v>
      </c>
      <c r="AR208" s="92" t="s">
        <v>102</v>
      </c>
      <c r="AT208" s="92" t="s">
        <v>125</v>
      </c>
      <c r="AU208" s="92" t="s">
        <v>96</v>
      </c>
      <c r="AY208" s="2" t="s">
        <v>81</v>
      </c>
      <c r="BE208" s="93">
        <f>IF(N208="základná",J208,0)</f>
        <v>0</v>
      </c>
      <c r="BF208" s="93">
        <f>IF(N208="znížená",J208,0)</f>
        <v>0</v>
      </c>
      <c r="BG208" s="93">
        <f>IF(N208="zákl. prenesená",J208,0)</f>
        <v>0</v>
      </c>
      <c r="BH208" s="93">
        <f>IF(N208="zníž. prenesená",J208,0)</f>
        <v>0</v>
      </c>
      <c r="BI208" s="93">
        <f>IF(N208="nulová",J208,0)</f>
        <v>0</v>
      </c>
      <c r="BJ208" s="2" t="s">
        <v>88</v>
      </c>
      <c r="BK208" s="94">
        <f>ROUND(I208*H208,3)</f>
        <v>0</v>
      </c>
      <c r="BL208" s="2" t="s">
        <v>87</v>
      </c>
      <c r="BM208" s="92" t="s">
        <v>811</v>
      </c>
    </row>
    <row r="209" spans="2:65" s="95" customFormat="1" x14ac:dyDescent="0.25">
      <c r="B209" s="96"/>
      <c r="D209" s="97" t="s">
        <v>89</v>
      </c>
      <c r="E209" s="98" t="s">
        <v>14</v>
      </c>
      <c r="F209" s="99" t="s">
        <v>812</v>
      </c>
      <c r="H209" s="100">
        <v>101</v>
      </c>
      <c r="I209" s="223"/>
      <c r="J209" s="223"/>
      <c r="L209" s="96"/>
      <c r="M209" s="101"/>
      <c r="T209" s="102"/>
      <c r="AT209" s="98" t="s">
        <v>89</v>
      </c>
      <c r="AU209" s="98" t="s">
        <v>96</v>
      </c>
      <c r="AV209" s="95" t="s">
        <v>88</v>
      </c>
      <c r="AW209" s="95" t="s">
        <v>91</v>
      </c>
      <c r="AX209" s="95" t="s">
        <v>2</v>
      </c>
      <c r="AY209" s="98" t="s">
        <v>81</v>
      </c>
    </row>
    <row r="210" spans="2:65" s="103" customFormat="1" x14ac:dyDescent="0.25">
      <c r="B210" s="104"/>
      <c r="D210" s="97" t="s">
        <v>89</v>
      </c>
      <c r="E210" s="105" t="s">
        <v>14</v>
      </c>
      <c r="F210" s="106" t="s">
        <v>93</v>
      </c>
      <c r="H210" s="107">
        <v>101</v>
      </c>
      <c r="I210" s="224"/>
      <c r="J210" s="224"/>
      <c r="L210" s="104"/>
      <c r="M210" s="108"/>
      <c r="T210" s="109"/>
      <c r="AT210" s="105" t="s">
        <v>89</v>
      </c>
      <c r="AU210" s="105" t="s">
        <v>96</v>
      </c>
      <c r="AV210" s="103" t="s">
        <v>87</v>
      </c>
      <c r="AW210" s="103" t="s">
        <v>91</v>
      </c>
      <c r="AX210" s="103" t="s">
        <v>80</v>
      </c>
      <c r="AY210" s="105" t="s">
        <v>81</v>
      </c>
    </row>
    <row r="211" spans="2:65" s="9" customFormat="1" ht="24.2" customHeight="1" x14ac:dyDescent="0.25">
      <c r="B211" s="81"/>
      <c r="C211" s="110" t="s">
        <v>262</v>
      </c>
      <c r="D211" s="110" t="s">
        <v>125</v>
      </c>
      <c r="E211" s="111" t="s">
        <v>695</v>
      </c>
      <c r="F211" s="112" t="s">
        <v>813</v>
      </c>
      <c r="G211" s="113" t="s">
        <v>696</v>
      </c>
      <c r="H211" s="114">
        <v>303</v>
      </c>
      <c r="I211" s="220">
        <v>0</v>
      </c>
      <c r="J211" s="220">
        <f>ROUND(I211*H211,3)</f>
        <v>0</v>
      </c>
      <c r="K211" s="115"/>
      <c r="L211" s="116"/>
      <c r="M211" s="117" t="s">
        <v>14</v>
      </c>
      <c r="N211" s="118" t="s">
        <v>32</v>
      </c>
      <c r="O211" s="90">
        <v>0</v>
      </c>
      <c r="P211" s="90">
        <f>O211*H211</f>
        <v>0</v>
      </c>
      <c r="Q211" s="90">
        <v>0</v>
      </c>
      <c r="R211" s="90">
        <f>Q211*H211</f>
        <v>0</v>
      </c>
      <c r="S211" s="90">
        <v>0</v>
      </c>
      <c r="T211" s="91">
        <f>S211*H211</f>
        <v>0</v>
      </c>
      <c r="AR211" s="92" t="s">
        <v>102</v>
      </c>
      <c r="AT211" s="92" t="s">
        <v>125</v>
      </c>
      <c r="AU211" s="92" t="s">
        <v>96</v>
      </c>
      <c r="AY211" s="2" t="s">
        <v>81</v>
      </c>
      <c r="BE211" s="93">
        <f>IF(N211="základná",J211,0)</f>
        <v>0</v>
      </c>
      <c r="BF211" s="93">
        <f>IF(N211="znížená",J211,0)</f>
        <v>0</v>
      </c>
      <c r="BG211" s="93">
        <f>IF(N211="zákl. prenesená",J211,0)</f>
        <v>0</v>
      </c>
      <c r="BH211" s="93">
        <f>IF(N211="zníž. prenesená",J211,0)</f>
        <v>0</v>
      </c>
      <c r="BI211" s="93">
        <f>IF(N211="nulová",J211,0)</f>
        <v>0</v>
      </c>
      <c r="BJ211" s="2" t="s">
        <v>88</v>
      </c>
      <c r="BK211" s="94">
        <f>ROUND(I211*H211,3)</f>
        <v>0</v>
      </c>
      <c r="BL211" s="2" t="s">
        <v>87</v>
      </c>
      <c r="BM211" s="92" t="s">
        <v>814</v>
      </c>
    </row>
    <row r="212" spans="2:65" s="95" customFormat="1" x14ac:dyDescent="0.25">
      <c r="B212" s="96"/>
      <c r="D212" s="97" t="s">
        <v>89</v>
      </c>
      <c r="E212" s="98" t="s">
        <v>14</v>
      </c>
      <c r="F212" s="99" t="s">
        <v>815</v>
      </c>
      <c r="H212" s="100">
        <v>48</v>
      </c>
      <c r="I212" s="223"/>
      <c r="J212" s="223"/>
      <c r="L212" s="96"/>
      <c r="M212" s="101"/>
      <c r="T212" s="102"/>
      <c r="AT212" s="98" t="s">
        <v>89</v>
      </c>
      <c r="AU212" s="98" t="s">
        <v>96</v>
      </c>
      <c r="AV212" s="95" t="s">
        <v>88</v>
      </c>
      <c r="AW212" s="95" t="s">
        <v>91</v>
      </c>
      <c r="AX212" s="95" t="s">
        <v>2</v>
      </c>
      <c r="AY212" s="98" t="s">
        <v>81</v>
      </c>
    </row>
    <row r="213" spans="2:65" s="95" customFormat="1" x14ac:dyDescent="0.25">
      <c r="B213" s="96"/>
      <c r="D213" s="97" t="s">
        <v>89</v>
      </c>
      <c r="E213" s="98" t="s">
        <v>14</v>
      </c>
      <c r="F213" s="99" t="s">
        <v>816</v>
      </c>
      <c r="H213" s="100">
        <v>94</v>
      </c>
      <c r="I213" s="223"/>
      <c r="J213" s="223"/>
      <c r="L213" s="96"/>
      <c r="M213" s="101"/>
      <c r="T213" s="102"/>
      <c r="AT213" s="98" t="s">
        <v>89</v>
      </c>
      <c r="AU213" s="98" t="s">
        <v>96</v>
      </c>
      <c r="AV213" s="95" t="s">
        <v>88</v>
      </c>
      <c r="AW213" s="95" t="s">
        <v>91</v>
      </c>
      <c r="AX213" s="95" t="s">
        <v>2</v>
      </c>
      <c r="AY213" s="98" t="s">
        <v>81</v>
      </c>
    </row>
    <row r="214" spans="2:65" s="95" customFormat="1" x14ac:dyDescent="0.25">
      <c r="B214" s="96"/>
      <c r="D214" s="97" t="s">
        <v>89</v>
      </c>
      <c r="E214" s="98" t="s">
        <v>14</v>
      </c>
      <c r="F214" s="99" t="s">
        <v>817</v>
      </c>
      <c r="H214" s="100">
        <v>85</v>
      </c>
      <c r="I214" s="223"/>
      <c r="J214" s="223"/>
      <c r="L214" s="96"/>
      <c r="M214" s="101"/>
      <c r="T214" s="102"/>
      <c r="AT214" s="98" t="s">
        <v>89</v>
      </c>
      <c r="AU214" s="98" t="s">
        <v>96</v>
      </c>
      <c r="AV214" s="95" t="s">
        <v>88</v>
      </c>
      <c r="AW214" s="95" t="s">
        <v>91</v>
      </c>
      <c r="AX214" s="95" t="s">
        <v>2</v>
      </c>
      <c r="AY214" s="98" t="s">
        <v>81</v>
      </c>
    </row>
    <row r="215" spans="2:65" s="95" customFormat="1" x14ac:dyDescent="0.25">
      <c r="B215" s="96"/>
      <c r="D215" s="97" t="s">
        <v>89</v>
      </c>
      <c r="E215" s="98" t="s">
        <v>14</v>
      </c>
      <c r="F215" s="99" t="s">
        <v>818</v>
      </c>
      <c r="H215" s="100">
        <v>76</v>
      </c>
      <c r="I215" s="223"/>
      <c r="J215" s="223"/>
      <c r="L215" s="96"/>
      <c r="M215" s="101"/>
      <c r="T215" s="102"/>
      <c r="AT215" s="98" t="s">
        <v>89</v>
      </c>
      <c r="AU215" s="98" t="s">
        <v>96</v>
      </c>
      <c r="AV215" s="95" t="s">
        <v>88</v>
      </c>
      <c r="AW215" s="95" t="s">
        <v>91</v>
      </c>
      <c r="AX215" s="95" t="s">
        <v>2</v>
      </c>
      <c r="AY215" s="98" t="s">
        <v>81</v>
      </c>
    </row>
    <row r="216" spans="2:65" s="103" customFormat="1" x14ac:dyDescent="0.25">
      <c r="B216" s="104"/>
      <c r="D216" s="97" t="s">
        <v>89</v>
      </c>
      <c r="E216" s="105" t="s">
        <v>14</v>
      </c>
      <c r="F216" s="106" t="s">
        <v>93</v>
      </c>
      <c r="H216" s="107">
        <v>303</v>
      </c>
      <c r="I216" s="224"/>
      <c r="J216" s="224"/>
      <c r="L216" s="104"/>
      <c r="M216" s="108"/>
      <c r="T216" s="109"/>
      <c r="AT216" s="105" t="s">
        <v>89</v>
      </c>
      <c r="AU216" s="105" t="s">
        <v>96</v>
      </c>
      <c r="AV216" s="103" t="s">
        <v>87</v>
      </c>
      <c r="AW216" s="103" t="s">
        <v>91</v>
      </c>
      <c r="AX216" s="103" t="s">
        <v>80</v>
      </c>
      <c r="AY216" s="105" t="s">
        <v>81</v>
      </c>
    </row>
    <row r="217" spans="2:65" s="9" customFormat="1" ht="24.2" customHeight="1" x14ac:dyDescent="0.25">
      <c r="B217" s="81"/>
      <c r="C217" s="82" t="s">
        <v>180</v>
      </c>
      <c r="D217" s="82" t="s">
        <v>83</v>
      </c>
      <c r="E217" s="83" t="s">
        <v>697</v>
      </c>
      <c r="F217" s="84" t="s">
        <v>698</v>
      </c>
      <c r="G217" s="85" t="s">
        <v>123</v>
      </c>
      <c r="H217" s="86">
        <v>303</v>
      </c>
      <c r="I217" s="221">
        <v>0</v>
      </c>
      <c r="J217" s="221">
        <f>ROUND(I217*H217,3)</f>
        <v>0</v>
      </c>
      <c r="K217" s="87"/>
      <c r="L217" s="10"/>
      <c r="M217" s="88" t="s">
        <v>14</v>
      </c>
      <c r="N217" s="89" t="s">
        <v>32</v>
      </c>
      <c r="O217" s="90">
        <v>0</v>
      </c>
      <c r="P217" s="90">
        <f>O217*H217</f>
        <v>0</v>
      </c>
      <c r="Q217" s="90">
        <v>0</v>
      </c>
      <c r="R217" s="90">
        <f>Q217*H217</f>
        <v>0</v>
      </c>
      <c r="S217" s="90">
        <v>0</v>
      </c>
      <c r="T217" s="91">
        <f>S217*H217</f>
        <v>0</v>
      </c>
      <c r="AR217" s="92" t="s">
        <v>87</v>
      </c>
      <c r="AT217" s="92" t="s">
        <v>83</v>
      </c>
      <c r="AU217" s="92" t="s">
        <v>96</v>
      </c>
      <c r="AY217" s="2" t="s">
        <v>81</v>
      </c>
      <c r="BE217" s="93">
        <f>IF(N217="základná",J217,0)</f>
        <v>0</v>
      </c>
      <c r="BF217" s="93">
        <f>IF(N217="znížená",J217,0)</f>
        <v>0</v>
      </c>
      <c r="BG217" s="93">
        <f>IF(N217="zákl. prenesená",J217,0)</f>
        <v>0</v>
      </c>
      <c r="BH217" s="93">
        <f>IF(N217="zníž. prenesená",J217,0)</f>
        <v>0</v>
      </c>
      <c r="BI217" s="93">
        <f>IF(N217="nulová",J217,0)</f>
        <v>0</v>
      </c>
      <c r="BJ217" s="2" t="s">
        <v>88</v>
      </c>
      <c r="BK217" s="94">
        <f>ROUND(I217*H217,3)</f>
        <v>0</v>
      </c>
      <c r="BL217" s="2" t="s">
        <v>87</v>
      </c>
      <c r="BM217" s="92" t="s">
        <v>819</v>
      </c>
    </row>
    <row r="218" spans="2:65" s="9" customFormat="1" ht="16.5" customHeight="1" x14ac:dyDescent="0.25">
      <c r="B218" s="81"/>
      <c r="C218" s="82" t="s">
        <v>272</v>
      </c>
      <c r="D218" s="82" t="s">
        <v>83</v>
      </c>
      <c r="E218" s="83" t="s">
        <v>699</v>
      </c>
      <c r="F218" s="84" t="s">
        <v>700</v>
      </c>
      <c r="G218" s="85" t="s">
        <v>123</v>
      </c>
      <c r="H218" s="86">
        <v>303</v>
      </c>
      <c r="I218" s="221">
        <v>0</v>
      </c>
      <c r="J218" s="221">
        <f>ROUND(I218*H218,3)</f>
        <v>0</v>
      </c>
      <c r="K218" s="87"/>
      <c r="L218" s="10"/>
      <c r="M218" s="88" t="s">
        <v>14</v>
      </c>
      <c r="N218" s="89" t="s">
        <v>32</v>
      </c>
      <c r="O218" s="90">
        <v>0</v>
      </c>
      <c r="P218" s="90">
        <f>O218*H218</f>
        <v>0</v>
      </c>
      <c r="Q218" s="90">
        <v>0</v>
      </c>
      <c r="R218" s="90">
        <f>Q218*H218</f>
        <v>0</v>
      </c>
      <c r="S218" s="90">
        <v>0</v>
      </c>
      <c r="T218" s="91">
        <f>S218*H218</f>
        <v>0</v>
      </c>
      <c r="AR218" s="92" t="s">
        <v>87</v>
      </c>
      <c r="AT218" s="92" t="s">
        <v>83</v>
      </c>
      <c r="AU218" s="92" t="s">
        <v>96</v>
      </c>
      <c r="AY218" s="2" t="s">
        <v>81</v>
      </c>
      <c r="BE218" s="93">
        <f>IF(N218="základná",J218,0)</f>
        <v>0</v>
      </c>
      <c r="BF218" s="93">
        <f>IF(N218="znížená",J218,0)</f>
        <v>0</v>
      </c>
      <c r="BG218" s="93">
        <f>IF(N218="zákl. prenesená",J218,0)</f>
        <v>0</v>
      </c>
      <c r="BH218" s="93">
        <f>IF(N218="zníž. prenesená",J218,0)</f>
        <v>0</v>
      </c>
      <c r="BI218" s="93">
        <f>IF(N218="nulová",J218,0)</f>
        <v>0</v>
      </c>
      <c r="BJ218" s="2" t="s">
        <v>88</v>
      </c>
      <c r="BK218" s="94">
        <f>ROUND(I218*H218,3)</f>
        <v>0</v>
      </c>
      <c r="BL218" s="2" t="s">
        <v>87</v>
      </c>
      <c r="BM218" s="92" t="s">
        <v>820</v>
      </c>
    </row>
    <row r="219" spans="2:65" s="9" customFormat="1" ht="16.5" customHeight="1" x14ac:dyDescent="0.25">
      <c r="B219" s="81"/>
      <c r="C219" s="82" t="s">
        <v>183</v>
      </c>
      <c r="D219" s="82" t="s">
        <v>83</v>
      </c>
      <c r="E219" s="83" t="s">
        <v>701</v>
      </c>
      <c r="F219" s="84" t="s">
        <v>702</v>
      </c>
      <c r="G219" s="85" t="s">
        <v>123</v>
      </c>
      <c r="H219" s="86">
        <v>303</v>
      </c>
      <c r="I219" s="221">
        <v>0</v>
      </c>
      <c r="J219" s="221">
        <f>ROUND(I219*H219,3)</f>
        <v>0</v>
      </c>
      <c r="K219" s="87"/>
      <c r="L219" s="10"/>
      <c r="M219" s="88" t="s">
        <v>14</v>
      </c>
      <c r="N219" s="89" t="s">
        <v>32</v>
      </c>
      <c r="O219" s="90">
        <v>0</v>
      </c>
      <c r="P219" s="90">
        <f>O219*H219</f>
        <v>0</v>
      </c>
      <c r="Q219" s="90">
        <v>0</v>
      </c>
      <c r="R219" s="90">
        <f>Q219*H219</f>
        <v>0</v>
      </c>
      <c r="S219" s="90">
        <v>0</v>
      </c>
      <c r="T219" s="91">
        <f>S219*H219</f>
        <v>0</v>
      </c>
      <c r="AR219" s="92" t="s">
        <v>87</v>
      </c>
      <c r="AT219" s="92" t="s">
        <v>83</v>
      </c>
      <c r="AU219" s="92" t="s">
        <v>96</v>
      </c>
      <c r="AY219" s="2" t="s">
        <v>81</v>
      </c>
      <c r="BE219" s="93">
        <f>IF(N219="základná",J219,0)</f>
        <v>0</v>
      </c>
      <c r="BF219" s="93">
        <f>IF(N219="znížená",J219,0)</f>
        <v>0</v>
      </c>
      <c r="BG219" s="93">
        <f>IF(N219="zákl. prenesená",J219,0)</f>
        <v>0</v>
      </c>
      <c r="BH219" s="93">
        <f>IF(N219="zníž. prenesená",J219,0)</f>
        <v>0</v>
      </c>
      <c r="BI219" s="93">
        <f>IF(N219="nulová",J219,0)</f>
        <v>0</v>
      </c>
      <c r="BJ219" s="2" t="s">
        <v>88</v>
      </c>
      <c r="BK219" s="94">
        <f>ROUND(I219*H219,3)</f>
        <v>0</v>
      </c>
      <c r="BL219" s="2" t="s">
        <v>87</v>
      </c>
      <c r="BM219" s="92" t="s">
        <v>821</v>
      </c>
    </row>
    <row r="220" spans="2:65" s="71" customFormat="1" ht="22.9" customHeight="1" x14ac:dyDescent="0.2">
      <c r="B220" s="72"/>
      <c r="D220" s="73" t="s">
        <v>77</v>
      </c>
      <c r="E220" s="80" t="s">
        <v>659</v>
      </c>
      <c r="F220" s="80" t="s">
        <v>822</v>
      </c>
      <c r="I220" s="222"/>
      <c r="J220" s="219">
        <f>BK220</f>
        <v>0</v>
      </c>
      <c r="L220" s="72"/>
      <c r="M220" s="75"/>
      <c r="P220" s="76">
        <f>SUM(P221:P259)</f>
        <v>30.557919999999999</v>
      </c>
      <c r="R220" s="76">
        <f>SUM(R221:R259)</f>
        <v>60.662500000000001</v>
      </c>
      <c r="T220" s="77">
        <f>SUM(T221:T259)</f>
        <v>0</v>
      </c>
      <c r="AR220" s="73" t="s">
        <v>80</v>
      </c>
      <c r="AT220" s="78" t="s">
        <v>77</v>
      </c>
      <c r="AU220" s="78" t="s">
        <v>80</v>
      </c>
      <c r="AY220" s="73" t="s">
        <v>81</v>
      </c>
      <c r="BK220" s="79">
        <f>SUM(BK221:BK259)</f>
        <v>0</v>
      </c>
    </row>
    <row r="221" spans="2:65" s="9" customFormat="1" ht="24.2" customHeight="1" x14ac:dyDescent="0.25">
      <c r="B221" s="81"/>
      <c r="C221" s="82" t="s">
        <v>283</v>
      </c>
      <c r="D221" s="82" t="s">
        <v>83</v>
      </c>
      <c r="E221" s="83" t="s">
        <v>675</v>
      </c>
      <c r="F221" s="84" t="s">
        <v>676</v>
      </c>
      <c r="G221" s="85" t="s">
        <v>86</v>
      </c>
      <c r="H221" s="86">
        <v>92.08</v>
      </c>
      <c r="I221" s="221">
        <v>0</v>
      </c>
      <c r="J221" s="221">
        <f>ROUND(I221*H221,3)</f>
        <v>0</v>
      </c>
      <c r="K221" s="87"/>
      <c r="L221" s="10"/>
      <c r="M221" s="88" t="s">
        <v>14</v>
      </c>
      <c r="N221" s="89" t="s">
        <v>32</v>
      </c>
      <c r="O221" s="90">
        <v>0.24299999999999999</v>
      </c>
      <c r="P221" s="90">
        <f>O221*H221</f>
        <v>22.375439999999998</v>
      </c>
      <c r="Q221" s="90">
        <v>0</v>
      </c>
      <c r="R221" s="90">
        <f>Q221*H221</f>
        <v>0</v>
      </c>
      <c r="S221" s="90">
        <v>0</v>
      </c>
      <c r="T221" s="91">
        <f>S221*H221</f>
        <v>0</v>
      </c>
      <c r="AR221" s="92" t="s">
        <v>87</v>
      </c>
      <c r="AT221" s="92" t="s">
        <v>83</v>
      </c>
      <c r="AU221" s="92" t="s">
        <v>88</v>
      </c>
      <c r="AY221" s="2" t="s">
        <v>81</v>
      </c>
      <c r="BE221" s="93">
        <f>IF(N221="základná",J221,0)</f>
        <v>0</v>
      </c>
      <c r="BF221" s="93">
        <f>IF(N221="znížená",J221,0)</f>
        <v>0</v>
      </c>
      <c r="BG221" s="93">
        <f>IF(N221="zákl. prenesená",J221,0)</f>
        <v>0</v>
      </c>
      <c r="BH221" s="93">
        <f>IF(N221="zníž. prenesená",J221,0)</f>
        <v>0</v>
      </c>
      <c r="BI221" s="93">
        <f>IF(N221="nulová",J221,0)</f>
        <v>0</v>
      </c>
      <c r="BJ221" s="2" t="s">
        <v>88</v>
      </c>
      <c r="BK221" s="94">
        <f>ROUND(I221*H221,3)</f>
        <v>0</v>
      </c>
      <c r="BL221" s="2" t="s">
        <v>87</v>
      </c>
      <c r="BM221" s="92" t="s">
        <v>823</v>
      </c>
    </row>
    <row r="222" spans="2:65" s="95" customFormat="1" x14ac:dyDescent="0.25">
      <c r="B222" s="96"/>
      <c r="D222" s="97" t="s">
        <v>89</v>
      </c>
      <c r="E222" s="98" t="s">
        <v>14</v>
      </c>
      <c r="F222" s="99" t="s">
        <v>1034</v>
      </c>
      <c r="H222" s="100">
        <v>55.68</v>
      </c>
      <c r="I222" s="223"/>
      <c r="J222" s="223"/>
      <c r="L222" s="96"/>
      <c r="M222" s="101"/>
      <c r="T222" s="102"/>
      <c r="AT222" s="98" t="s">
        <v>89</v>
      </c>
      <c r="AU222" s="98" t="s">
        <v>88</v>
      </c>
      <c r="AV222" s="95" t="s">
        <v>88</v>
      </c>
      <c r="AW222" s="95" t="s">
        <v>91</v>
      </c>
      <c r="AX222" s="95" t="s">
        <v>2</v>
      </c>
      <c r="AY222" s="98" t="s">
        <v>81</v>
      </c>
    </row>
    <row r="223" spans="2:65" s="95" customFormat="1" x14ac:dyDescent="0.25">
      <c r="B223" s="96"/>
      <c r="D223" s="97" t="s">
        <v>89</v>
      </c>
      <c r="E223" s="98" t="s">
        <v>14</v>
      </c>
      <c r="F223" s="99" t="s">
        <v>1035</v>
      </c>
      <c r="H223" s="100">
        <v>36.4</v>
      </c>
      <c r="I223" s="223"/>
      <c r="J223" s="223"/>
      <c r="L223" s="96"/>
      <c r="M223" s="101"/>
      <c r="T223" s="102"/>
      <c r="AT223" s="98" t="s">
        <v>89</v>
      </c>
      <c r="AU223" s="98" t="s">
        <v>88</v>
      </c>
      <c r="AV223" s="95" t="s">
        <v>88</v>
      </c>
      <c r="AW223" s="95" t="s">
        <v>91</v>
      </c>
      <c r="AX223" s="95" t="s">
        <v>2</v>
      </c>
      <c r="AY223" s="98" t="s">
        <v>81</v>
      </c>
    </row>
    <row r="224" spans="2:65" s="103" customFormat="1" x14ac:dyDescent="0.25">
      <c r="B224" s="104"/>
      <c r="D224" s="97" t="s">
        <v>89</v>
      </c>
      <c r="E224" s="105" t="s">
        <v>14</v>
      </c>
      <c r="F224" s="106" t="s">
        <v>93</v>
      </c>
      <c r="H224" s="107">
        <v>92.08</v>
      </c>
      <c r="I224" s="224"/>
      <c r="J224" s="224"/>
      <c r="L224" s="104"/>
      <c r="M224" s="108"/>
      <c r="T224" s="109"/>
      <c r="AT224" s="105" t="s">
        <v>89</v>
      </c>
      <c r="AU224" s="105" t="s">
        <v>88</v>
      </c>
      <c r="AV224" s="103" t="s">
        <v>87</v>
      </c>
      <c r="AW224" s="103" t="s">
        <v>91</v>
      </c>
      <c r="AX224" s="103" t="s">
        <v>80</v>
      </c>
      <c r="AY224" s="105" t="s">
        <v>81</v>
      </c>
    </row>
    <row r="225" spans="2:65" s="9" customFormat="1" ht="24.2" customHeight="1" x14ac:dyDescent="0.25">
      <c r="B225" s="81"/>
      <c r="C225" s="82" t="s">
        <v>187</v>
      </c>
      <c r="D225" s="82" t="s">
        <v>83</v>
      </c>
      <c r="E225" s="83" t="s">
        <v>94</v>
      </c>
      <c r="F225" s="84" t="s">
        <v>95</v>
      </c>
      <c r="G225" s="85" t="s">
        <v>86</v>
      </c>
      <c r="H225" s="86">
        <v>92.08</v>
      </c>
      <c r="I225" s="221">
        <v>0</v>
      </c>
      <c r="J225" s="221">
        <f>ROUND(I225*H225,3)</f>
        <v>0</v>
      </c>
      <c r="K225" s="87"/>
      <c r="L225" s="10"/>
      <c r="M225" s="88" t="s">
        <v>14</v>
      </c>
      <c r="N225" s="89" t="s">
        <v>32</v>
      </c>
      <c r="O225" s="90">
        <v>5.6000000000000001E-2</v>
      </c>
      <c r="P225" s="90">
        <f>O225*H225</f>
        <v>5.1564800000000002</v>
      </c>
      <c r="Q225" s="90">
        <v>0</v>
      </c>
      <c r="R225" s="90">
        <f>Q225*H225</f>
        <v>0</v>
      </c>
      <c r="S225" s="90">
        <v>0</v>
      </c>
      <c r="T225" s="91">
        <f>S225*H225</f>
        <v>0</v>
      </c>
      <c r="AR225" s="92" t="s">
        <v>87</v>
      </c>
      <c r="AT225" s="92" t="s">
        <v>83</v>
      </c>
      <c r="AU225" s="92" t="s">
        <v>88</v>
      </c>
      <c r="AY225" s="2" t="s">
        <v>81</v>
      </c>
      <c r="BE225" s="93">
        <f>IF(N225="základná",J225,0)</f>
        <v>0</v>
      </c>
      <c r="BF225" s="93">
        <f>IF(N225="znížená",J225,0)</f>
        <v>0</v>
      </c>
      <c r="BG225" s="93">
        <f>IF(N225="zákl. prenesená",J225,0)</f>
        <v>0</v>
      </c>
      <c r="BH225" s="93">
        <f>IF(N225="zníž. prenesená",J225,0)</f>
        <v>0</v>
      </c>
      <c r="BI225" s="93">
        <f>IF(N225="nulová",J225,0)</f>
        <v>0</v>
      </c>
      <c r="BJ225" s="2" t="s">
        <v>88</v>
      </c>
      <c r="BK225" s="94">
        <f>ROUND(I225*H225,3)</f>
        <v>0</v>
      </c>
      <c r="BL225" s="2" t="s">
        <v>87</v>
      </c>
      <c r="BM225" s="92" t="s">
        <v>824</v>
      </c>
    </row>
    <row r="226" spans="2:65" s="9" customFormat="1" ht="24.2" customHeight="1" x14ac:dyDescent="0.25">
      <c r="B226" s="81"/>
      <c r="C226" s="82" t="s">
        <v>292</v>
      </c>
      <c r="D226" s="82" t="s">
        <v>83</v>
      </c>
      <c r="E226" s="83" t="s">
        <v>677</v>
      </c>
      <c r="F226" s="84" t="s">
        <v>547</v>
      </c>
      <c r="G226" s="85" t="s">
        <v>117</v>
      </c>
      <c r="H226" s="86">
        <v>147.328</v>
      </c>
      <c r="I226" s="221">
        <v>0</v>
      </c>
      <c r="J226" s="221">
        <f>ROUND(I226*H226,3)</f>
        <v>0</v>
      </c>
      <c r="K226" s="87"/>
      <c r="L226" s="10"/>
      <c r="M226" s="88" t="s">
        <v>14</v>
      </c>
      <c r="N226" s="89" t="s">
        <v>32</v>
      </c>
      <c r="O226" s="90">
        <v>0</v>
      </c>
      <c r="P226" s="90">
        <f>O226*H226</f>
        <v>0</v>
      </c>
      <c r="Q226" s="90">
        <v>0</v>
      </c>
      <c r="R226" s="90">
        <f>Q226*H226</f>
        <v>0</v>
      </c>
      <c r="S226" s="90">
        <v>0</v>
      </c>
      <c r="T226" s="91">
        <f>S226*H226</f>
        <v>0</v>
      </c>
      <c r="AR226" s="92" t="s">
        <v>87</v>
      </c>
      <c r="AT226" s="92" t="s">
        <v>83</v>
      </c>
      <c r="AU226" s="92" t="s">
        <v>88</v>
      </c>
      <c r="AY226" s="2" t="s">
        <v>81</v>
      </c>
      <c r="BE226" s="93">
        <f>IF(N226="základná",J226,0)</f>
        <v>0</v>
      </c>
      <c r="BF226" s="93">
        <f>IF(N226="znížená",J226,0)</f>
        <v>0</v>
      </c>
      <c r="BG226" s="93">
        <f>IF(N226="zákl. prenesená",J226,0)</f>
        <v>0</v>
      </c>
      <c r="BH226" s="93">
        <f>IF(N226="zníž. prenesená",J226,0)</f>
        <v>0</v>
      </c>
      <c r="BI226" s="93">
        <f>IF(N226="nulová",J226,0)</f>
        <v>0</v>
      </c>
      <c r="BJ226" s="2" t="s">
        <v>88</v>
      </c>
      <c r="BK226" s="94">
        <f>ROUND(I226*H226,3)</f>
        <v>0</v>
      </c>
      <c r="BL226" s="2" t="s">
        <v>87</v>
      </c>
      <c r="BM226" s="92" t="s">
        <v>825</v>
      </c>
    </row>
    <row r="227" spans="2:65" s="95" customFormat="1" x14ac:dyDescent="0.25">
      <c r="B227" s="96"/>
      <c r="D227" s="97" t="s">
        <v>89</v>
      </c>
      <c r="E227" s="98" t="s">
        <v>14</v>
      </c>
      <c r="F227" s="99" t="s">
        <v>1036</v>
      </c>
      <c r="H227" s="100">
        <v>147.328</v>
      </c>
      <c r="I227" s="223"/>
      <c r="J227" s="223"/>
      <c r="L227" s="96"/>
      <c r="M227" s="101"/>
      <c r="T227" s="102"/>
      <c r="AT227" s="98" t="s">
        <v>89</v>
      </c>
      <c r="AU227" s="98" t="s">
        <v>88</v>
      </c>
      <c r="AV227" s="95" t="s">
        <v>88</v>
      </c>
      <c r="AW227" s="95" t="s">
        <v>91</v>
      </c>
      <c r="AX227" s="95" t="s">
        <v>80</v>
      </c>
      <c r="AY227" s="98" t="s">
        <v>81</v>
      </c>
    </row>
    <row r="228" spans="2:65" s="9" customFormat="1" ht="21.75" customHeight="1" x14ac:dyDescent="0.25">
      <c r="B228" s="81"/>
      <c r="C228" s="82" t="s">
        <v>190</v>
      </c>
      <c r="D228" s="82" t="s">
        <v>83</v>
      </c>
      <c r="E228" s="83" t="s">
        <v>678</v>
      </c>
      <c r="F228" s="84" t="s">
        <v>679</v>
      </c>
      <c r="G228" s="85" t="s">
        <v>123</v>
      </c>
      <c r="H228" s="86">
        <v>178</v>
      </c>
      <c r="I228" s="221">
        <v>0</v>
      </c>
      <c r="J228" s="221">
        <f>ROUND(I228*H228,3)</f>
        <v>0</v>
      </c>
      <c r="K228" s="87"/>
      <c r="L228" s="10"/>
      <c r="M228" s="88" t="s">
        <v>14</v>
      </c>
      <c r="N228" s="89" t="s">
        <v>32</v>
      </c>
      <c r="O228" s="90">
        <v>1.7000000000000001E-2</v>
      </c>
      <c r="P228" s="90">
        <f>O228*H228</f>
        <v>3.0260000000000002</v>
      </c>
      <c r="Q228" s="90">
        <v>0</v>
      </c>
      <c r="R228" s="90">
        <f>Q228*H228</f>
        <v>0</v>
      </c>
      <c r="S228" s="90">
        <v>0</v>
      </c>
      <c r="T228" s="91">
        <f>S228*H228</f>
        <v>0</v>
      </c>
      <c r="AR228" s="92" t="s">
        <v>87</v>
      </c>
      <c r="AT228" s="92" t="s">
        <v>83</v>
      </c>
      <c r="AU228" s="92" t="s">
        <v>88</v>
      </c>
      <c r="AY228" s="2" t="s">
        <v>81</v>
      </c>
      <c r="BE228" s="93">
        <f>IF(N228="základná",J228,0)</f>
        <v>0</v>
      </c>
      <c r="BF228" s="93">
        <f>IF(N228="znížená",J228,0)</f>
        <v>0</v>
      </c>
      <c r="BG228" s="93">
        <f>IF(N228="zákl. prenesená",J228,0)</f>
        <v>0</v>
      </c>
      <c r="BH228" s="93">
        <f>IF(N228="zníž. prenesená",J228,0)</f>
        <v>0</v>
      </c>
      <c r="BI228" s="93">
        <f>IF(N228="nulová",J228,0)</f>
        <v>0</v>
      </c>
      <c r="BJ228" s="2" t="s">
        <v>88</v>
      </c>
      <c r="BK228" s="94">
        <f>ROUND(I228*H228,3)</f>
        <v>0</v>
      </c>
      <c r="BL228" s="2" t="s">
        <v>87</v>
      </c>
      <c r="BM228" s="92" t="s">
        <v>826</v>
      </c>
    </row>
    <row r="229" spans="2:65" s="95" customFormat="1" x14ac:dyDescent="0.25">
      <c r="B229" s="96"/>
      <c r="D229" s="97" t="s">
        <v>89</v>
      </c>
      <c r="E229" s="98" t="s">
        <v>14</v>
      </c>
      <c r="F229" s="99" t="s">
        <v>1037</v>
      </c>
      <c r="H229" s="100">
        <v>87</v>
      </c>
      <c r="I229" s="223"/>
      <c r="J229" s="223"/>
      <c r="L229" s="96"/>
      <c r="M229" s="101"/>
      <c r="T229" s="102"/>
      <c r="AT229" s="98" t="s">
        <v>89</v>
      </c>
      <c r="AU229" s="98" t="s">
        <v>88</v>
      </c>
      <c r="AV229" s="95" t="s">
        <v>88</v>
      </c>
      <c r="AW229" s="95" t="s">
        <v>91</v>
      </c>
      <c r="AX229" s="95" t="s">
        <v>2</v>
      </c>
      <c r="AY229" s="98" t="s">
        <v>81</v>
      </c>
    </row>
    <row r="230" spans="2:65" s="95" customFormat="1" x14ac:dyDescent="0.25">
      <c r="B230" s="96"/>
      <c r="D230" s="97" t="s">
        <v>89</v>
      </c>
      <c r="E230" s="98" t="s">
        <v>14</v>
      </c>
      <c r="F230" s="99" t="s">
        <v>1038</v>
      </c>
      <c r="H230" s="100">
        <v>91</v>
      </c>
      <c r="I230" s="223"/>
      <c r="J230" s="223"/>
      <c r="L230" s="96"/>
      <c r="M230" s="101"/>
      <c r="T230" s="102"/>
      <c r="AT230" s="98" t="s">
        <v>89</v>
      </c>
      <c r="AU230" s="98" t="s">
        <v>88</v>
      </c>
      <c r="AV230" s="95" t="s">
        <v>88</v>
      </c>
      <c r="AW230" s="95" t="s">
        <v>91</v>
      </c>
      <c r="AX230" s="95" t="s">
        <v>2</v>
      </c>
      <c r="AY230" s="98" t="s">
        <v>81</v>
      </c>
    </row>
    <row r="231" spans="2:65" s="103" customFormat="1" x14ac:dyDescent="0.25">
      <c r="B231" s="104"/>
      <c r="D231" s="97" t="s">
        <v>89</v>
      </c>
      <c r="E231" s="105" t="s">
        <v>14</v>
      </c>
      <c r="F231" s="106" t="s">
        <v>93</v>
      </c>
      <c r="H231" s="107">
        <v>178</v>
      </c>
      <c r="I231" s="224"/>
      <c r="J231" s="224"/>
      <c r="L231" s="104"/>
      <c r="M231" s="108"/>
      <c r="T231" s="109"/>
      <c r="AT231" s="105" t="s">
        <v>89</v>
      </c>
      <c r="AU231" s="105" t="s">
        <v>88</v>
      </c>
      <c r="AV231" s="103" t="s">
        <v>87</v>
      </c>
      <c r="AW231" s="103" t="s">
        <v>91</v>
      </c>
      <c r="AX231" s="103" t="s">
        <v>80</v>
      </c>
      <c r="AY231" s="105" t="s">
        <v>81</v>
      </c>
    </row>
    <row r="232" spans="2:65" s="9" customFormat="1" ht="24.2" customHeight="1" x14ac:dyDescent="0.25">
      <c r="B232" s="81"/>
      <c r="C232" s="82" t="s">
        <v>299</v>
      </c>
      <c r="D232" s="82" t="s">
        <v>83</v>
      </c>
      <c r="E232" s="83" t="s">
        <v>775</v>
      </c>
      <c r="F232" s="84" t="s">
        <v>776</v>
      </c>
      <c r="G232" s="85" t="s">
        <v>123</v>
      </c>
      <c r="H232" s="86">
        <v>178</v>
      </c>
      <c r="I232" s="221">
        <v>0</v>
      </c>
      <c r="J232" s="221">
        <f>ROUND(I232*H232,3)</f>
        <v>0</v>
      </c>
      <c r="K232" s="87"/>
      <c r="L232" s="10"/>
      <c r="M232" s="88" t="s">
        <v>14</v>
      </c>
      <c r="N232" s="89" t="s">
        <v>32</v>
      </c>
      <c r="O232" s="90">
        <v>0</v>
      </c>
      <c r="P232" s="90">
        <f>O232*H232</f>
        <v>0</v>
      </c>
      <c r="Q232" s="90">
        <v>0</v>
      </c>
      <c r="R232" s="90">
        <f>Q232*H232</f>
        <v>0</v>
      </c>
      <c r="S232" s="90">
        <v>0</v>
      </c>
      <c r="T232" s="91">
        <f>S232*H232</f>
        <v>0</v>
      </c>
      <c r="AR232" s="92" t="s">
        <v>87</v>
      </c>
      <c r="AT232" s="92" t="s">
        <v>83</v>
      </c>
      <c r="AU232" s="92" t="s">
        <v>88</v>
      </c>
      <c r="AY232" s="2" t="s">
        <v>81</v>
      </c>
      <c r="BE232" s="93">
        <f>IF(N232="základná",J232,0)</f>
        <v>0</v>
      </c>
      <c r="BF232" s="93">
        <f>IF(N232="znížená",J232,0)</f>
        <v>0</v>
      </c>
      <c r="BG232" s="93">
        <f>IF(N232="zákl. prenesená",J232,0)</f>
        <v>0</v>
      </c>
      <c r="BH232" s="93">
        <f>IF(N232="zníž. prenesená",J232,0)</f>
        <v>0</v>
      </c>
      <c r="BI232" s="93">
        <f>IF(N232="nulová",J232,0)</f>
        <v>0</v>
      </c>
      <c r="BJ232" s="2" t="s">
        <v>88</v>
      </c>
      <c r="BK232" s="94">
        <f>ROUND(I232*H232,3)</f>
        <v>0</v>
      </c>
      <c r="BL232" s="2" t="s">
        <v>87</v>
      </c>
      <c r="BM232" s="92" t="s">
        <v>827</v>
      </c>
    </row>
    <row r="233" spans="2:65" s="9" customFormat="1" ht="16.5" customHeight="1" x14ac:dyDescent="0.25">
      <c r="B233" s="81"/>
      <c r="C233" s="110" t="s">
        <v>195</v>
      </c>
      <c r="D233" s="110" t="s">
        <v>125</v>
      </c>
      <c r="E233" s="111" t="s">
        <v>682</v>
      </c>
      <c r="F233" s="112" t="s">
        <v>802</v>
      </c>
      <c r="G233" s="113" t="s">
        <v>117</v>
      </c>
      <c r="H233" s="114">
        <v>51.264000000000003</v>
      </c>
      <c r="I233" s="220">
        <v>0</v>
      </c>
      <c r="J233" s="220">
        <f>ROUND(I233*H233,3)</f>
        <v>0</v>
      </c>
      <c r="K233" s="115"/>
      <c r="L233" s="116"/>
      <c r="M233" s="117" t="s">
        <v>14</v>
      </c>
      <c r="N233" s="118" t="s">
        <v>32</v>
      </c>
      <c r="O233" s="90">
        <v>0</v>
      </c>
      <c r="P233" s="90">
        <f>O233*H233</f>
        <v>0</v>
      </c>
      <c r="Q233" s="90">
        <v>1</v>
      </c>
      <c r="R233" s="90">
        <f>Q233*H233</f>
        <v>51.264000000000003</v>
      </c>
      <c r="S233" s="90">
        <v>0</v>
      </c>
      <c r="T233" s="91">
        <f>S233*H233</f>
        <v>0</v>
      </c>
      <c r="AR233" s="92" t="s">
        <v>102</v>
      </c>
      <c r="AT233" s="92" t="s">
        <v>125</v>
      </c>
      <c r="AU233" s="92" t="s">
        <v>88</v>
      </c>
      <c r="AY233" s="2" t="s">
        <v>81</v>
      </c>
      <c r="BE233" s="93">
        <f>IF(N233="základná",J233,0)</f>
        <v>0</v>
      </c>
      <c r="BF233" s="93">
        <f>IF(N233="znížená",J233,0)</f>
        <v>0</v>
      </c>
      <c r="BG233" s="93">
        <f>IF(N233="zákl. prenesená",J233,0)</f>
        <v>0</v>
      </c>
      <c r="BH233" s="93">
        <f>IF(N233="zníž. prenesená",J233,0)</f>
        <v>0</v>
      </c>
      <c r="BI233" s="93">
        <f>IF(N233="nulová",J233,0)</f>
        <v>0</v>
      </c>
      <c r="BJ233" s="2" t="s">
        <v>88</v>
      </c>
      <c r="BK233" s="94">
        <f>ROUND(I233*H233,3)</f>
        <v>0</v>
      </c>
      <c r="BL233" s="2" t="s">
        <v>87</v>
      </c>
      <c r="BM233" s="92" t="s">
        <v>828</v>
      </c>
    </row>
    <row r="234" spans="2:65" s="95" customFormat="1" x14ac:dyDescent="0.25">
      <c r="B234" s="96"/>
      <c r="D234" s="97" t="s">
        <v>89</v>
      </c>
      <c r="E234" s="98" t="s">
        <v>14</v>
      </c>
      <c r="F234" s="99" t="s">
        <v>1039</v>
      </c>
      <c r="H234" s="100">
        <v>51.264000000000003</v>
      </c>
      <c r="I234" s="223"/>
      <c r="J234" s="223"/>
      <c r="L234" s="96"/>
      <c r="M234" s="101"/>
      <c r="T234" s="102"/>
      <c r="AT234" s="98" t="s">
        <v>89</v>
      </c>
      <c r="AU234" s="98" t="s">
        <v>88</v>
      </c>
      <c r="AV234" s="95" t="s">
        <v>88</v>
      </c>
      <c r="AW234" s="95" t="s">
        <v>91</v>
      </c>
      <c r="AX234" s="95" t="s">
        <v>80</v>
      </c>
      <c r="AY234" s="98" t="s">
        <v>81</v>
      </c>
    </row>
    <row r="235" spans="2:65" s="9" customFormat="1" ht="24.2" customHeight="1" x14ac:dyDescent="0.25">
      <c r="B235" s="81"/>
      <c r="C235" s="82" t="s">
        <v>306</v>
      </c>
      <c r="D235" s="82" t="s">
        <v>83</v>
      </c>
      <c r="E235" s="83" t="s">
        <v>778</v>
      </c>
      <c r="F235" s="84" t="s">
        <v>779</v>
      </c>
      <c r="G235" s="85" t="s">
        <v>123</v>
      </c>
      <c r="H235" s="86">
        <v>178</v>
      </c>
      <c r="I235" s="221">
        <v>0</v>
      </c>
      <c r="J235" s="221">
        <f>ROUND(I235*H235,3)</f>
        <v>0</v>
      </c>
      <c r="K235" s="87"/>
      <c r="L235" s="10"/>
      <c r="M235" s="88" t="s">
        <v>14</v>
      </c>
      <c r="N235" s="89" t="s">
        <v>32</v>
      </c>
      <c r="O235" s="90">
        <v>0</v>
      </c>
      <c r="P235" s="90">
        <f>O235*H235</f>
        <v>0</v>
      </c>
      <c r="Q235" s="90">
        <v>0</v>
      </c>
      <c r="R235" s="90">
        <f>Q235*H235</f>
        <v>0</v>
      </c>
      <c r="S235" s="90">
        <v>0</v>
      </c>
      <c r="T235" s="91">
        <f>S235*H235</f>
        <v>0</v>
      </c>
      <c r="AR235" s="92" t="s">
        <v>87</v>
      </c>
      <c r="AT235" s="92" t="s">
        <v>83</v>
      </c>
      <c r="AU235" s="92" t="s">
        <v>88</v>
      </c>
      <c r="AY235" s="2" t="s">
        <v>81</v>
      </c>
      <c r="BE235" s="93">
        <f>IF(N235="základná",J235,0)</f>
        <v>0</v>
      </c>
      <c r="BF235" s="93">
        <f>IF(N235="znížená",J235,0)</f>
        <v>0</v>
      </c>
      <c r="BG235" s="93">
        <f>IF(N235="zákl. prenesená",J235,0)</f>
        <v>0</v>
      </c>
      <c r="BH235" s="93">
        <f>IF(N235="zníž. prenesená",J235,0)</f>
        <v>0</v>
      </c>
      <c r="BI235" s="93">
        <f>IF(N235="nulová",J235,0)</f>
        <v>0</v>
      </c>
      <c r="BJ235" s="2" t="s">
        <v>88</v>
      </c>
      <c r="BK235" s="94">
        <f>ROUND(I235*H235,3)</f>
        <v>0</v>
      </c>
      <c r="BL235" s="2" t="s">
        <v>87</v>
      </c>
      <c r="BM235" s="92" t="s">
        <v>829</v>
      </c>
    </row>
    <row r="236" spans="2:65" s="95" customFormat="1" x14ac:dyDescent="0.25">
      <c r="B236" s="96"/>
      <c r="D236" s="97" t="s">
        <v>89</v>
      </c>
      <c r="E236" s="98" t="s">
        <v>14</v>
      </c>
      <c r="F236" s="99" t="s">
        <v>1037</v>
      </c>
      <c r="H236" s="100">
        <v>87</v>
      </c>
      <c r="I236" s="223"/>
      <c r="J236" s="223"/>
      <c r="L236" s="96"/>
      <c r="M236" s="101"/>
      <c r="T236" s="102"/>
      <c r="AT236" s="98" t="s">
        <v>89</v>
      </c>
      <c r="AU236" s="98" t="s">
        <v>88</v>
      </c>
      <c r="AV236" s="95" t="s">
        <v>88</v>
      </c>
      <c r="AW236" s="95" t="s">
        <v>91</v>
      </c>
      <c r="AX236" s="95" t="s">
        <v>2</v>
      </c>
      <c r="AY236" s="98" t="s">
        <v>81</v>
      </c>
    </row>
    <row r="237" spans="2:65" s="95" customFormat="1" x14ac:dyDescent="0.25">
      <c r="B237" s="96"/>
      <c r="D237" s="97" t="s">
        <v>89</v>
      </c>
      <c r="E237" s="98" t="s">
        <v>14</v>
      </c>
      <c r="F237" s="99" t="s">
        <v>1038</v>
      </c>
      <c r="H237" s="100">
        <v>91</v>
      </c>
      <c r="I237" s="223"/>
      <c r="J237" s="223"/>
      <c r="L237" s="96"/>
      <c r="M237" s="101"/>
      <c r="T237" s="102"/>
      <c r="AT237" s="98" t="s">
        <v>89</v>
      </c>
      <c r="AU237" s="98" t="s">
        <v>88</v>
      </c>
      <c r="AV237" s="95" t="s">
        <v>88</v>
      </c>
      <c r="AW237" s="95" t="s">
        <v>91</v>
      </c>
      <c r="AX237" s="95" t="s">
        <v>2</v>
      </c>
      <c r="AY237" s="98" t="s">
        <v>81</v>
      </c>
    </row>
    <row r="238" spans="2:65" s="103" customFormat="1" x14ac:dyDescent="0.25">
      <c r="B238" s="104"/>
      <c r="D238" s="97" t="s">
        <v>89</v>
      </c>
      <c r="E238" s="105" t="s">
        <v>14</v>
      </c>
      <c r="F238" s="106" t="s">
        <v>93</v>
      </c>
      <c r="H238" s="107">
        <v>178</v>
      </c>
      <c r="I238" s="224"/>
      <c r="J238" s="224"/>
      <c r="L238" s="104"/>
      <c r="M238" s="108"/>
      <c r="T238" s="109"/>
      <c r="AT238" s="105" t="s">
        <v>89</v>
      </c>
      <c r="AU238" s="105" t="s">
        <v>88</v>
      </c>
      <c r="AV238" s="103" t="s">
        <v>87</v>
      </c>
      <c r="AW238" s="103" t="s">
        <v>91</v>
      </c>
      <c r="AX238" s="103" t="s">
        <v>80</v>
      </c>
      <c r="AY238" s="105" t="s">
        <v>81</v>
      </c>
    </row>
    <row r="239" spans="2:65" s="9" customFormat="1" ht="16.5" customHeight="1" x14ac:dyDescent="0.25">
      <c r="B239" s="81"/>
      <c r="C239" s="110" t="s">
        <v>199</v>
      </c>
      <c r="D239" s="110" t="s">
        <v>125</v>
      </c>
      <c r="E239" s="111" t="s">
        <v>685</v>
      </c>
      <c r="F239" s="112" t="s">
        <v>686</v>
      </c>
      <c r="G239" s="113" t="s">
        <v>117</v>
      </c>
      <c r="H239" s="114">
        <v>7.5309999999999997</v>
      </c>
      <c r="I239" s="220">
        <v>0</v>
      </c>
      <c r="J239" s="220">
        <f>ROUND(I239*H239,3)</f>
        <v>0</v>
      </c>
      <c r="K239" s="115"/>
      <c r="L239" s="116"/>
      <c r="M239" s="117" t="s">
        <v>14</v>
      </c>
      <c r="N239" s="118" t="s">
        <v>32</v>
      </c>
      <c r="O239" s="90">
        <v>0</v>
      </c>
      <c r="P239" s="90">
        <f>O239*H239</f>
        <v>0</v>
      </c>
      <c r="Q239" s="90">
        <v>1</v>
      </c>
      <c r="R239" s="90">
        <f>Q239*H239</f>
        <v>7.5309999999999997</v>
      </c>
      <c r="S239" s="90">
        <v>0</v>
      </c>
      <c r="T239" s="91">
        <f>S239*H239</f>
        <v>0</v>
      </c>
      <c r="AR239" s="92" t="s">
        <v>102</v>
      </c>
      <c r="AT239" s="92" t="s">
        <v>125</v>
      </c>
      <c r="AU239" s="92" t="s">
        <v>88</v>
      </c>
      <c r="AY239" s="2" t="s">
        <v>81</v>
      </c>
      <c r="BE239" s="93">
        <f>IF(N239="základná",J239,0)</f>
        <v>0</v>
      </c>
      <c r="BF239" s="93">
        <f>IF(N239="znížená",J239,0)</f>
        <v>0</v>
      </c>
      <c r="BG239" s="93">
        <f>IF(N239="zákl. prenesená",J239,0)</f>
        <v>0</v>
      </c>
      <c r="BH239" s="93">
        <f>IF(N239="zníž. prenesená",J239,0)</f>
        <v>0</v>
      </c>
      <c r="BI239" s="93">
        <f>IF(N239="nulová",J239,0)</f>
        <v>0</v>
      </c>
      <c r="BJ239" s="2" t="s">
        <v>88</v>
      </c>
      <c r="BK239" s="94">
        <f>ROUND(I239*H239,3)</f>
        <v>0</v>
      </c>
      <c r="BL239" s="2" t="s">
        <v>87</v>
      </c>
      <c r="BM239" s="92" t="s">
        <v>830</v>
      </c>
    </row>
    <row r="240" spans="2:65" s="95" customFormat="1" x14ac:dyDescent="0.25">
      <c r="B240" s="96"/>
      <c r="D240" s="97" t="s">
        <v>89</v>
      </c>
      <c r="E240" s="98" t="s">
        <v>14</v>
      </c>
      <c r="F240" s="99" t="s">
        <v>1040</v>
      </c>
      <c r="H240" s="100">
        <v>4.4370000000000003</v>
      </c>
      <c r="I240" s="223"/>
      <c r="J240" s="223"/>
      <c r="L240" s="96"/>
      <c r="M240" s="101"/>
      <c r="T240" s="102"/>
      <c r="AT240" s="98" t="s">
        <v>89</v>
      </c>
      <c r="AU240" s="98" t="s">
        <v>88</v>
      </c>
      <c r="AV240" s="95" t="s">
        <v>88</v>
      </c>
      <c r="AW240" s="95" t="s">
        <v>91</v>
      </c>
      <c r="AX240" s="95" t="s">
        <v>2</v>
      </c>
      <c r="AY240" s="98" t="s">
        <v>81</v>
      </c>
    </row>
    <row r="241" spans="2:65" s="95" customFormat="1" x14ac:dyDescent="0.25">
      <c r="B241" s="96"/>
      <c r="D241" s="97" t="s">
        <v>89</v>
      </c>
      <c r="E241" s="98" t="s">
        <v>14</v>
      </c>
      <c r="F241" s="99" t="s">
        <v>1041</v>
      </c>
      <c r="H241" s="100">
        <v>3.0939999999999999</v>
      </c>
      <c r="I241" s="223"/>
      <c r="J241" s="223"/>
      <c r="L241" s="96"/>
      <c r="M241" s="101"/>
      <c r="T241" s="102"/>
      <c r="AT241" s="98" t="s">
        <v>89</v>
      </c>
      <c r="AU241" s="98" t="s">
        <v>88</v>
      </c>
      <c r="AV241" s="95" t="s">
        <v>88</v>
      </c>
      <c r="AW241" s="95" t="s">
        <v>91</v>
      </c>
      <c r="AX241" s="95" t="s">
        <v>2</v>
      </c>
      <c r="AY241" s="98" t="s">
        <v>81</v>
      </c>
    </row>
    <row r="242" spans="2:65" s="103" customFormat="1" x14ac:dyDescent="0.25">
      <c r="B242" s="104"/>
      <c r="D242" s="97" t="s">
        <v>89</v>
      </c>
      <c r="E242" s="105" t="s">
        <v>14</v>
      </c>
      <c r="F242" s="106" t="s">
        <v>93</v>
      </c>
      <c r="H242" s="107">
        <v>7.5309999999999997</v>
      </c>
      <c r="I242" s="224"/>
      <c r="J242" s="224"/>
      <c r="L242" s="104"/>
      <c r="M242" s="108"/>
      <c r="T242" s="109"/>
      <c r="AT242" s="105" t="s">
        <v>89</v>
      </c>
      <c r="AU242" s="105" t="s">
        <v>88</v>
      </c>
      <c r="AV242" s="103" t="s">
        <v>87</v>
      </c>
      <c r="AW242" s="103" t="s">
        <v>91</v>
      </c>
      <c r="AX242" s="103" t="s">
        <v>80</v>
      </c>
      <c r="AY242" s="105" t="s">
        <v>81</v>
      </c>
    </row>
    <row r="243" spans="2:65" s="9" customFormat="1" ht="24.2" customHeight="1" x14ac:dyDescent="0.25">
      <c r="B243" s="81"/>
      <c r="C243" s="82" t="s">
        <v>313</v>
      </c>
      <c r="D243" s="82" t="s">
        <v>83</v>
      </c>
      <c r="E243" s="83" t="s">
        <v>781</v>
      </c>
      <c r="F243" s="84" t="s">
        <v>782</v>
      </c>
      <c r="G243" s="85" t="s">
        <v>237</v>
      </c>
      <c r="H243" s="86">
        <v>83</v>
      </c>
      <c r="I243" s="221">
        <v>0</v>
      </c>
      <c r="J243" s="221">
        <f>ROUND(I243*H243,3)</f>
        <v>0</v>
      </c>
      <c r="K243" s="87"/>
      <c r="L243" s="10"/>
      <c r="M243" s="88" t="s">
        <v>14</v>
      </c>
      <c r="N243" s="89" t="s">
        <v>32</v>
      </c>
      <c r="O243" s="90">
        <v>0</v>
      </c>
      <c r="P243" s="90">
        <f>O243*H243</f>
        <v>0</v>
      </c>
      <c r="Q243" s="90">
        <v>0</v>
      </c>
      <c r="R243" s="90">
        <f>Q243*H243</f>
        <v>0</v>
      </c>
      <c r="S243" s="90">
        <v>0</v>
      </c>
      <c r="T243" s="91">
        <f>S243*H243</f>
        <v>0</v>
      </c>
      <c r="AR243" s="92" t="s">
        <v>87</v>
      </c>
      <c r="AT243" s="92" t="s">
        <v>83</v>
      </c>
      <c r="AU243" s="92" t="s">
        <v>88</v>
      </c>
      <c r="AY243" s="2" t="s">
        <v>81</v>
      </c>
      <c r="BE243" s="93">
        <f>IF(N243="základná",J243,0)</f>
        <v>0</v>
      </c>
      <c r="BF243" s="93">
        <f>IF(N243="znížená",J243,0)</f>
        <v>0</v>
      </c>
      <c r="BG243" s="93">
        <f>IF(N243="zákl. prenesená",J243,0)</f>
        <v>0</v>
      </c>
      <c r="BH243" s="93">
        <f>IF(N243="zníž. prenesená",J243,0)</f>
        <v>0</v>
      </c>
      <c r="BI243" s="93">
        <f>IF(N243="nulová",J243,0)</f>
        <v>0</v>
      </c>
      <c r="BJ243" s="2" t="s">
        <v>88</v>
      </c>
      <c r="BK243" s="94">
        <f>ROUND(I243*H243,3)</f>
        <v>0</v>
      </c>
      <c r="BL243" s="2" t="s">
        <v>87</v>
      </c>
      <c r="BM243" s="92" t="s">
        <v>831</v>
      </c>
    </row>
    <row r="244" spans="2:65" s="9" customFormat="1" ht="24.2" customHeight="1" x14ac:dyDescent="0.25">
      <c r="B244" s="81"/>
      <c r="C244" s="82" t="s">
        <v>203</v>
      </c>
      <c r="D244" s="82" t="s">
        <v>83</v>
      </c>
      <c r="E244" s="83" t="s">
        <v>794</v>
      </c>
      <c r="F244" s="84" t="s">
        <v>795</v>
      </c>
      <c r="G244" s="85" t="s">
        <v>86</v>
      </c>
      <c r="H244" s="86">
        <v>2.61</v>
      </c>
      <c r="I244" s="221">
        <v>0</v>
      </c>
      <c r="J244" s="221">
        <f>ROUND(I244*H244,3)</f>
        <v>0</v>
      </c>
      <c r="K244" s="87"/>
      <c r="L244" s="10"/>
      <c r="M244" s="88" t="s">
        <v>14</v>
      </c>
      <c r="N244" s="89" t="s">
        <v>32</v>
      </c>
      <c r="O244" s="90">
        <v>0</v>
      </c>
      <c r="P244" s="90">
        <f>O244*H244</f>
        <v>0</v>
      </c>
      <c r="Q244" s="90">
        <v>0</v>
      </c>
      <c r="R244" s="90">
        <f>Q244*H244</f>
        <v>0</v>
      </c>
      <c r="S244" s="90">
        <v>0</v>
      </c>
      <c r="T244" s="91">
        <f>S244*H244</f>
        <v>0</v>
      </c>
      <c r="AR244" s="92" t="s">
        <v>87</v>
      </c>
      <c r="AT244" s="92" t="s">
        <v>83</v>
      </c>
      <c r="AU244" s="92" t="s">
        <v>88</v>
      </c>
      <c r="AY244" s="2" t="s">
        <v>81</v>
      </c>
      <c r="BE244" s="93">
        <f>IF(N244="základná",J244,0)</f>
        <v>0</v>
      </c>
      <c r="BF244" s="93">
        <f>IF(N244="znížená",J244,0)</f>
        <v>0</v>
      </c>
      <c r="BG244" s="93">
        <f>IF(N244="zákl. prenesená",J244,0)</f>
        <v>0</v>
      </c>
      <c r="BH244" s="93">
        <f>IF(N244="zníž. prenesená",J244,0)</f>
        <v>0</v>
      </c>
      <c r="BI244" s="93">
        <f>IF(N244="nulová",J244,0)</f>
        <v>0</v>
      </c>
      <c r="BJ244" s="2" t="s">
        <v>88</v>
      </c>
      <c r="BK244" s="94">
        <f>ROUND(I244*H244,3)</f>
        <v>0</v>
      </c>
      <c r="BL244" s="2" t="s">
        <v>87</v>
      </c>
      <c r="BM244" s="92" t="s">
        <v>832</v>
      </c>
    </row>
    <row r="245" spans="2:65" s="95" customFormat="1" x14ac:dyDescent="0.25">
      <c r="B245" s="96"/>
      <c r="D245" s="97" t="s">
        <v>89</v>
      </c>
      <c r="E245" s="98" t="s">
        <v>14</v>
      </c>
      <c r="F245" s="99" t="s">
        <v>833</v>
      </c>
      <c r="H245" s="100">
        <v>2.61</v>
      </c>
      <c r="I245" s="223"/>
      <c r="J245" s="223"/>
      <c r="L245" s="96"/>
      <c r="M245" s="101"/>
      <c r="T245" s="102"/>
      <c r="AT245" s="98" t="s">
        <v>89</v>
      </c>
      <c r="AU245" s="98" t="s">
        <v>88</v>
      </c>
      <c r="AV245" s="95" t="s">
        <v>88</v>
      </c>
      <c r="AW245" s="95" t="s">
        <v>91</v>
      </c>
      <c r="AX245" s="95" t="s">
        <v>2</v>
      </c>
      <c r="AY245" s="98" t="s">
        <v>81</v>
      </c>
    </row>
    <row r="246" spans="2:65" s="103" customFormat="1" x14ac:dyDescent="0.25">
      <c r="B246" s="104"/>
      <c r="D246" s="97" t="s">
        <v>89</v>
      </c>
      <c r="E246" s="105" t="s">
        <v>14</v>
      </c>
      <c r="F246" s="106" t="s">
        <v>93</v>
      </c>
      <c r="H246" s="107">
        <v>2.61</v>
      </c>
      <c r="I246" s="224"/>
      <c r="J246" s="224"/>
      <c r="L246" s="104"/>
      <c r="M246" s="108"/>
      <c r="T246" s="109"/>
      <c r="AT246" s="105" t="s">
        <v>89</v>
      </c>
      <c r="AU246" s="105" t="s">
        <v>88</v>
      </c>
      <c r="AV246" s="103" t="s">
        <v>87</v>
      </c>
      <c r="AW246" s="103" t="s">
        <v>91</v>
      </c>
      <c r="AX246" s="103" t="s">
        <v>80</v>
      </c>
      <c r="AY246" s="105" t="s">
        <v>81</v>
      </c>
    </row>
    <row r="247" spans="2:65" s="9" customFormat="1" ht="16.5" customHeight="1" x14ac:dyDescent="0.25">
      <c r="B247" s="81"/>
      <c r="C247" s="110" t="s">
        <v>322</v>
      </c>
      <c r="D247" s="110" t="s">
        <v>125</v>
      </c>
      <c r="E247" s="111" t="s">
        <v>784</v>
      </c>
      <c r="F247" s="112" t="s">
        <v>785</v>
      </c>
      <c r="G247" s="113" t="s">
        <v>175</v>
      </c>
      <c r="H247" s="114">
        <v>166</v>
      </c>
      <c r="I247" s="220">
        <v>0</v>
      </c>
      <c r="J247" s="220">
        <f>ROUND(I247*H247,3)</f>
        <v>0</v>
      </c>
      <c r="K247" s="115"/>
      <c r="L247" s="116"/>
      <c r="M247" s="117" t="s">
        <v>14</v>
      </c>
      <c r="N247" s="118" t="s">
        <v>32</v>
      </c>
      <c r="O247" s="90">
        <v>0</v>
      </c>
      <c r="P247" s="90">
        <f>O247*H247</f>
        <v>0</v>
      </c>
      <c r="Q247" s="90">
        <v>1.125E-2</v>
      </c>
      <c r="R247" s="90">
        <f>Q247*H247</f>
        <v>1.8674999999999999</v>
      </c>
      <c r="S247" s="90">
        <v>0</v>
      </c>
      <c r="T247" s="91">
        <f>S247*H247</f>
        <v>0</v>
      </c>
      <c r="AR247" s="92" t="s">
        <v>102</v>
      </c>
      <c r="AT247" s="92" t="s">
        <v>125</v>
      </c>
      <c r="AU247" s="92" t="s">
        <v>88</v>
      </c>
      <c r="AY247" s="2" t="s">
        <v>81</v>
      </c>
      <c r="BE247" s="93">
        <f>IF(N247="základná",J247,0)</f>
        <v>0</v>
      </c>
      <c r="BF247" s="93">
        <f>IF(N247="znížená",J247,0)</f>
        <v>0</v>
      </c>
      <c r="BG247" s="93">
        <f>IF(N247="zákl. prenesená",J247,0)</f>
        <v>0</v>
      </c>
      <c r="BH247" s="93">
        <f>IF(N247="zníž. prenesená",J247,0)</f>
        <v>0</v>
      </c>
      <c r="BI247" s="93">
        <f>IF(N247="nulová",J247,0)</f>
        <v>0</v>
      </c>
      <c r="BJ247" s="2" t="s">
        <v>88</v>
      </c>
      <c r="BK247" s="94">
        <f>ROUND(I247*H247,3)</f>
        <v>0</v>
      </c>
      <c r="BL247" s="2" t="s">
        <v>87</v>
      </c>
      <c r="BM247" s="92" t="s">
        <v>834</v>
      </c>
    </row>
    <row r="248" spans="2:65" s="9" customFormat="1" ht="24.2" customHeight="1" x14ac:dyDescent="0.25">
      <c r="B248" s="81"/>
      <c r="C248" s="82" t="s">
        <v>206</v>
      </c>
      <c r="D248" s="82" t="s">
        <v>83</v>
      </c>
      <c r="E248" s="83" t="s">
        <v>787</v>
      </c>
      <c r="F248" s="84" t="s">
        <v>788</v>
      </c>
      <c r="G248" s="85" t="s">
        <v>123</v>
      </c>
      <c r="H248" s="86">
        <v>87</v>
      </c>
      <c r="I248" s="221">
        <v>0</v>
      </c>
      <c r="J248" s="221">
        <f>ROUND(I248*H248,3)</f>
        <v>0</v>
      </c>
      <c r="K248" s="87"/>
      <c r="L248" s="10"/>
      <c r="M248" s="88" t="s">
        <v>14</v>
      </c>
      <c r="N248" s="89" t="s">
        <v>32</v>
      </c>
      <c r="O248" s="90">
        <v>0</v>
      </c>
      <c r="P248" s="90">
        <f>O248*H248</f>
        <v>0</v>
      </c>
      <c r="Q248" s="90">
        <v>0</v>
      </c>
      <c r="R248" s="90">
        <f>Q248*H248</f>
        <v>0</v>
      </c>
      <c r="S248" s="90">
        <v>0</v>
      </c>
      <c r="T248" s="91">
        <f>S248*H248</f>
        <v>0</v>
      </c>
      <c r="AR248" s="92" t="s">
        <v>87</v>
      </c>
      <c r="AT248" s="92" t="s">
        <v>83</v>
      </c>
      <c r="AU248" s="92" t="s">
        <v>88</v>
      </c>
      <c r="AY248" s="2" t="s">
        <v>81</v>
      </c>
      <c r="BE248" s="93">
        <f>IF(N248="základná",J248,0)</f>
        <v>0</v>
      </c>
      <c r="BF248" s="93">
        <f>IF(N248="znížená",J248,0)</f>
        <v>0</v>
      </c>
      <c r="BG248" s="93">
        <f>IF(N248="zákl. prenesená",J248,0)</f>
        <v>0</v>
      </c>
      <c r="BH248" s="93">
        <f>IF(N248="zníž. prenesená",J248,0)</f>
        <v>0</v>
      </c>
      <c r="BI248" s="93">
        <f>IF(N248="nulová",J248,0)</f>
        <v>0</v>
      </c>
      <c r="BJ248" s="2" t="s">
        <v>88</v>
      </c>
      <c r="BK248" s="94">
        <f>ROUND(I248*H248,3)</f>
        <v>0</v>
      </c>
      <c r="BL248" s="2" t="s">
        <v>87</v>
      </c>
      <c r="BM248" s="92" t="s">
        <v>835</v>
      </c>
    </row>
    <row r="249" spans="2:65" s="9" customFormat="1" ht="24.2" customHeight="1" x14ac:dyDescent="0.25">
      <c r="B249" s="81"/>
      <c r="C249" s="110" t="s">
        <v>329</v>
      </c>
      <c r="D249" s="110" t="s">
        <v>125</v>
      </c>
      <c r="E249" s="111" t="s">
        <v>790</v>
      </c>
      <c r="F249" s="112" t="s">
        <v>791</v>
      </c>
      <c r="G249" s="113" t="s">
        <v>123</v>
      </c>
      <c r="H249" s="114">
        <v>88.74</v>
      </c>
      <c r="I249" s="220">
        <v>0</v>
      </c>
      <c r="J249" s="220">
        <f>ROUND(I249*H249,3)</f>
        <v>0</v>
      </c>
      <c r="K249" s="115"/>
      <c r="L249" s="116"/>
      <c r="M249" s="117" t="s">
        <v>14</v>
      </c>
      <c r="N249" s="118" t="s">
        <v>32</v>
      </c>
      <c r="O249" s="90">
        <v>0</v>
      </c>
      <c r="P249" s="90">
        <f>O249*H249</f>
        <v>0</v>
      </c>
      <c r="Q249" s="90">
        <v>0</v>
      </c>
      <c r="R249" s="90">
        <f>Q249*H249</f>
        <v>0</v>
      </c>
      <c r="S249" s="90">
        <v>0</v>
      </c>
      <c r="T249" s="91">
        <f>S249*H249</f>
        <v>0</v>
      </c>
      <c r="AR249" s="92" t="s">
        <v>102</v>
      </c>
      <c r="AT249" s="92" t="s">
        <v>125</v>
      </c>
      <c r="AU249" s="92" t="s">
        <v>88</v>
      </c>
      <c r="AY249" s="2" t="s">
        <v>81</v>
      </c>
      <c r="BE249" s="93">
        <f>IF(N249="základná",J249,0)</f>
        <v>0</v>
      </c>
      <c r="BF249" s="93">
        <f>IF(N249="znížená",J249,0)</f>
        <v>0</v>
      </c>
      <c r="BG249" s="93">
        <f>IF(N249="zákl. prenesená",J249,0)</f>
        <v>0</v>
      </c>
      <c r="BH249" s="93">
        <f>IF(N249="zníž. prenesená",J249,0)</f>
        <v>0</v>
      </c>
      <c r="BI249" s="93">
        <f>IF(N249="nulová",J249,0)</f>
        <v>0</v>
      </c>
      <c r="BJ249" s="2" t="s">
        <v>88</v>
      </c>
      <c r="BK249" s="94">
        <f>ROUND(I249*H249,3)</f>
        <v>0</v>
      </c>
      <c r="BL249" s="2" t="s">
        <v>87</v>
      </c>
      <c r="BM249" s="92" t="s">
        <v>836</v>
      </c>
    </row>
    <row r="250" spans="2:65" s="95" customFormat="1" x14ac:dyDescent="0.25">
      <c r="B250" s="96"/>
      <c r="D250" s="97" t="s">
        <v>89</v>
      </c>
      <c r="F250" s="99" t="s">
        <v>837</v>
      </c>
      <c r="H250" s="100">
        <v>88.74</v>
      </c>
      <c r="I250" s="223"/>
      <c r="J250" s="223"/>
      <c r="L250" s="96"/>
      <c r="M250" s="101"/>
      <c r="T250" s="102"/>
      <c r="AT250" s="98" t="s">
        <v>89</v>
      </c>
      <c r="AU250" s="98" t="s">
        <v>88</v>
      </c>
      <c r="AV250" s="95" t="s">
        <v>88</v>
      </c>
      <c r="AW250" s="95" t="s">
        <v>5</v>
      </c>
      <c r="AX250" s="95" t="s">
        <v>80</v>
      </c>
      <c r="AY250" s="98" t="s">
        <v>81</v>
      </c>
    </row>
    <row r="251" spans="2:65" s="9" customFormat="1" ht="24.2" customHeight="1" x14ac:dyDescent="0.25">
      <c r="B251" s="81"/>
      <c r="C251" s="110" t="s">
        <v>211</v>
      </c>
      <c r="D251" s="110" t="s">
        <v>125</v>
      </c>
      <c r="E251" s="111" t="s">
        <v>1042</v>
      </c>
      <c r="F251" s="112" t="s">
        <v>1043</v>
      </c>
      <c r="G251" s="113" t="s">
        <v>696</v>
      </c>
      <c r="H251" s="114">
        <v>91</v>
      </c>
      <c r="I251" s="220">
        <v>0</v>
      </c>
      <c r="J251" s="220">
        <f>ROUND(I251*H251,3)</f>
        <v>0</v>
      </c>
      <c r="K251" s="115"/>
      <c r="L251" s="116"/>
      <c r="M251" s="117" t="s">
        <v>14</v>
      </c>
      <c r="N251" s="118" t="s">
        <v>32</v>
      </c>
      <c r="O251" s="90">
        <v>0</v>
      </c>
      <c r="P251" s="90">
        <f>O251*H251</f>
        <v>0</v>
      </c>
      <c r="Q251" s="90">
        <v>0</v>
      </c>
      <c r="R251" s="90">
        <f>Q251*H251</f>
        <v>0</v>
      </c>
      <c r="S251" s="90">
        <v>0</v>
      </c>
      <c r="T251" s="91">
        <f>S251*H251</f>
        <v>0</v>
      </c>
      <c r="AR251" s="92" t="s">
        <v>102</v>
      </c>
      <c r="AT251" s="92" t="s">
        <v>125</v>
      </c>
      <c r="AU251" s="92" t="s">
        <v>88</v>
      </c>
      <c r="AY251" s="2" t="s">
        <v>81</v>
      </c>
      <c r="BE251" s="93">
        <f>IF(N251="základná",J251,0)</f>
        <v>0</v>
      </c>
      <c r="BF251" s="93">
        <f>IF(N251="znížená",J251,0)</f>
        <v>0</v>
      </c>
      <c r="BG251" s="93">
        <f>IF(N251="zákl. prenesená",J251,0)</f>
        <v>0</v>
      </c>
      <c r="BH251" s="93">
        <f>IF(N251="zníž. prenesená",J251,0)</f>
        <v>0</v>
      </c>
      <c r="BI251" s="93">
        <f>IF(N251="nulová",J251,0)</f>
        <v>0</v>
      </c>
      <c r="BJ251" s="2" t="s">
        <v>88</v>
      </c>
      <c r="BK251" s="94">
        <f>ROUND(I251*H251,3)</f>
        <v>0</v>
      </c>
      <c r="BL251" s="2" t="s">
        <v>87</v>
      </c>
      <c r="BM251" s="92" t="s">
        <v>1044</v>
      </c>
    </row>
    <row r="252" spans="2:65" s="95" customFormat="1" x14ac:dyDescent="0.25">
      <c r="B252" s="96"/>
      <c r="D252" s="97" t="s">
        <v>89</v>
      </c>
      <c r="E252" s="98" t="s">
        <v>14</v>
      </c>
      <c r="F252" s="99" t="s">
        <v>1045</v>
      </c>
      <c r="H252" s="100">
        <v>91</v>
      </c>
      <c r="I252" s="223"/>
      <c r="J252" s="223"/>
      <c r="L252" s="96"/>
      <c r="M252" s="101"/>
      <c r="T252" s="102"/>
      <c r="AT252" s="98" t="s">
        <v>89</v>
      </c>
      <c r="AU252" s="98" t="s">
        <v>88</v>
      </c>
      <c r="AV252" s="95" t="s">
        <v>88</v>
      </c>
      <c r="AW252" s="95" t="s">
        <v>91</v>
      </c>
      <c r="AX252" s="95" t="s">
        <v>2</v>
      </c>
      <c r="AY252" s="98" t="s">
        <v>81</v>
      </c>
    </row>
    <row r="253" spans="2:65" s="103" customFormat="1" x14ac:dyDescent="0.25">
      <c r="B253" s="104"/>
      <c r="D253" s="97" t="s">
        <v>89</v>
      </c>
      <c r="E253" s="105" t="s">
        <v>14</v>
      </c>
      <c r="F253" s="106" t="s">
        <v>93</v>
      </c>
      <c r="H253" s="107">
        <v>91</v>
      </c>
      <c r="I253" s="224"/>
      <c r="J253" s="224"/>
      <c r="L253" s="104"/>
      <c r="M253" s="108"/>
      <c r="T253" s="109"/>
      <c r="AT253" s="105" t="s">
        <v>89</v>
      </c>
      <c r="AU253" s="105" t="s">
        <v>88</v>
      </c>
      <c r="AV253" s="103" t="s">
        <v>87</v>
      </c>
      <c r="AW253" s="103" t="s">
        <v>91</v>
      </c>
      <c r="AX253" s="103" t="s">
        <v>80</v>
      </c>
      <c r="AY253" s="105" t="s">
        <v>81</v>
      </c>
    </row>
    <row r="254" spans="2:65" s="9" customFormat="1" ht="24.2" customHeight="1" x14ac:dyDescent="0.25">
      <c r="B254" s="81"/>
      <c r="C254" s="82" t="s">
        <v>336</v>
      </c>
      <c r="D254" s="82" t="s">
        <v>83</v>
      </c>
      <c r="E254" s="83" t="s">
        <v>697</v>
      </c>
      <c r="F254" s="84" t="s">
        <v>698</v>
      </c>
      <c r="G254" s="85" t="s">
        <v>123</v>
      </c>
      <c r="H254" s="86">
        <v>91</v>
      </c>
      <c r="I254" s="221">
        <v>0</v>
      </c>
      <c r="J254" s="221">
        <f t="shared" ref="J254:J259" si="20">ROUND(I254*H254,3)</f>
        <v>0</v>
      </c>
      <c r="K254" s="87"/>
      <c r="L254" s="10"/>
      <c r="M254" s="88" t="s">
        <v>14</v>
      </c>
      <c r="N254" s="89" t="s">
        <v>32</v>
      </c>
      <c r="O254" s="90">
        <v>0</v>
      </c>
      <c r="P254" s="90">
        <f t="shared" ref="P254:P259" si="21">O254*H254</f>
        <v>0</v>
      </c>
      <c r="Q254" s="90">
        <v>0</v>
      </c>
      <c r="R254" s="90">
        <f t="shared" ref="R254:R259" si="22">Q254*H254</f>
        <v>0</v>
      </c>
      <c r="S254" s="90">
        <v>0</v>
      </c>
      <c r="T254" s="91">
        <f t="shared" ref="T254:T259" si="23">S254*H254</f>
        <v>0</v>
      </c>
      <c r="AR254" s="92" t="s">
        <v>87</v>
      </c>
      <c r="AT254" s="92" t="s">
        <v>83</v>
      </c>
      <c r="AU254" s="92" t="s">
        <v>88</v>
      </c>
      <c r="AY254" s="2" t="s">
        <v>81</v>
      </c>
      <c r="BE254" s="93">
        <f t="shared" ref="BE254:BE259" si="24">IF(N254="základná",J254,0)</f>
        <v>0</v>
      </c>
      <c r="BF254" s="93">
        <f t="shared" ref="BF254:BF259" si="25">IF(N254="znížená",J254,0)</f>
        <v>0</v>
      </c>
      <c r="BG254" s="93">
        <f t="shared" ref="BG254:BG259" si="26">IF(N254="zákl. prenesená",J254,0)</f>
        <v>0</v>
      </c>
      <c r="BH254" s="93">
        <f t="shared" ref="BH254:BH259" si="27">IF(N254="zníž. prenesená",J254,0)</f>
        <v>0</v>
      </c>
      <c r="BI254" s="93">
        <f t="shared" ref="BI254:BI259" si="28">IF(N254="nulová",J254,0)</f>
        <v>0</v>
      </c>
      <c r="BJ254" s="2" t="s">
        <v>88</v>
      </c>
      <c r="BK254" s="94">
        <f t="shared" ref="BK254:BK259" si="29">ROUND(I254*H254,3)</f>
        <v>0</v>
      </c>
      <c r="BL254" s="2" t="s">
        <v>87</v>
      </c>
      <c r="BM254" s="92" t="s">
        <v>1046</v>
      </c>
    </row>
    <row r="255" spans="2:65" s="9" customFormat="1" ht="16.5" customHeight="1" x14ac:dyDescent="0.25">
      <c r="B255" s="81"/>
      <c r="C255" s="82" t="s">
        <v>214</v>
      </c>
      <c r="D255" s="82" t="s">
        <v>83</v>
      </c>
      <c r="E255" s="83" t="s">
        <v>699</v>
      </c>
      <c r="F255" s="84" t="s">
        <v>700</v>
      </c>
      <c r="G255" s="85" t="s">
        <v>123</v>
      </c>
      <c r="H255" s="86">
        <v>91</v>
      </c>
      <c r="I255" s="221">
        <v>0</v>
      </c>
      <c r="J255" s="221">
        <f t="shared" si="20"/>
        <v>0</v>
      </c>
      <c r="K255" s="87"/>
      <c r="L255" s="10"/>
      <c r="M255" s="88" t="s">
        <v>14</v>
      </c>
      <c r="N255" s="89" t="s">
        <v>32</v>
      </c>
      <c r="O255" s="90">
        <v>0</v>
      </c>
      <c r="P255" s="90">
        <f t="shared" si="21"/>
        <v>0</v>
      </c>
      <c r="Q255" s="90">
        <v>0</v>
      </c>
      <c r="R255" s="90">
        <f t="shared" si="22"/>
        <v>0</v>
      </c>
      <c r="S255" s="90">
        <v>0</v>
      </c>
      <c r="T255" s="91">
        <f t="shared" si="23"/>
        <v>0</v>
      </c>
      <c r="AR255" s="92" t="s">
        <v>87</v>
      </c>
      <c r="AT255" s="92" t="s">
        <v>83</v>
      </c>
      <c r="AU255" s="92" t="s">
        <v>88</v>
      </c>
      <c r="AY255" s="2" t="s">
        <v>81</v>
      </c>
      <c r="BE255" s="93">
        <f t="shared" si="24"/>
        <v>0</v>
      </c>
      <c r="BF255" s="93">
        <f t="shared" si="25"/>
        <v>0</v>
      </c>
      <c r="BG255" s="93">
        <f t="shared" si="26"/>
        <v>0</v>
      </c>
      <c r="BH255" s="93">
        <f t="shared" si="27"/>
        <v>0</v>
      </c>
      <c r="BI255" s="93">
        <f t="shared" si="28"/>
        <v>0</v>
      </c>
      <c r="BJ255" s="2" t="s">
        <v>88</v>
      </c>
      <c r="BK255" s="94">
        <f t="shared" si="29"/>
        <v>0</v>
      </c>
      <c r="BL255" s="2" t="s">
        <v>87</v>
      </c>
      <c r="BM255" s="92" t="s">
        <v>1047</v>
      </c>
    </row>
    <row r="256" spans="2:65" s="9" customFormat="1" ht="16.5" customHeight="1" x14ac:dyDescent="0.25">
      <c r="B256" s="81"/>
      <c r="C256" s="82" t="s">
        <v>343</v>
      </c>
      <c r="D256" s="82" t="s">
        <v>83</v>
      </c>
      <c r="E256" s="83" t="s">
        <v>701</v>
      </c>
      <c r="F256" s="84" t="s">
        <v>702</v>
      </c>
      <c r="G256" s="85" t="s">
        <v>123</v>
      </c>
      <c r="H256" s="86">
        <v>91</v>
      </c>
      <c r="I256" s="221">
        <v>0</v>
      </c>
      <c r="J256" s="221">
        <f t="shared" si="20"/>
        <v>0</v>
      </c>
      <c r="K256" s="87"/>
      <c r="L256" s="10"/>
      <c r="M256" s="88" t="s">
        <v>14</v>
      </c>
      <c r="N256" s="89" t="s">
        <v>32</v>
      </c>
      <c r="O256" s="90">
        <v>0</v>
      </c>
      <c r="P256" s="90">
        <f t="shared" si="21"/>
        <v>0</v>
      </c>
      <c r="Q256" s="90">
        <v>0</v>
      </c>
      <c r="R256" s="90">
        <f t="shared" si="22"/>
        <v>0</v>
      </c>
      <c r="S256" s="90">
        <v>0</v>
      </c>
      <c r="T256" s="91">
        <f t="shared" si="23"/>
        <v>0</v>
      </c>
      <c r="AR256" s="92" t="s">
        <v>87</v>
      </c>
      <c r="AT256" s="92" t="s">
        <v>83</v>
      </c>
      <c r="AU256" s="92" t="s">
        <v>88</v>
      </c>
      <c r="AY256" s="2" t="s">
        <v>81</v>
      </c>
      <c r="BE256" s="93">
        <f t="shared" si="24"/>
        <v>0</v>
      </c>
      <c r="BF256" s="93">
        <f t="shared" si="25"/>
        <v>0</v>
      </c>
      <c r="BG256" s="93">
        <f t="shared" si="26"/>
        <v>0</v>
      </c>
      <c r="BH256" s="93">
        <f t="shared" si="27"/>
        <v>0</v>
      </c>
      <c r="BI256" s="93">
        <f t="shared" si="28"/>
        <v>0</v>
      </c>
      <c r="BJ256" s="2" t="s">
        <v>88</v>
      </c>
      <c r="BK256" s="94">
        <f t="shared" si="29"/>
        <v>0</v>
      </c>
      <c r="BL256" s="2" t="s">
        <v>87</v>
      </c>
      <c r="BM256" s="92" t="s">
        <v>1048</v>
      </c>
    </row>
    <row r="257" spans="2:65" s="9" customFormat="1" ht="24.2" customHeight="1" x14ac:dyDescent="0.25">
      <c r="B257" s="81"/>
      <c r="C257" s="110" t="s">
        <v>218</v>
      </c>
      <c r="D257" s="110" t="s">
        <v>125</v>
      </c>
      <c r="E257" s="111" t="s">
        <v>838</v>
      </c>
      <c r="F257" s="112" t="s">
        <v>839</v>
      </c>
      <c r="G257" s="113" t="s">
        <v>175</v>
      </c>
      <c r="H257" s="114">
        <v>1</v>
      </c>
      <c r="I257" s="220">
        <v>0</v>
      </c>
      <c r="J257" s="220">
        <f t="shared" si="20"/>
        <v>0</v>
      </c>
      <c r="K257" s="115"/>
      <c r="L257" s="116"/>
      <c r="M257" s="117" t="s">
        <v>14</v>
      </c>
      <c r="N257" s="118" t="s">
        <v>32</v>
      </c>
      <c r="O257" s="90">
        <v>0</v>
      </c>
      <c r="P257" s="90">
        <f t="shared" si="21"/>
        <v>0</v>
      </c>
      <c r="Q257" s="90">
        <v>0</v>
      </c>
      <c r="R257" s="90">
        <f t="shared" si="22"/>
        <v>0</v>
      </c>
      <c r="S257" s="90">
        <v>0</v>
      </c>
      <c r="T257" s="91">
        <f t="shared" si="23"/>
        <v>0</v>
      </c>
      <c r="AR257" s="92" t="s">
        <v>102</v>
      </c>
      <c r="AT257" s="92" t="s">
        <v>125</v>
      </c>
      <c r="AU257" s="92" t="s">
        <v>88</v>
      </c>
      <c r="AY257" s="2" t="s">
        <v>81</v>
      </c>
      <c r="BE257" s="93">
        <f t="shared" si="24"/>
        <v>0</v>
      </c>
      <c r="BF257" s="93">
        <f t="shared" si="25"/>
        <v>0</v>
      </c>
      <c r="BG257" s="93">
        <f t="shared" si="26"/>
        <v>0</v>
      </c>
      <c r="BH257" s="93">
        <f t="shared" si="27"/>
        <v>0</v>
      </c>
      <c r="BI257" s="93">
        <f t="shared" si="28"/>
        <v>0</v>
      </c>
      <c r="BJ257" s="2" t="s">
        <v>88</v>
      </c>
      <c r="BK257" s="94">
        <f t="shared" si="29"/>
        <v>0</v>
      </c>
      <c r="BL257" s="2" t="s">
        <v>87</v>
      </c>
      <c r="BM257" s="92" t="s">
        <v>840</v>
      </c>
    </row>
    <row r="258" spans="2:65" s="9" customFormat="1" ht="24.2" customHeight="1" x14ac:dyDescent="0.25">
      <c r="B258" s="81"/>
      <c r="C258" s="110" t="s">
        <v>350</v>
      </c>
      <c r="D258" s="110" t="s">
        <v>125</v>
      </c>
      <c r="E258" s="111" t="s">
        <v>841</v>
      </c>
      <c r="F258" s="112" t="s">
        <v>842</v>
      </c>
      <c r="G258" s="113" t="s">
        <v>175</v>
      </c>
      <c r="H258" s="114">
        <v>1</v>
      </c>
      <c r="I258" s="220">
        <v>0</v>
      </c>
      <c r="J258" s="220">
        <f t="shared" si="20"/>
        <v>0</v>
      </c>
      <c r="K258" s="115"/>
      <c r="L258" s="116"/>
      <c r="M258" s="117" t="s">
        <v>14</v>
      </c>
      <c r="N258" s="118" t="s">
        <v>32</v>
      </c>
      <c r="O258" s="90">
        <v>0</v>
      </c>
      <c r="P258" s="90">
        <f t="shared" si="21"/>
        <v>0</v>
      </c>
      <c r="Q258" s="90">
        <v>0</v>
      </c>
      <c r="R258" s="90">
        <f t="shared" si="22"/>
        <v>0</v>
      </c>
      <c r="S258" s="90">
        <v>0</v>
      </c>
      <c r="T258" s="91">
        <f t="shared" si="23"/>
        <v>0</v>
      </c>
      <c r="AR258" s="92" t="s">
        <v>102</v>
      </c>
      <c r="AT258" s="92" t="s">
        <v>125</v>
      </c>
      <c r="AU258" s="92" t="s">
        <v>88</v>
      </c>
      <c r="AY258" s="2" t="s">
        <v>81</v>
      </c>
      <c r="BE258" s="93">
        <f t="shared" si="24"/>
        <v>0</v>
      </c>
      <c r="BF258" s="93">
        <f t="shared" si="25"/>
        <v>0</v>
      </c>
      <c r="BG258" s="93">
        <f t="shared" si="26"/>
        <v>0</v>
      </c>
      <c r="BH258" s="93">
        <f t="shared" si="27"/>
        <v>0</v>
      </c>
      <c r="BI258" s="93">
        <f t="shared" si="28"/>
        <v>0</v>
      </c>
      <c r="BJ258" s="2" t="s">
        <v>88</v>
      </c>
      <c r="BK258" s="94">
        <f t="shared" si="29"/>
        <v>0</v>
      </c>
      <c r="BL258" s="2" t="s">
        <v>87</v>
      </c>
      <c r="BM258" s="92" t="s">
        <v>843</v>
      </c>
    </row>
    <row r="259" spans="2:65" s="9" customFormat="1" ht="24.2" customHeight="1" x14ac:dyDescent="0.25">
      <c r="B259" s="81"/>
      <c r="C259" s="110" t="s">
        <v>221</v>
      </c>
      <c r="D259" s="110" t="s">
        <v>125</v>
      </c>
      <c r="E259" s="111" t="s">
        <v>844</v>
      </c>
      <c r="F259" s="112" t="s">
        <v>845</v>
      </c>
      <c r="G259" s="113" t="s">
        <v>175</v>
      </c>
      <c r="H259" s="114">
        <v>1</v>
      </c>
      <c r="I259" s="220">
        <v>0</v>
      </c>
      <c r="J259" s="220">
        <f t="shared" si="20"/>
        <v>0</v>
      </c>
      <c r="K259" s="115"/>
      <c r="L259" s="116"/>
      <c r="M259" s="117" t="s">
        <v>14</v>
      </c>
      <c r="N259" s="118" t="s">
        <v>32</v>
      </c>
      <c r="O259" s="90">
        <v>0</v>
      </c>
      <c r="P259" s="90">
        <f t="shared" si="21"/>
        <v>0</v>
      </c>
      <c r="Q259" s="90">
        <v>0</v>
      </c>
      <c r="R259" s="90">
        <f t="shared" si="22"/>
        <v>0</v>
      </c>
      <c r="S259" s="90">
        <v>0</v>
      </c>
      <c r="T259" s="91">
        <f t="shared" si="23"/>
        <v>0</v>
      </c>
      <c r="AR259" s="92" t="s">
        <v>102</v>
      </c>
      <c r="AT259" s="92" t="s">
        <v>125</v>
      </c>
      <c r="AU259" s="92" t="s">
        <v>88</v>
      </c>
      <c r="AY259" s="2" t="s">
        <v>81</v>
      </c>
      <c r="BE259" s="93">
        <f t="shared" si="24"/>
        <v>0</v>
      </c>
      <c r="BF259" s="93">
        <f t="shared" si="25"/>
        <v>0</v>
      </c>
      <c r="BG259" s="93">
        <f t="shared" si="26"/>
        <v>0</v>
      </c>
      <c r="BH259" s="93">
        <f t="shared" si="27"/>
        <v>0</v>
      </c>
      <c r="BI259" s="93">
        <f t="shared" si="28"/>
        <v>0</v>
      </c>
      <c r="BJ259" s="2" t="s">
        <v>88</v>
      </c>
      <c r="BK259" s="94">
        <f t="shared" si="29"/>
        <v>0</v>
      </c>
      <c r="BL259" s="2" t="s">
        <v>87</v>
      </c>
      <c r="BM259" s="92" t="s">
        <v>846</v>
      </c>
    </row>
    <row r="260" spans="2:65" s="71" customFormat="1" ht="22.9" customHeight="1" x14ac:dyDescent="0.2">
      <c r="B260" s="72"/>
      <c r="D260" s="73" t="s">
        <v>77</v>
      </c>
      <c r="E260" s="80" t="s">
        <v>662</v>
      </c>
      <c r="F260" s="80" t="s">
        <v>847</v>
      </c>
      <c r="I260" s="222"/>
      <c r="J260" s="219">
        <f>BK260</f>
        <v>0</v>
      </c>
      <c r="L260" s="72"/>
      <c r="M260" s="75"/>
      <c r="P260" s="76">
        <f>P261+P269+P276</f>
        <v>10.944600000000001</v>
      </c>
      <c r="R260" s="76">
        <f>R261+R269+R276</f>
        <v>44.155999999999999</v>
      </c>
      <c r="T260" s="77">
        <f>T261+T269+T276</f>
        <v>0</v>
      </c>
      <c r="AR260" s="73" t="s">
        <v>80</v>
      </c>
      <c r="AT260" s="78" t="s">
        <v>77</v>
      </c>
      <c r="AU260" s="78" t="s">
        <v>80</v>
      </c>
      <c r="AY260" s="73" t="s">
        <v>81</v>
      </c>
      <c r="BK260" s="79">
        <f>BK261+BK269+BK276</f>
        <v>0</v>
      </c>
    </row>
    <row r="261" spans="2:65" s="71" customFormat="1" ht="20.85" customHeight="1" x14ac:dyDescent="0.2">
      <c r="B261" s="72"/>
      <c r="D261" s="73" t="s">
        <v>77</v>
      </c>
      <c r="E261" s="80" t="s">
        <v>703</v>
      </c>
      <c r="F261" s="80" t="s">
        <v>665</v>
      </c>
      <c r="I261" s="222"/>
      <c r="J261" s="219">
        <f>BK261</f>
        <v>0</v>
      </c>
      <c r="L261" s="72"/>
      <c r="M261" s="75"/>
      <c r="P261" s="76">
        <f>SUM(P262:P268)</f>
        <v>0</v>
      </c>
      <c r="R261" s="76">
        <f>SUM(R262:R268)</f>
        <v>0</v>
      </c>
      <c r="T261" s="77">
        <f>SUM(T262:T268)</f>
        <v>0</v>
      </c>
      <c r="AR261" s="73" t="s">
        <v>80</v>
      </c>
      <c r="AT261" s="78" t="s">
        <v>77</v>
      </c>
      <c r="AU261" s="78" t="s">
        <v>88</v>
      </c>
      <c r="AY261" s="73" t="s">
        <v>81</v>
      </c>
      <c r="BK261" s="79">
        <f>SUM(BK262:BK268)</f>
        <v>0</v>
      </c>
    </row>
    <row r="262" spans="2:65" s="9" customFormat="1" ht="16.5" customHeight="1" x14ac:dyDescent="0.25">
      <c r="B262" s="81"/>
      <c r="C262" s="110" t="s">
        <v>357</v>
      </c>
      <c r="D262" s="110" t="s">
        <v>125</v>
      </c>
      <c r="E262" s="111" t="s">
        <v>848</v>
      </c>
      <c r="F262" s="112" t="s">
        <v>728</v>
      </c>
      <c r="G262" s="113" t="s">
        <v>175</v>
      </c>
      <c r="H262" s="114">
        <v>2</v>
      </c>
      <c r="I262" s="220">
        <v>0</v>
      </c>
      <c r="J262" s="220">
        <f t="shared" ref="J262:J268" si="30">ROUND(I262*H262,3)</f>
        <v>0</v>
      </c>
      <c r="K262" s="115"/>
      <c r="L262" s="116"/>
      <c r="M262" s="117" t="s">
        <v>14</v>
      </c>
      <c r="N262" s="118" t="s">
        <v>32</v>
      </c>
      <c r="O262" s="90">
        <v>0</v>
      </c>
      <c r="P262" s="90">
        <f t="shared" ref="P262:P268" si="31">O262*H262</f>
        <v>0</v>
      </c>
      <c r="Q262" s="90">
        <v>0</v>
      </c>
      <c r="R262" s="90">
        <f t="shared" ref="R262:R268" si="32">Q262*H262</f>
        <v>0</v>
      </c>
      <c r="S262" s="90">
        <v>0</v>
      </c>
      <c r="T262" s="91">
        <f t="shared" ref="T262:T268" si="33">S262*H262</f>
        <v>0</v>
      </c>
      <c r="AR262" s="92" t="s">
        <v>102</v>
      </c>
      <c r="AT262" s="92" t="s">
        <v>125</v>
      </c>
      <c r="AU262" s="92" t="s">
        <v>96</v>
      </c>
      <c r="AY262" s="2" t="s">
        <v>81</v>
      </c>
      <c r="BE262" s="93">
        <f t="shared" ref="BE262:BE268" si="34">IF(N262="základná",J262,0)</f>
        <v>0</v>
      </c>
      <c r="BF262" s="93">
        <f t="shared" ref="BF262:BF268" si="35">IF(N262="znížená",J262,0)</f>
        <v>0</v>
      </c>
      <c r="BG262" s="93">
        <f t="shared" ref="BG262:BG268" si="36">IF(N262="zákl. prenesená",J262,0)</f>
        <v>0</v>
      </c>
      <c r="BH262" s="93">
        <f t="shared" ref="BH262:BH268" si="37">IF(N262="zníž. prenesená",J262,0)</f>
        <v>0</v>
      </c>
      <c r="BI262" s="93">
        <f t="shared" ref="BI262:BI268" si="38">IF(N262="nulová",J262,0)</f>
        <v>0</v>
      </c>
      <c r="BJ262" s="2" t="s">
        <v>88</v>
      </c>
      <c r="BK262" s="94">
        <f t="shared" ref="BK262:BK268" si="39">ROUND(I262*H262,3)</f>
        <v>0</v>
      </c>
      <c r="BL262" s="2" t="s">
        <v>87</v>
      </c>
      <c r="BM262" s="92" t="s">
        <v>849</v>
      </c>
    </row>
    <row r="263" spans="2:65" s="9" customFormat="1" ht="16.5" customHeight="1" x14ac:dyDescent="0.25">
      <c r="B263" s="81"/>
      <c r="C263" s="82" t="s">
        <v>225</v>
      </c>
      <c r="D263" s="82" t="s">
        <v>83</v>
      </c>
      <c r="E263" s="83" t="s">
        <v>666</v>
      </c>
      <c r="F263" s="84" t="s">
        <v>667</v>
      </c>
      <c r="G263" s="85" t="s">
        <v>175</v>
      </c>
      <c r="H263" s="86">
        <v>2</v>
      </c>
      <c r="I263" s="221">
        <v>0</v>
      </c>
      <c r="J263" s="221">
        <f t="shared" si="30"/>
        <v>0</v>
      </c>
      <c r="K263" s="87"/>
      <c r="L263" s="10"/>
      <c r="M263" s="88" t="s">
        <v>14</v>
      </c>
      <c r="N263" s="89" t="s">
        <v>32</v>
      </c>
      <c r="O263" s="90">
        <v>0</v>
      </c>
      <c r="P263" s="90">
        <f t="shared" si="31"/>
        <v>0</v>
      </c>
      <c r="Q263" s="90">
        <v>0</v>
      </c>
      <c r="R263" s="90">
        <f t="shared" si="32"/>
        <v>0</v>
      </c>
      <c r="S263" s="90">
        <v>0</v>
      </c>
      <c r="T263" s="91">
        <f t="shared" si="33"/>
        <v>0</v>
      </c>
      <c r="AR263" s="92" t="s">
        <v>87</v>
      </c>
      <c r="AT263" s="92" t="s">
        <v>83</v>
      </c>
      <c r="AU263" s="92" t="s">
        <v>96</v>
      </c>
      <c r="AY263" s="2" t="s">
        <v>81</v>
      </c>
      <c r="BE263" s="93">
        <f t="shared" si="34"/>
        <v>0</v>
      </c>
      <c r="BF263" s="93">
        <f t="shared" si="35"/>
        <v>0</v>
      </c>
      <c r="BG263" s="93">
        <f t="shared" si="36"/>
        <v>0</v>
      </c>
      <c r="BH263" s="93">
        <f t="shared" si="37"/>
        <v>0</v>
      </c>
      <c r="BI263" s="93">
        <f t="shared" si="38"/>
        <v>0</v>
      </c>
      <c r="BJ263" s="2" t="s">
        <v>88</v>
      </c>
      <c r="BK263" s="94">
        <f t="shared" si="39"/>
        <v>0</v>
      </c>
      <c r="BL263" s="2" t="s">
        <v>87</v>
      </c>
      <c r="BM263" s="92" t="s">
        <v>1049</v>
      </c>
    </row>
    <row r="264" spans="2:65" s="9" customFormat="1" ht="16.5" customHeight="1" x14ac:dyDescent="0.25">
      <c r="B264" s="81"/>
      <c r="C264" s="110" t="s">
        <v>452</v>
      </c>
      <c r="D264" s="110" t="s">
        <v>125</v>
      </c>
      <c r="E264" s="111" t="s">
        <v>850</v>
      </c>
      <c r="F264" s="112" t="s">
        <v>738</v>
      </c>
      <c r="G264" s="113" t="s">
        <v>175</v>
      </c>
      <c r="H264" s="114">
        <v>1</v>
      </c>
      <c r="I264" s="220">
        <v>0</v>
      </c>
      <c r="J264" s="220">
        <f t="shared" si="30"/>
        <v>0</v>
      </c>
      <c r="K264" s="115"/>
      <c r="L264" s="116"/>
      <c r="M264" s="117" t="s">
        <v>14</v>
      </c>
      <c r="N264" s="118" t="s">
        <v>32</v>
      </c>
      <c r="O264" s="90">
        <v>0</v>
      </c>
      <c r="P264" s="90">
        <f t="shared" si="31"/>
        <v>0</v>
      </c>
      <c r="Q264" s="90">
        <v>0</v>
      </c>
      <c r="R264" s="90">
        <f t="shared" si="32"/>
        <v>0</v>
      </c>
      <c r="S264" s="90">
        <v>0</v>
      </c>
      <c r="T264" s="91">
        <f t="shared" si="33"/>
        <v>0</v>
      </c>
      <c r="AR264" s="92" t="s">
        <v>102</v>
      </c>
      <c r="AT264" s="92" t="s">
        <v>125</v>
      </c>
      <c r="AU264" s="92" t="s">
        <v>96</v>
      </c>
      <c r="AY264" s="2" t="s">
        <v>81</v>
      </c>
      <c r="BE264" s="93">
        <f t="shared" si="34"/>
        <v>0</v>
      </c>
      <c r="BF264" s="93">
        <f t="shared" si="35"/>
        <v>0</v>
      </c>
      <c r="BG264" s="93">
        <f t="shared" si="36"/>
        <v>0</v>
      </c>
      <c r="BH264" s="93">
        <f t="shared" si="37"/>
        <v>0</v>
      </c>
      <c r="BI264" s="93">
        <f t="shared" si="38"/>
        <v>0</v>
      </c>
      <c r="BJ264" s="2" t="s">
        <v>88</v>
      </c>
      <c r="BK264" s="94">
        <f t="shared" si="39"/>
        <v>0</v>
      </c>
      <c r="BL264" s="2" t="s">
        <v>87</v>
      </c>
      <c r="BM264" s="92" t="s">
        <v>851</v>
      </c>
    </row>
    <row r="265" spans="2:65" s="9" customFormat="1" ht="16.5" customHeight="1" x14ac:dyDescent="0.25">
      <c r="B265" s="81"/>
      <c r="C265" s="82" t="s">
        <v>228</v>
      </c>
      <c r="D265" s="82" t="s">
        <v>83</v>
      </c>
      <c r="E265" s="83" t="s">
        <v>666</v>
      </c>
      <c r="F265" s="84" t="s">
        <v>667</v>
      </c>
      <c r="G265" s="85" t="s">
        <v>175</v>
      </c>
      <c r="H265" s="86">
        <v>1</v>
      </c>
      <c r="I265" s="221">
        <v>0</v>
      </c>
      <c r="J265" s="221">
        <f t="shared" si="30"/>
        <v>0</v>
      </c>
      <c r="K265" s="87"/>
      <c r="L265" s="10"/>
      <c r="M265" s="88" t="s">
        <v>14</v>
      </c>
      <c r="N265" s="89" t="s">
        <v>32</v>
      </c>
      <c r="O265" s="90">
        <v>0</v>
      </c>
      <c r="P265" s="90">
        <f t="shared" si="31"/>
        <v>0</v>
      </c>
      <c r="Q265" s="90">
        <v>0</v>
      </c>
      <c r="R265" s="90">
        <f t="shared" si="32"/>
        <v>0</v>
      </c>
      <c r="S265" s="90">
        <v>0</v>
      </c>
      <c r="T265" s="91">
        <f t="shared" si="33"/>
        <v>0</v>
      </c>
      <c r="AR265" s="92" t="s">
        <v>87</v>
      </c>
      <c r="AT265" s="92" t="s">
        <v>83</v>
      </c>
      <c r="AU265" s="92" t="s">
        <v>96</v>
      </c>
      <c r="AY265" s="2" t="s">
        <v>81</v>
      </c>
      <c r="BE265" s="93">
        <f t="shared" si="34"/>
        <v>0</v>
      </c>
      <c r="BF265" s="93">
        <f t="shared" si="35"/>
        <v>0</v>
      </c>
      <c r="BG265" s="93">
        <f t="shared" si="36"/>
        <v>0</v>
      </c>
      <c r="BH265" s="93">
        <f t="shared" si="37"/>
        <v>0</v>
      </c>
      <c r="BI265" s="93">
        <f t="shared" si="38"/>
        <v>0</v>
      </c>
      <c r="BJ265" s="2" t="s">
        <v>88</v>
      </c>
      <c r="BK265" s="94">
        <f t="shared" si="39"/>
        <v>0</v>
      </c>
      <c r="BL265" s="2" t="s">
        <v>87</v>
      </c>
      <c r="BM265" s="92" t="s">
        <v>1050</v>
      </c>
    </row>
    <row r="266" spans="2:65" s="9" customFormat="1" ht="16.5" customHeight="1" x14ac:dyDescent="0.25">
      <c r="B266" s="81"/>
      <c r="C266" s="110" t="s">
        <v>457</v>
      </c>
      <c r="D266" s="110" t="s">
        <v>125</v>
      </c>
      <c r="E266" s="111" t="s">
        <v>852</v>
      </c>
      <c r="F266" s="112" t="s">
        <v>741</v>
      </c>
      <c r="G266" s="113" t="s">
        <v>175</v>
      </c>
      <c r="H266" s="114">
        <v>2</v>
      </c>
      <c r="I266" s="220">
        <v>0</v>
      </c>
      <c r="J266" s="220">
        <f t="shared" si="30"/>
        <v>0</v>
      </c>
      <c r="K266" s="115"/>
      <c r="L266" s="116"/>
      <c r="M266" s="117" t="s">
        <v>14</v>
      </c>
      <c r="N266" s="118" t="s">
        <v>32</v>
      </c>
      <c r="O266" s="90">
        <v>0</v>
      </c>
      <c r="P266" s="90">
        <f t="shared" si="31"/>
        <v>0</v>
      </c>
      <c r="Q266" s="90">
        <v>0</v>
      </c>
      <c r="R266" s="90">
        <f t="shared" si="32"/>
        <v>0</v>
      </c>
      <c r="S266" s="90">
        <v>0</v>
      </c>
      <c r="T266" s="91">
        <f t="shared" si="33"/>
        <v>0</v>
      </c>
      <c r="AR266" s="92" t="s">
        <v>102</v>
      </c>
      <c r="AT266" s="92" t="s">
        <v>125</v>
      </c>
      <c r="AU266" s="92" t="s">
        <v>96</v>
      </c>
      <c r="AY266" s="2" t="s">
        <v>81</v>
      </c>
      <c r="BE266" s="93">
        <f t="shared" si="34"/>
        <v>0</v>
      </c>
      <c r="BF266" s="93">
        <f t="shared" si="35"/>
        <v>0</v>
      </c>
      <c r="BG266" s="93">
        <f t="shared" si="36"/>
        <v>0</v>
      </c>
      <c r="BH266" s="93">
        <f t="shared" si="37"/>
        <v>0</v>
      </c>
      <c r="BI266" s="93">
        <f t="shared" si="38"/>
        <v>0</v>
      </c>
      <c r="BJ266" s="2" t="s">
        <v>88</v>
      </c>
      <c r="BK266" s="94">
        <f t="shared" si="39"/>
        <v>0</v>
      </c>
      <c r="BL266" s="2" t="s">
        <v>87</v>
      </c>
      <c r="BM266" s="92" t="s">
        <v>853</v>
      </c>
    </row>
    <row r="267" spans="2:65" s="9" customFormat="1" ht="16.5" customHeight="1" x14ac:dyDescent="0.25">
      <c r="B267" s="81"/>
      <c r="C267" s="82" t="s">
        <v>233</v>
      </c>
      <c r="D267" s="82" t="s">
        <v>83</v>
      </c>
      <c r="E267" s="83" t="s">
        <v>666</v>
      </c>
      <c r="F267" s="84" t="s">
        <v>667</v>
      </c>
      <c r="G267" s="85" t="s">
        <v>175</v>
      </c>
      <c r="H267" s="86">
        <v>2</v>
      </c>
      <c r="I267" s="221">
        <v>0</v>
      </c>
      <c r="J267" s="221">
        <f t="shared" si="30"/>
        <v>0</v>
      </c>
      <c r="K267" s="87"/>
      <c r="L267" s="10"/>
      <c r="M267" s="88" t="s">
        <v>14</v>
      </c>
      <c r="N267" s="89" t="s">
        <v>32</v>
      </c>
      <c r="O267" s="90">
        <v>0</v>
      </c>
      <c r="P267" s="90">
        <f t="shared" si="31"/>
        <v>0</v>
      </c>
      <c r="Q267" s="90">
        <v>0</v>
      </c>
      <c r="R267" s="90">
        <f t="shared" si="32"/>
        <v>0</v>
      </c>
      <c r="S267" s="90">
        <v>0</v>
      </c>
      <c r="T267" s="91">
        <f t="shared" si="33"/>
        <v>0</v>
      </c>
      <c r="AR267" s="92" t="s">
        <v>87</v>
      </c>
      <c r="AT267" s="92" t="s">
        <v>83</v>
      </c>
      <c r="AU267" s="92" t="s">
        <v>96</v>
      </c>
      <c r="AY267" s="2" t="s">
        <v>81</v>
      </c>
      <c r="BE267" s="93">
        <f t="shared" si="34"/>
        <v>0</v>
      </c>
      <c r="BF267" s="93">
        <f t="shared" si="35"/>
        <v>0</v>
      </c>
      <c r="BG267" s="93">
        <f t="shared" si="36"/>
        <v>0</v>
      </c>
      <c r="BH267" s="93">
        <f t="shared" si="37"/>
        <v>0</v>
      </c>
      <c r="BI267" s="93">
        <f t="shared" si="38"/>
        <v>0</v>
      </c>
      <c r="BJ267" s="2" t="s">
        <v>88</v>
      </c>
      <c r="BK267" s="94">
        <f t="shared" si="39"/>
        <v>0</v>
      </c>
      <c r="BL267" s="2" t="s">
        <v>87</v>
      </c>
      <c r="BM267" s="92" t="s">
        <v>1051</v>
      </c>
    </row>
    <row r="268" spans="2:65" s="9" customFormat="1" ht="16.5" customHeight="1" x14ac:dyDescent="0.25">
      <c r="B268" s="81"/>
      <c r="C268" s="82" t="s">
        <v>462</v>
      </c>
      <c r="D268" s="82" t="s">
        <v>83</v>
      </c>
      <c r="E268" s="83" t="s">
        <v>670</v>
      </c>
      <c r="F268" s="84" t="s">
        <v>671</v>
      </c>
      <c r="G268" s="85" t="s">
        <v>175</v>
      </c>
      <c r="H268" s="86">
        <v>5</v>
      </c>
      <c r="I268" s="221">
        <v>0</v>
      </c>
      <c r="J268" s="221">
        <f t="shared" si="30"/>
        <v>0</v>
      </c>
      <c r="K268" s="87"/>
      <c r="L268" s="10"/>
      <c r="M268" s="88" t="s">
        <v>14</v>
      </c>
      <c r="N268" s="89" t="s">
        <v>32</v>
      </c>
      <c r="O268" s="90">
        <v>0</v>
      </c>
      <c r="P268" s="90">
        <f t="shared" si="31"/>
        <v>0</v>
      </c>
      <c r="Q268" s="90">
        <v>0</v>
      </c>
      <c r="R268" s="90">
        <f t="shared" si="32"/>
        <v>0</v>
      </c>
      <c r="S268" s="90">
        <v>0</v>
      </c>
      <c r="T268" s="91">
        <f t="shared" si="33"/>
        <v>0</v>
      </c>
      <c r="AR268" s="92" t="s">
        <v>87</v>
      </c>
      <c r="AT268" s="92" t="s">
        <v>83</v>
      </c>
      <c r="AU268" s="92" t="s">
        <v>96</v>
      </c>
      <c r="AY268" s="2" t="s">
        <v>81</v>
      </c>
      <c r="BE268" s="93">
        <f t="shared" si="34"/>
        <v>0</v>
      </c>
      <c r="BF268" s="93">
        <f t="shared" si="35"/>
        <v>0</v>
      </c>
      <c r="BG268" s="93">
        <f t="shared" si="36"/>
        <v>0</v>
      </c>
      <c r="BH268" s="93">
        <f t="shared" si="37"/>
        <v>0</v>
      </c>
      <c r="BI268" s="93">
        <f t="shared" si="38"/>
        <v>0</v>
      </c>
      <c r="BJ268" s="2" t="s">
        <v>88</v>
      </c>
      <c r="BK268" s="94">
        <f t="shared" si="39"/>
        <v>0</v>
      </c>
      <c r="BL268" s="2" t="s">
        <v>87</v>
      </c>
      <c r="BM268" s="92" t="s">
        <v>1052</v>
      </c>
    </row>
    <row r="269" spans="2:65" s="71" customFormat="1" ht="20.85" customHeight="1" x14ac:dyDescent="0.2">
      <c r="B269" s="72"/>
      <c r="D269" s="73" t="s">
        <v>77</v>
      </c>
      <c r="E269" s="80" t="s">
        <v>706</v>
      </c>
      <c r="F269" s="80" t="s">
        <v>710</v>
      </c>
      <c r="I269" s="222"/>
      <c r="J269" s="219">
        <f>BK269</f>
        <v>0</v>
      </c>
      <c r="L269" s="72"/>
      <c r="M269" s="75"/>
      <c r="P269" s="76">
        <f>SUM(P270:P275)</f>
        <v>0</v>
      </c>
      <c r="R269" s="76">
        <f>SUM(R270:R275)</f>
        <v>0</v>
      </c>
      <c r="T269" s="77">
        <f>SUM(T270:T275)</f>
        <v>0</v>
      </c>
      <c r="AR269" s="73" t="s">
        <v>80</v>
      </c>
      <c r="AT269" s="78" t="s">
        <v>77</v>
      </c>
      <c r="AU269" s="78" t="s">
        <v>88</v>
      </c>
      <c r="AY269" s="73" t="s">
        <v>81</v>
      </c>
      <c r="BK269" s="79">
        <f>SUM(BK270:BK275)</f>
        <v>0</v>
      </c>
    </row>
    <row r="270" spans="2:65" s="9" customFormat="1" ht="16.5" customHeight="1" x14ac:dyDescent="0.25">
      <c r="B270" s="81"/>
      <c r="C270" s="110" t="s">
        <v>238</v>
      </c>
      <c r="D270" s="110" t="s">
        <v>125</v>
      </c>
      <c r="E270" s="111" t="s">
        <v>854</v>
      </c>
      <c r="F270" s="112" t="s">
        <v>1053</v>
      </c>
      <c r="G270" s="113" t="s">
        <v>175</v>
      </c>
      <c r="H270" s="114">
        <v>1</v>
      </c>
      <c r="I270" s="220">
        <v>0</v>
      </c>
      <c r="J270" s="220">
        <f>ROUND(I270*H270,3)</f>
        <v>0</v>
      </c>
      <c r="K270" s="115"/>
      <c r="L270" s="116"/>
      <c r="M270" s="117" t="s">
        <v>14</v>
      </c>
      <c r="N270" s="118" t="s">
        <v>32</v>
      </c>
      <c r="O270" s="90">
        <v>0</v>
      </c>
      <c r="P270" s="90">
        <f>O270*H270</f>
        <v>0</v>
      </c>
      <c r="Q270" s="90">
        <v>0</v>
      </c>
      <c r="R270" s="90">
        <f>Q270*H270</f>
        <v>0</v>
      </c>
      <c r="S270" s="90">
        <v>0</v>
      </c>
      <c r="T270" s="91">
        <f>S270*H270</f>
        <v>0</v>
      </c>
      <c r="AR270" s="92" t="s">
        <v>102</v>
      </c>
      <c r="AT270" s="92" t="s">
        <v>125</v>
      </c>
      <c r="AU270" s="92" t="s">
        <v>96</v>
      </c>
      <c r="AY270" s="2" t="s">
        <v>81</v>
      </c>
      <c r="BE270" s="93">
        <f>IF(N270="základná",J270,0)</f>
        <v>0</v>
      </c>
      <c r="BF270" s="93">
        <f>IF(N270="znížená",J270,0)</f>
        <v>0</v>
      </c>
      <c r="BG270" s="93">
        <f>IF(N270="zákl. prenesená",J270,0)</f>
        <v>0</v>
      </c>
      <c r="BH270" s="93">
        <f>IF(N270="zníž. prenesená",J270,0)</f>
        <v>0</v>
      </c>
      <c r="BI270" s="93">
        <f>IF(N270="nulová",J270,0)</f>
        <v>0</v>
      </c>
      <c r="BJ270" s="2" t="s">
        <v>88</v>
      </c>
      <c r="BK270" s="94">
        <f>ROUND(I270*H270,3)</f>
        <v>0</v>
      </c>
      <c r="BL270" s="2" t="s">
        <v>87</v>
      </c>
      <c r="BM270" s="92" t="s">
        <v>855</v>
      </c>
    </row>
    <row r="271" spans="2:65" s="95" customFormat="1" x14ac:dyDescent="0.25">
      <c r="B271" s="96"/>
      <c r="D271" s="97" t="s">
        <v>89</v>
      </c>
      <c r="E271" s="98" t="s">
        <v>14</v>
      </c>
      <c r="F271" s="99" t="s">
        <v>931</v>
      </c>
      <c r="H271" s="100">
        <v>1</v>
      </c>
      <c r="I271" s="223"/>
      <c r="J271" s="223"/>
      <c r="L271" s="96"/>
      <c r="M271" s="101"/>
      <c r="T271" s="102"/>
      <c r="AT271" s="98" t="s">
        <v>89</v>
      </c>
      <c r="AU271" s="98" t="s">
        <v>96</v>
      </c>
      <c r="AV271" s="95" t="s">
        <v>88</v>
      </c>
      <c r="AW271" s="95" t="s">
        <v>91</v>
      </c>
      <c r="AX271" s="95" t="s">
        <v>80</v>
      </c>
      <c r="AY271" s="98" t="s">
        <v>81</v>
      </c>
    </row>
    <row r="272" spans="2:65" s="9" customFormat="1" ht="16.5" customHeight="1" x14ac:dyDescent="0.25">
      <c r="B272" s="81"/>
      <c r="C272" s="110" t="s">
        <v>467</v>
      </c>
      <c r="D272" s="110" t="s">
        <v>125</v>
      </c>
      <c r="E272" s="111" t="s">
        <v>856</v>
      </c>
      <c r="F272" s="112" t="s">
        <v>1054</v>
      </c>
      <c r="G272" s="113" t="s">
        <v>175</v>
      </c>
      <c r="H272" s="114">
        <v>1</v>
      </c>
      <c r="I272" s="220">
        <v>0</v>
      </c>
      <c r="J272" s="220">
        <f>ROUND(I272*H272,3)</f>
        <v>0</v>
      </c>
      <c r="K272" s="115"/>
      <c r="L272" s="116"/>
      <c r="M272" s="117" t="s">
        <v>14</v>
      </c>
      <c r="N272" s="118" t="s">
        <v>32</v>
      </c>
      <c r="O272" s="90">
        <v>0</v>
      </c>
      <c r="P272" s="90">
        <f>O272*H272</f>
        <v>0</v>
      </c>
      <c r="Q272" s="90">
        <v>0</v>
      </c>
      <c r="R272" s="90">
        <f>Q272*H272</f>
        <v>0</v>
      </c>
      <c r="S272" s="90">
        <v>0</v>
      </c>
      <c r="T272" s="91">
        <f>S272*H272</f>
        <v>0</v>
      </c>
      <c r="AR272" s="92" t="s">
        <v>102</v>
      </c>
      <c r="AT272" s="92" t="s">
        <v>125</v>
      </c>
      <c r="AU272" s="92" t="s">
        <v>96</v>
      </c>
      <c r="AY272" s="2" t="s">
        <v>81</v>
      </c>
      <c r="BE272" s="93">
        <f>IF(N272="základná",J272,0)</f>
        <v>0</v>
      </c>
      <c r="BF272" s="93">
        <f>IF(N272="znížená",J272,0)</f>
        <v>0</v>
      </c>
      <c r="BG272" s="93">
        <f>IF(N272="zákl. prenesená",J272,0)</f>
        <v>0</v>
      </c>
      <c r="BH272" s="93">
        <f>IF(N272="zníž. prenesená",J272,0)</f>
        <v>0</v>
      </c>
      <c r="BI272" s="93">
        <f>IF(N272="nulová",J272,0)</f>
        <v>0</v>
      </c>
      <c r="BJ272" s="2" t="s">
        <v>88</v>
      </c>
      <c r="BK272" s="94">
        <f>ROUND(I272*H272,3)</f>
        <v>0</v>
      </c>
      <c r="BL272" s="2" t="s">
        <v>87</v>
      </c>
      <c r="BM272" s="92" t="s">
        <v>857</v>
      </c>
    </row>
    <row r="273" spans="2:65" s="95" customFormat="1" x14ac:dyDescent="0.25">
      <c r="B273" s="96"/>
      <c r="D273" s="97" t="s">
        <v>89</v>
      </c>
      <c r="E273" s="98" t="s">
        <v>14</v>
      </c>
      <c r="F273" s="99" t="s">
        <v>931</v>
      </c>
      <c r="H273" s="100">
        <v>1</v>
      </c>
      <c r="I273" s="223"/>
      <c r="J273" s="223"/>
      <c r="L273" s="96"/>
      <c r="M273" s="101"/>
      <c r="T273" s="102"/>
      <c r="AT273" s="98" t="s">
        <v>89</v>
      </c>
      <c r="AU273" s="98" t="s">
        <v>96</v>
      </c>
      <c r="AV273" s="95" t="s">
        <v>88</v>
      </c>
      <c r="AW273" s="95" t="s">
        <v>91</v>
      </c>
      <c r="AX273" s="95" t="s">
        <v>80</v>
      </c>
      <c r="AY273" s="98" t="s">
        <v>81</v>
      </c>
    </row>
    <row r="274" spans="2:65" s="9" customFormat="1" ht="16.5" customHeight="1" x14ac:dyDescent="0.25">
      <c r="B274" s="81"/>
      <c r="C274" s="110" t="s">
        <v>242</v>
      </c>
      <c r="D274" s="110" t="s">
        <v>125</v>
      </c>
      <c r="E274" s="111" t="s">
        <v>858</v>
      </c>
      <c r="F274" s="112" t="s">
        <v>942</v>
      </c>
      <c r="G274" s="113" t="s">
        <v>175</v>
      </c>
      <c r="H274" s="114">
        <v>1</v>
      </c>
      <c r="I274" s="220">
        <v>0</v>
      </c>
      <c r="J274" s="220">
        <f>ROUND(I274*H274,3)</f>
        <v>0</v>
      </c>
      <c r="K274" s="115"/>
      <c r="L274" s="116"/>
      <c r="M274" s="117" t="s">
        <v>14</v>
      </c>
      <c r="N274" s="118" t="s">
        <v>32</v>
      </c>
      <c r="O274" s="90">
        <v>0</v>
      </c>
      <c r="P274" s="90">
        <f>O274*H274</f>
        <v>0</v>
      </c>
      <c r="Q274" s="90">
        <v>0</v>
      </c>
      <c r="R274" s="90">
        <f>Q274*H274</f>
        <v>0</v>
      </c>
      <c r="S274" s="90">
        <v>0</v>
      </c>
      <c r="T274" s="91">
        <f>S274*H274</f>
        <v>0</v>
      </c>
      <c r="AR274" s="92" t="s">
        <v>102</v>
      </c>
      <c r="AT274" s="92" t="s">
        <v>125</v>
      </c>
      <c r="AU274" s="92" t="s">
        <v>96</v>
      </c>
      <c r="AY274" s="2" t="s">
        <v>81</v>
      </c>
      <c r="BE274" s="93">
        <f>IF(N274="základná",J274,0)</f>
        <v>0</v>
      </c>
      <c r="BF274" s="93">
        <f>IF(N274="znížená",J274,0)</f>
        <v>0</v>
      </c>
      <c r="BG274" s="93">
        <f>IF(N274="zákl. prenesená",J274,0)</f>
        <v>0</v>
      </c>
      <c r="BH274" s="93">
        <f>IF(N274="zníž. prenesená",J274,0)</f>
        <v>0</v>
      </c>
      <c r="BI274" s="93">
        <f>IF(N274="nulová",J274,0)</f>
        <v>0</v>
      </c>
      <c r="BJ274" s="2" t="s">
        <v>88</v>
      </c>
      <c r="BK274" s="94">
        <f>ROUND(I274*H274,3)</f>
        <v>0</v>
      </c>
      <c r="BL274" s="2" t="s">
        <v>87</v>
      </c>
      <c r="BM274" s="92" t="s">
        <v>859</v>
      </c>
    </row>
    <row r="275" spans="2:65" s="95" customFormat="1" x14ac:dyDescent="0.25">
      <c r="B275" s="96"/>
      <c r="D275" s="97" t="s">
        <v>89</v>
      </c>
      <c r="E275" s="98" t="s">
        <v>14</v>
      </c>
      <c r="F275" s="99" t="s">
        <v>931</v>
      </c>
      <c r="H275" s="100">
        <v>1</v>
      </c>
      <c r="I275" s="223"/>
      <c r="J275" s="223"/>
      <c r="L275" s="96"/>
      <c r="M275" s="101"/>
      <c r="T275" s="102"/>
      <c r="AT275" s="98" t="s">
        <v>89</v>
      </c>
      <c r="AU275" s="98" t="s">
        <v>96</v>
      </c>
      <c r="AV275" s="95" t="s">
        <v>88</v>
      </c>
      <c r="AW275" s="95" t="s">
        <v>91</v>
      </c>
      <c r="AX275" s="95" t="s">
        <v>80</v>
      </c>
      <c r="AY275" s="98" t="s">
        <v>81</v>
      </c>
    </row>
    <row r="276" spans="2:65" s="71" customFormat="1" ht="20.85" customHeight="1" x14ac:dyDescent="0.2">
      <c r="B276" s="72"/>
      <c r="D276" s="73" t="s">
        <v>77</v>
      </c>
      <c r="E276" s="80" t="s">
        <v>707</v>
      </c>
      <c r="F276" s="80" t="s">
        <v>674</v>
      </c>
      <c r="I276" s="222"/>
      <c r="J276" s="219">
        <f>BK276</f>
        <v>0</v>
      </c>
      <c r="L276" s="72"/>
      <c r="M276" s="75"/>
      <c r="P276" s="76">
        <f>SUM(P277:P309)</f>
        <v>10.944600000000001</v>
      </c>
      <c r="R276" s="76">
        <f>SUM(R277:R309)</f>
        <v>44.155999999999999</v>
      </c>
      <c r="T276" s="77">
        <f>SUM(T277:T309)</f>
        <v>0</v>
      </c>
      <c r="AR276" s="73" t="s">
        <v>80</v>
      </c>
      <c r="AT276" s="78" t="s">
        <v>77</v>
      </c>
      <c r="AU276" s="78" t="s">
        <v>88</v>
      </c>
      <c r="AY276" s="73" t="s">
        <v>81</v>
      </c>
      <c r="BK276" s="79">
        <f>SUM(BK277:BK309)</f>
        <v>0</v>
      </c>
    </row>
    <row r="277" spans="2:65" s="9" customFormat="1" ht="24.2" customHeight="1" x14ac:dyDescent="0.25">
      <c r="B277" s="81"/>
      <c r="C277" s="82" t="s">
        <v>472</v>
      </c>
      <c r="D277" s="82" t="s">
        <v>83</v>
      </c>
      <c r="E277" s="83" t="s">
        <v>675</v>
      </c>
      <c r="F277" s="84" t="s">
        <v>676</v>
      </c>
      <c r="G277" s="85" t="s">
        <v>86</v>
      </c>
      <c r="H277" s="86">
        <v>28.5</v>
      </c>
      <c r="I277" s="221">
        <v>0</v>
      </c>
      <c r="J277" s="221">
        <f>ROUND(I277*H277,3)</f>
        <v>0</v>
      </c>
      <c r="K277" s="87"/>
      <c r="L277" s="10"/>
      <c r="M277" s="88" t="s">
        <v>14</v>
      </c>
      <c r="N277" s="89" t="s">
        <v>32</v>
      </c>
      <c r="O277" s="90">
        <v>0.24299999999999999</v>
      </c>
      <c r="P277" s="90">
        <f>O277*H277</f>
        <v>6.9254999999999995</v>
      </c>
      <c r="Q277" s="90">
        <v>0</v>
      </c>
      <c r="R277" s="90">
        <f>Q277*H277</f>
        <v>0</v>
      </c>
      <c r="S277" s="90">
        <v>0</v>
      </c>
      <c r="T277" s="91">
        <f>S277*H277</f>
        <v>0</v>
      </c>
      <c r="AR277" s="92" t="s">
        <v>87</v>
      </c>
      <c r="AT277" s="92" t="s">
        <v>83</v>
      </c>
      <c r="AU277" s="92" t="s">
        <v>96</v>
      </c>
      <c r="AY277" s="2" t="s">
        <v>81</v>
      </c>
      <c r="BE277" s="93">
        <f>IF(N277="základná",J277,0)</f>
        <v>0</v>
      </c>
      <c r="BF277" s="93">
        <f>IF(N277="znížená",J277,0)</f>
        <v>0</v>
      </c>
      <c r="BG277" s="93">
        <f>IF(N277="zákl. prenesená",J277,0)</f>
        <v>0</v>
      </c>
      <c r="BH277" s="93">
        <f>IF(N277="zníž. prenesená",J277,0)</f>
        <v>0</v>
      </c>
      <c r="BI277" s="93">
        <f>IF(N277="nulová",J277,0)</f>
        <v>0</v>
      </c>
      <c r="BJ277" s="2" t="s">
        <v>88</v>
      </c>
      <c r="BK277" s="94">
        <f>ROUND(I277*H277,3)</f>
        <v>0</v>
      </c>
      <c r="BL277" s="2" t="s">
        <v>87</v>
      </c>
      <c r="BM277" s="92" t="s">
        <v>860</v>
      </c>
    </row>
    <row r="278" spans="2:65" s="95" customFormat="1" x14ac:dyDescent="0.25">
      <c r="B278" s="96"/>
      <c r="D278" s="97" t="s">
        <v>89</v>
      </c>
      <c r="E278" s="98" t="s">
        <v>14</v>
      </c>
      <c r="F278" s="99" t="s">
        <v>861</v>
      </c>
      <c r="H278" s="100">
        <v>5.25</v>
      </c>
      <c r="I278" s="223"/>
      <c r="J278" s="223"/>
      <c r="L278" s="96"/>
      <c r="M278" s="101"/>
      <c r="T278" s="102"/>
      <c r="AT278" s="98" t="s">
        <v>89</v>
      </c>
      <c r="AU278" s="98" t="s">
        <v>96</v>
      </c>
      <c r="AV278" s="95" t="s">
        <v>88</v>
      </c>
      <c r="AW278" s="95" t="s">
        <v>91</v>
      </c>
      <c r="AX278" s="95" t="s">
        <v>2</v>
      </c>
      <c r="AY278" s="98" t="s">
        <v>81</v>
      </c>
    </row>
    <row r="279" spans="2:65" s="95" customFormat="1" x14ac:dyDescent="0.25">
      <c r="B279" s="96"/>
      <c r="D279" s="97" t="s">
        <v>89</v>
      </c>
      <c r="E279" s="98" t="s">
        <v>14</v>
      </c>
      <c r="F279" s="99" t="s">
        <v>862</v>
      </c>
      <c r="H279" s="100">
        <v>23.25</v>
      </c>
      <c r="I279" s="223"/>
      <c r="J279" s="223"/>
      <c r="L279" s="96"/>
      <c r="M279" s="101"/>
      <c r="T279" s="102"/>
      <c r="AT279" s="98" t="s">
        <v>89</v>
      </c>
      <c r="AU279" s="98" t="s">
        <v>96</v>
      </c>
      <c r="AV279" s="95" t="s">
        <v>88</v>
      </c>
      <c r="AW279" s="95" t="s">
        <v>91</v>
      </c>
      <c r="AX279" s="95" t="s">
        <v>2</v>
      </c>
      <c r="AY279" s="98" t="s">
        <v>81</v>
      </c>
    </row>
    <row r="280" spans="2:65" s="103" customFormat="1" x14ac:dyDescent="0.25">
      <c r="B280" s="104"/>
      <c r="D280" s="97" t="s">
        <v>89</v>
      </c>
      <c r="E280" s="105" t="s">
        <v>14</v>
      </c>
      <c r="F280" s="106" t="s">
        <v>93</v>
      </c>
      <c r="H280" s="107">
        <v>28.5</v>
      </c>
      <c r="I280" s="224"/>
      <c r="J280" s="224"/>
      <c r="L280" s="104"/>
      <c r="M280" s="108"/>
      <c r="T280" s="109"/>
      <c r="AT280" s="105" t="s">
        <v>89</v>
      </c>
      <c r="AU280" s="105" t="s">
        <v>96</v>
      </c>
      <c r="AV280" s="103" t="s">
        <v>87</v>
      </c>
      <c r="AW280" s="103" t="s">
        <v>91</v>
      </c>
      <c r="AX280" s="103" t="s">
        <v>80</v>
      </c>
      <c r="AY280" s="105" t="s">
        <v>81</v>
      </c>
    </row>
    <row r="281" spans="2:65" s="9" customFormat="1" ht="24.2" customHeight="1" x14ac:dyDescent="0.25">
      <c r="B281" s="81"/>
      <c r="C281" s="82" t="s">
        <v>245</v>
      </c>
      <c r="D281" s="82" t="s">
        <v>83</v>
      </c>
      <c r="E281" s="83" t="s">
        <v>94</v>
      </c>
      <c r="F281" s="84" t="s">
        <v>95</v>
      </c>
      <c r="G281" s="85" t="s">
        <v>86</v>
      </c>
      <c r="H281" s="86">
        <v>28.5</v>
      </c>
      <c r="I281" s="221">
        <v>0</v>
      </c>
      <c r="J281" s="221">
        <f>ROUND(I281*H281,3)</f>
        <v>0</v>
      </c>
      <c r="K281" s="87"/>
      <c r="L281" s="10"/>
      <c r="M281" s="88" t="s">
        <v>14</v>
      </c>
      <c r="N281" s="89" t="s">
        <v>32</v>
      </c>
      <c r="O281" s="90">
        <v>5.6000000000000001E-2</v>
      </c>
      <c r="P281" s="90">
        <f>O281*H281</f>
        <v>1.5960000000000001</v>
      </c>
      <c r="Q281" s="90">
        <v>0</v>
      </c>
      <c r="R281" s="90">
        <f>Q281*H281</f>
        <v>0</v>
      </c>
      <c r="S281" s="90">
        <v>0</v>
      </c>
      <c r="T281" s="91">
        <f>S281*H281</f>
        <v>0</v>
      </c>
      <c r="AR281" s="92" t="s">
        <v>87</v>
      </c>
      <c r="AT281" s="92" t="s">
        <v>83</v>
      </c>
      <c r="AU281" s="92" t="s">
        <v>96</v>
      </c>
      <c r="AY281" s="2" t="s">
        <v>81</v>
      </c>
      <c r="BE281" s="93">
        <f>IF(N281="základná",J281,0)</f>
        <v>0</v>
      </c>
      <c r="BF281" s="93">
        <f>IF(N281="znížená",J281,0)</f>
        <v>0</v>
      </c>
      <c r="BG281" s="93">
        <f>IF(N281="zákl. prenesená",J281,0)</f>
        <v>0</v>
      </c>
      <c r="BH281" s="93">
        <f>IF(N281="zníž. prenesená",J281,0)</f>
        <v>0</v>
      </c>
      <c r="BI281" s="93">
        <f>IF(N281="nulová",J281,0)</f>
        <v>0</v>
      </c>
      <c r="BJ281" s="2" t="s">
        <v>88</v>
      </c>
      <c r="BK281" s="94">
        <f>ROUND(I281*H281,3)</f>
        <v>0</v>
      </c>
      <c r="BL281" s="2" t="s">
        <v>87</v>
      </c>
      <c r="BM281" s="92" t="s">
        <v>863</v>
      </c>
    </row>
    <row r="282" spans="2:65" s="9" customFormat="1" ht="21.75" customHeight="1" x14ac:dyDescent="0.25">
      <c r="B282" s="81"/>
      <c r="C282" s="82" t="s">
        <v>477</v>
      </c>
      <c r="D282" s="82" t="s">
        <v>83</v>
      </c>
      <c r="E282" s="83" t="s">
        <v>678</v>
      </c>
      <c r="F282" s="84" t="s">
        <v>679</v>
      </c>
      <c r="G282" s="85" t="s">
        <v>123</v>
      </c>
      <c r="H282" s="86">
        <v>110.5</v>
      </c>
      <c r="I282" s="221">
        <v>0</v>
      </c>
      <c r="J282" s="221">
        <f>ROUND(I282*H282,3)</f>
        <v>0</v>
      </c>
      <c r="K282" s="87"/>
      <c r="L282" s="10"/>
      <c r="M282" s="88" t="s">
        <v>14</v>
      </c>
      <c r="N282" s="89" t="s">
        <v>32</v>
      </c>
      <c r="O282" s="90">
        <v>1.7000000000000001E-2</v>
      </c>
      <c r="P282" s="90">
        <f>O282*H282</f>
        <v>1.8785000000000001</v>
      </c>
      <c r="Q282" s="90">
        <v>0</v>
      </c>
      <c r="R282" s="90">
        <f>Q282*H282</f>
        <v>0</v>
      </c>
      <c r="S282" s="90">
        <v>0</v>
      </c>
      <c r="T282" s="91">
        <f>S282*H282</f>
        <v>0</v>
      </c>
      <c r="AR282" s="92" t="s">
        <v>87</v>
      </c>
      <c r="AT282" s="92" t="s">
        <v>83</v>
      </c>
      <c r="AU282" s="92" t="s">
        <v>96</v>
      </c>
      <c r="AY282" s="2" t="s">
        <v>81</v>
      </c>
      <c r="BE282" s="93">
        <f>IF(N282="základná",J282,0)</f>
        <v>0</v>
      </c>
      <c r="BF282" s="93">
        <f>IF(N282="znížená",J282,0)</f>
        <v>0</v>
      </c>
      <c r="BG282" s="93">
        <f>IF(N282="zákl. prenesená",J282,0)</f>
        <v>0</v>
      </c>
      <c r="BH282" s="93">
        <f>IF(N282="zníž. prenesená",J282,0)</f>
        <v>0</v>
      </c>
      <c r="BI282" s="93">
        <f>IF(N282="nulová",J282,0)</f>
        <v>0</v>
      </c>
      <c r="BJ282" s="2" t="s">
        <v>88</v>
      </c>
      <c r="BK282" s="94">
        <f>ROUND(I282*H282,3)</f>
        <v>0</v>
      </c>
      <c r="BL282" s="2" t="s">
        <v>87</v>
      </c>
      <c r="BM282" s="92" t="s">
        <v>864</v>
      </c>
    </row>
    <row r="283" spans="2:65" s="95" customFormat="1" x14ac:dyDescent="0.25">
      <c r="B283" s="96"/>
      <c r="D283" s="97" t="s">
        <v>89</v>
      </c>
      <c r="E283" s="98" t="s">
        <v>14</v>
      </c>
      <c r="F283" s="99" t="s">
        <v>865</v>
      </c>
      <c r="H283" s="100">
        <v>93</v>
      </c>
      <c r="I283" s="223"/>
      <c r="J283" s="223"/>
      <c r="L283" s="96"/>
      <c r="M283" s="101"/>
      <c r="T283" s="102"/>
      <c r="AT283" s="98" t="s">
        <v>89</v>
      </c>
      <c r="AU283" s="98" t="s">
        <v>96</v>
      </c>
      <c r="AV283" s="95" t="s">
        <v>88</v>
      </c>
      <c r="AW283" s="95" t="s">
        <v>91</v>
      </c>
      <c r="AX283" s="95" t="s">
        <v>2</v>
      </c>
      <c r="AY283" s="98" t="s">
        <v>81</v>
      </c>
    </row>
    <row r="284" spans="2:65" s="95" customFormat="1" x14ac:dyDescent="0.25">
      <c r="B284" s="96"/>
      <c r="D284" s="97" t="s">
        <v>89</v>
      </c>
      <c r="E284" s="98" t="s">
        <v>14</v>
      </c>
      <c r="F284" s="99" t="s">
        <v>866</v>
      </c>
      <c r="H284" s="100">
        <v>17.5</v>
      </c>
      <c r="I284" s="223"/>
      <c r="J284" s="223"/>
      <c r="L284" s="96"/>
      <c r="M284" s="101"/>
      <c r="T284" s="102"/>
      <c r="AT284" s="98" t="s">
        <v>89</v>
      </c>
      <c r="AU284" s="98" t="s">
        <v>96</v>
      </c>
      <c r="AV284" s="95" t="s">
        <v>88</v>
      </c>
      <c r="AW284" s="95" t="s">
        <v>91</v>
      </c>
      <c r="AX284" s="95" t="s">
        <v>2</v>
      </c>
      <c r="AY284" s="98" t="s">
        <v>81</v>
      </c>
    </row>
    <row r="285" spans="2:65" s="103" customFormat="1" x14ac:dyDescent="0.25">
      <c r="B285" s="104"/>
      <c r="D285" s="97" t="s">
        <v>89</v>
      </c>
      <c r="E285" s="105" t="s">
        <v>14</v>
      </c>
      <c r="F285" s="106" t="s">
        <v>93</v>
      </c>
      <c r="H285" s="107">
        <v>110.5</v>
      </c>
      <c r="I285" s="224"/>
      <c r="J285" s="224"/>
      <c r="L285" s="104"/>
      <c r="M285" s="108"/>
      <c r="T285" s="109"/>
      <c r="AT285" s="105" t="s">
        <v>89</v>
      </c>
      <c r="AU285" s="105" t="s">
        <v>96</v>
      </c>
      <c r="AV285" s="103" t="s">
        <v>87</v>
      </c>
      <c r="AW285" s="103" t="s">
        <v>91</v>
      </c>
      <c r="AX285" s="103" t="s">
        <v>80</v>
      </c>
      <c r="AY285" s="105" t="s">
        <v>81</v>
      </c>
    </row>
    <row r="286" spans="2:65" s="9" customFormat="1" ht="24.2" customHeight="1" x14ac:dyDescent="0.25">
      <c r="B286" s="81"/>
      <c r="C286" s="82" t="s">
        <v>249</v>
      </c>
      <c r="D286" s="82" t="s">
        <v>83</v>
      </c>
      <c r="E286" s="83" t="s">
        <v>677</v>
      </c>
      <c r="F286" s="84" t="s">
        <v>547</v>
      </c>
      <c r="G286" s="85" t="s">
        <v>117</v>
      </c>
      <c r="H286" s="86">
        <v>37.200000000000003</v>
      </c>
      <c r="I286" s="221">
        <v>0</v>
      </c>
      <c r="J286" s="221">
        <f>ROUND(I286*H286,3)</f>
        <v>0</v>
      </c>
      <c r="K286" s="87"/>
      <c r="L286" s="10"/>
      <c r="M286" s="88" t="s">
        <v>14</v>
      </c>
      <c r="N286" s="89" t="s">
        <v>32</v>
      </c>
      <c r="O286" s="90">
        <v>0</v>
      </c>
      <c r="P286" s="90">
        <f>O286*H286</f>
        <v>0</v>
      </c>
      <c r="Q286" s="90">
        <v>0</v>
      </c>
      <c r="R286" s="90">
        <f>Q286*H286</f>
        <v>0</v>
      </c>
      <c r="S286" s="90">
        <v>0</v>
      </c>
      <c r="T286" s="91">
        <f>S286*H286</f>
        <v>0</v>
      </c>
      <c r="AR286" s="92" t="s">
        <v>87</v>
      </c>
      <c r="AT286" s="92" t="s">
        <v>83</v>
      </c>
      <c r="AU286" s="92" t="s">
        <v>96</v>
      </c>
      <c r="AY286" s="2" t="s">
        <v>81</v>
      </c>
      <c r="BE286" s="93">
        <f>IF(N286="základná",J286,0)</f>
        <v>0</v>
      </c>
      <c r="BF286" s="93">
        <f>IF(N286="znížená",J286,0)</f>
        <v>0</v>
      </c>
      <c r="BG286" s="93">
        <f>IF(N286="zákl. prenesená",J286,0)</f>
        <v>0</v>
      </c>
      <c r="BH286" s="93">
        <f>IF(N286="zníž. prenesená",J286,0)</f>
        <v>0</v>
      </c>
      <c r="BI286" s="93">
        <f>IF(N286="nulová",J286,0)</f>
        <v>0</v>
      </c>
      <c r="BJ286" s="2" t="s">
        <v>88</v>
      </c>
      <c r="BK286" s="94">
        <f>ROUND(I286*H286,3)</f>
        <v>0</v>
      </c>
      <c r="BL286" s="2" t="s">
        <v>87</v>
      </c>
      <c r="BM286" s="92" t="s">
        <v>867</v>
      </c>
    </row>
    <row r="287" spans="2:65" s="95" customFormat="1" x14ac:dyDescent="0.25">
      <c r="B287" s="96"/>
      <c r="D287" s="97" t="s">
        <v>89</v>
      </c>
      <c r="E287" s="98" t="s">
        <v>14</v>
      </c>
      <c r="F287" s="99" t="s">
        <v>868</v>
      </c>
      <c r="H287" s="100">
        <v>8.4</v>
      </c>
      <c r="I287" s="223"/>
      <c r="J287" s="223"/>
      <c r="L287" s="96"/>
      <c r="M287" s="101"/>
      <c r="T287" s="102"/>
      <c r="AT287" s="98" t="s">
        <v>89</v>
      </c>
      <c r="AU287" s="98" t="s">
        <v>96</v>
      </c>
      <c r="AV287" s="95" t="s">
        <v>88</v>
      </c>
      <c r="AW287" s="95" t="s">
        <v>91</v>
      </c>
      <c r="AX287" s="95" t="s">
        <v>2</v>
      </c>
      <c r="AY287" s="98" t="s">
        <v>81</v>
      </c>
    </row>
    <row r="288" spans="2:65" s="95" customFormat="1" x14ac:dyDescent="0.25">
      <c r="B288" s="96"/>
      <c r="D288" s="97" t="s">
        <v>89</v>
      </c>
      <c r="E288" s="98" t="s">
        <v>14</v>
      </c>
      <c r="F288" s="99" t="s">
        <v>869</v>
      </c>
      <c r="H288" s="100">
        <v>37.200000000000003</v>
      </c>
      <c r="I288" s="223"/>
      <c r="J288" s="223"/>
      <c r="L288" s="96"/>
      <c r="M288" s="101"/>
      <c r="T288" s="102"/>
      <c r="AT288" s="98" t="s">
        <v>89</v>
      </c>
      <c r="AU288" s="98" t="s">
        <v>96</v>
      </c>
      <c r="AV288" s="95" t="s">
        <v>88</v>
      </c>
      <c r="AW288" s="95" t="s">
        <v>91</v>
      </c>
      <c r="AX288" s="95" t="s">
        <v>80</v>
      </c>
      <c r="AY288" s="98" t="s">
        <v>81</v>
      </c>
    </row>
    <row r="289" spans="2:65" s="9" customFormat="1" ht="24.2" customHeight="1" x14ac:dyDescent="0.25">
      <c r="B289" s="81"/>
      <c r="C289" s="82" t="s">
        <v>478</v>
      </c>
      <c r="D289" s="82" t="s">
        <v>83</v>
      </c>
      <c r="E289" s="83" t="s">
        <v>870</v>
      </c>
      <c r="F289" s="84" t="s">
        <v>871</v>
      </c>
      <c r="G289" s="85" t="s">
        <v>123</v>
      </c>
      <c r="H289" s="86">
        <v>17.5</v>
      </c>
      <c r="I289" s="221">
        <v>0</v>
      </c>
      <c r="J289" s="221">
        <f>ROUND(I289*H289,3)</f>
        <v>0</v>
      </c>
      <c r="K289" s="87"/>
      <c r="L289" s="10"/>
      <c r="M289" s="88" t="s">
        <v>14</v>
      </c>
      <c r="N289" s="89" t="s">
        <v>32</v>
      </c>
      <c r="O289" s="90">
        <v>3.1119999999999998E-2</v>
      </c>
      <c r="P289" s="90">
        <f>O289*H289</f>
        <v>0.54459999999999997</v>
      </c>
      <c r="Q289" s="90">
        <v>0.112</v>
      </c>
      <c r="R289" s="90">
        <f>Q289*H289</f>
        <v>1.96</v>
      </c>
      <c r="S289" s="90">
        <v>0</v>
      </c>
      <c r="T289" s="91">
        <f>S289*H289</f>
        <v>0</v>
      </c>
      <c r="AR289" s="92" t="s">
        <v>87</v>
      </c>
      <c r="AT289" s="92" t="s">
        <v>83</v>
      </c>
      <c r="AU289" s="92" t="s">
        <v>96</v>
      </c>
      <c r="AY289" s="2" t="s">
        <v>81</v>
      </c>
      <c r="BE289" s="93">
        <f>IF(N289="základná",J289,0)</f>
        <v>0</v>
      </c>
      <c r="BF289" s="93">
        <f>IF(N289="znížená",J289,0)</f>
        <v>0</v>
      </c>
      <c r="BG289" s="93">
        <f>IF(N289="zákl. prenesená",J289,0)</f>
        <v>0</v>
      </c>
      <c r="BH289" s="93">
        <f>IF(N289="zníž. prenesená",J289,0)</f>
        <v>0</v>
      </c>
      <c r="BI289" s="93">
        <f>IF(N289="nulová",J289,0)</f>
        <v>0</v>
      </c>
      <c r="BJ289" s="2" t="s">
        <v>88</v>
      </c>
      <c r="BK289" s="94">
        <f>ROUND(I289*H289,3)</f>
        <v>0</v>
      </c>
      <c r="BL289" s="2" t="s">
        <v>87</v>
      </c>
      <c r="BM289" s="92" t="s">
        <v>872</v>
      </c>
    </row>
    <row r="290" spans="2:65" s="9" customFormat="1" ht="16.5" customHeight="1" x14ac:dyDescent="0.25">
      <c r="B290" s="81"/>
      <c r="C290" s="110" t="s">
        <v>252</v>
      </c>
      <c r="D290" s="110" t="s">
        <v>125</v>
      </c>
      <c r="E290" s="111" t="s">
        <v>509</v>
      </c>
      <c r="F290" s="112" t="s">
        <v>873</v>
      </c>
      <c r="G290" s="113" t="s">
        <v>117</v>
      </c>
      <c r="H290" s="114">
        <v>9.4499999999999993</v>
      </c>
      <c r="I290" s="220">
        <v>0</v>
      </c>
      <c r="J290" s="220">
        <f>ROUND(I290*H290,3)</f>
        <v>0</v>
      </c>
      <c r="K290" s="115"/>
      <c r="L290" s="116"/>
      <c r="M290" s="117" t="s">
        <v>14</v>
      </c>
      <c r="N290" s="118" t="s">
        <v>32</v>
      </c>
      <c r="O290" s="90">
        <v>0</v>
      </c>
      <c r="P290" s="90">
        <f>O290*H290</f>
        <v>0</v>
      </c>
      <c r="Q290" s="90">
        <v>1</v>
      </c>
      <c r="R290" s="90">
        <f>Q290*H290</f>
        <v>9.4499999999999993</v>
      </c>
      <c r="S290" s="90">
        <v>0</v>
      </c>
      <c r="T290" s="91">
        <f>S290*H290</f>
        <v>0</v>
      </c>
      <c r="AR290" s="92" t="s">
        <v>102</v>
      </c>
      <c r="AT290" s="92" t="s">
        <v>125</v>
      </c>
      <c r="AU290" s="92" t="s">
        <v>96</v>
      </c>
      <c r="AY290" s="2" t="s">
        <v>81</v>
      </c>
      <c r="BE290" s="93">
        <f>IF(N290="základná",J290,0)</f>
        <v>0</v>
      </c>
      <c r="BF290" s="93">
        <f>IF(N290="znížená",J290,0)</f>
        <v>0</v>
      </c>
      <c r="BG290" s="93">
        <f>IF(N290="zákl. prenesená",J290,0)</f>
        <v>0</v>
      </c>
      <c r="BH290" s="93">
        <f>IF(N290="zníž. prenesená",J290,0)</f>
        <v>0</v>
      </c>
      <c r="BI290" s="93">
        <f>IF(N290="nulová",J290,0)</f>
        <v>0</v>
      </c>
      <c r="BJ290" s="2" t="s">
        <v>88</v>
      </c>
      <c r="BK290" s="94">
        <f>ROUND(I290*H290,3)</f>
        <v>0</v>
      </c>
      <c r="BL290" s="2" t="s">
        <v>87</v>
      </c>
      <c r="BM290" s="92" t="s">
        <v>874</v>
      </c>
    </row>
    <row r="291" spans="2:65" s="95" customFormat="1" x14ac:dyDescent="0.25">
      <c r="B291" s="96"/>
      <c r="D291" s="97" t="s">
        <v>89</v>
      </c>
      <c r="E291" s="98" t="s">
        <v>14</v>
      </c>
      <c r="F291" s="99" t="s">
        <v>875</v>
      </c>
      <c r="H291" s="100">
        <v>9.4499999999999993</v>
      </c>
      <c r="I291" s="223"/>
      <c r="J291" s="223"/>
      <c r="L291" s="96"/>
      <c r="M291" s="101"/>
      <c r="T291" s="102"/>
      <c r="AT291" s="98" t="s">
        <v>89</v>
      </c>
      <c r="AU291" s="98" t="s">
        <v>96</v>
      </c>
      <c r="AV291" s="95" t="s">
        <v>88</v>
      </c>
      <c r="AW291" s="95" t="s">
        <v>91</v>
      </c>
      <c r="AX291" s="95" t="s">
        <v>80</v>
      </c>
      <c r="AY291" s="98" t="s">
        <v>81</v>
      </c>
    </row>
    <row r="292" spans="2:65" s="9" customFormat="1" ht="33" customHeight="1" x14ac:dyDescent="0.25">
      <c r="B292" s="81"/>
      <c r="C292" s="82" t="s">
        <v>479</v>
      </c>
      <c r="D292" s="82" t="s">
        <v>83</v>
      </c>
      <c r="E292" s="83" t="s">
        <v>680</v>
      </c>
      <c r="F292" s="84" t="s">
        <v>681</v>
      </c>
      <c r="G292" s="85" t="s">
        <v>123</v>
      </c>
      <c r="H292" s="86">
        <v>23.25</v>
      </c>
      <c r="I292" s="221">
        <v>0</v>
      </c>
      <c r="J292" s="221">
        <f>ROUND(I292*H292,3)</f>
        <v>0</v>
      </c>
      <c r="K292" s="87"/>
      <c r="L292" s="10"/>
      <c r="M292" s="88" t="s">
        <v>14</v>
      </c>
      <c r="N292" s="89" t="s">
        <v>32</v>
      </c>
      <c r="O292" s="90">
        <v>0</v>
      </c>
      <c r="P292" s="90">
        <f>O292*H292</f>
        <v>0</v>
      </c>
      <c r="Q292" s="90">
        <v>0</v>
      </c>
      <c r="R292" s="90">
        <f>Q292*H292</f>
        <v>0</v>
      </c>
      <c r="S292" s="90">
        <v>0</v>
      </c>
      <c r="T292" s="91">
        <f>S292*H292</f>
        <v>0</v>
      </c>
      <c r="AR292" s="92" t="s">
        <v>87</v>
      </c>
      <c r="AT292" s="92" t="s">
        <v>83</v>
      </c>
      <c r="AU292" s="92" t="s">
        <v>96</v>
      </c>
      <c r="AY292" s="2" t="s">
        <v>81</v>
      </c>
      <c r="BE292" s="93">
        <f>IF(N292="základná",J292,0)</f>
        <v>0</v>
      </c>
      <c r="BF292" s="93">
        <f>IF(N292="znížená",J292,0)</f>
        <v>0</v>
      </c>
      <c r="BG292" s="93">
        <f>IF(N292="zákl. prenesená",J292,0)</f>
        <v>0</v>
      </c>
      <c r="BH292" s="93">
        <f>IF(N292="zníž. prenesená",J292,0)</f>
        <v>0</v>
      </c>
      <c r="BI292" s="93">
        <f>IF(N292="nulová",J292,0)</f>
        <v>0</v>
      </c>
      <c r="BJ292" s="2" t="s">
        <v>88</v>
      </c>
      <c r="BK292" s="94">
        <f>ROUND(I292*H292,3)</f>
        <v>0</v>
      </c>
      <c r="BL292" s="2" t="s">
        <v>87</v>
      </c>
      <c r="BM292" s="92" t="s">
        <v>876</v>
      </c>
    </row>
    <row r="293" spans="2:65" s="95" customFormat="1" x14ac:dyDescent="0.25">
      <c r="B293" s="96"/>
      <c r="D293" s="97" t="s">
        <v>89</v>
      </c>
      <c r="E293" s="98" t="s">
        <v>14</v>
      </c>
      <c r="F293" s="99" t="s">
        <v>1055</v>
      </c>
      <c r="H293" s="100">
        <v>1.75</v>
      </c>
      <c r="I293" s="223"/>
      <c r="J293" s="223"/>
      <c r="L293" s="96"/>
      <c r="M293" s="101"/>
      <c r="T293" s="102"/>
      <c r="AT293" s="98" t="s">
        <v>89</v>
      </c>
      <c r="AU293" s="98" t="s">
        <v>96</v>
      </c>
      <c r="AV293" s="95" t="s">
        <v>88</v>
      </c>
      <c r="AW293" s="95" t="s">
        <v>91</v>
      </c>
      <c r="AX293" s="95" t="s">
        <v>2</v>
      </c>
      <c r="AY293" s="98" t="s">
        <v>81</v>
      </c>
    </row>
    <row r="294" spans="2:65" s="95" customFormat="1" x14ac:dyDescent="0.25">
      <c r="B294" s="96"/>
      <c r="D294" s="97" t="s">
        <v>89</v>
      </c>
      <c r="E294" s="98" t="s">
        <v>14</v>
      </c>
      <c r="F294" s="99" t="s">
        <v>862</v>
      </c>
      <c r="H294" s="100">
        <v>23.25</v>
      </c>
      <c r="I294" s="223"/>
      <c r="J294" s="223"/>
      <c r="L294" s="96"/>
      <c r="M294" s="101"/>
      <c r="T294" s="102"/>
      <c r="AT294" s="98" t="s">
        <v>89</v>
      </c>
      <c r="AU294" s="98" t="s">
        <v>96</v>
      </c>
      <c r="AV294" s="95" t="s">
        <v>88</v>
      </c>
      <c r="AW294" s="95" t="s">
        <v>91</v>
      </c>
      <c r="AX294" s="95" t="s">
        <v>80</v>
      </c>
      <c r="AY294" s="98" t="s">
        <v>81</v>
      </c>
    </row>
    <row r="295" spans="2:65" s="9" customFormat="1" ht="16.5" customHeight="1" x14ac:dyDescent="0.25">
      <c r="B295" s="81"/>
      <c r="C295" s="110" t="s">
        <v>257</v>
      </c>
      <c r="D295" s="110" t="s">
        <v>125</v>
      </c>
      <c r="E295" s="111" t="s">
        <v>682</v>
      </c>
      <c r="F295" s="112" t="s">
        <v>802</v>
      </c>
      <c r="G295" s="113" t="s">
        <v>117</v>
      </c>
      <c r="H295" s="114">
        <v>29.584</v>
      </c>
      <c r="I295" s="220">
        <v>0</v>
      </c>
      <c r="J295" s="220">
        <f>ROUND(I295*H295,3)</f>
        <v>0</v>
      </c>
      <c r="K295" s="115"/>
      <c r="L295" s="116"/>
      <c r="M295" s="117" t="s">
        <v>14</v>
      </c>
      <c r="N295" s="118" t="s">
        <v>32</v>
      </c>
      <c r="O295" s="90">
        <v>0</v>
      </c>
      <c r="P295" s="90">
        <f>O295*H295</f>
        <v>0</v>
      </c>
      <c r="Q295" s="90">
        <v>1</v>
      </c>
      <c r="R295" s="90">
        <f>Q295*H295</f>
        <v>29.584</v>
      </c>
      <c r="S295" s="90">
        <v>0</v>
      </c>
      <c r="T295" s="91">
        <f>S295*H295</f>
        <v>0</v>
      </c>
      <c r="AR295" s="92" t="s">
        <v>102</v>
      </c>
      <c r="AT295" s="92" t="s">
        <v>125</v>
      </c>
      <c r="AU295" s="92" t="s">
        <v>96</v>
      </c>
      <c r="AY295" s="2" t="s">
        <v>81</v>
      </c>
      <c r="BE295" s="93">
        <f>IF(N295="základná",J295,0)</f>
        <v>0</v>
      </c>
      <c r="BF295" s="93">
        <f>IF(N295="znížená",J295,0)</f>
        <v>0</v>
      </c>
      <c r="BG295" s="93">
        <f>IF(N295="zákl. prenesená",J295,0)</f>
        <v>0</v>
      </c>
      <c r="BH295" s="93">
        <f>IF(N295="zníž. prenesená",J295,0)</f>
        <v>0</v>
      </c>
      <c r="BI295" s="93">
        <f>IF(N295="nulová",J295,0)</f>
        <v>0</v>
      </c>
      <c r="BJ295" s="2" t="s">
        <v>88</v>
      </c>
      <c r="BK295" s="94">
        <f>ROUND(I295*H295,3)</f>
        <v>0</v>
      </c>
      <c r="BL295" s="2" t="s">
        <v>87</v>
      </c>
      <c r="BM295" s="92" t="s">
        <v>877</v>
      </c>
    </row>
    <row r="296" spans="2:65" s="95" customFormat="1" x14ac:dyDescent="0.25">
      <c r="B296" s="96"/>
      <c r="D296" s="97" t="s">
        <v>89</v>
      </c>
      <c r="E296" s="98" t="s">
        <v>14</v>
      </c>
      <c r="F296" s="99" t="s">
        <v>1056</v>
      </c>
      <c r="H296" s="100">
        <v>2.8</v>
      </c>
      <c r="I296" s="223"/>
      <c r="J296" s="223"/>
      <c r="L296" s="96"/>
      <c r="M296" s="101"/>
      <c r="T296" s="102"/>
      <c r="AT296" s="98" t="s">
        <v>89</v>
      </c>
      <c r="AU296" s="98" t="s">
        <v>96</v>
      </c>
      <c r="AV296" s="95" t="s">
        <v>88</v>
      </c>
      <c r="AW296" s="95" t="s">
        <v>91</v>
      </c>
      <c r="AX296" s="95" t="s">
        <v>2</v>
      </c>
      <c r="AY296" s="98" t="s">
        <v>81</v>
      </c>
    </row>
    <row r="297" spans="2:65" s="95" customFormat="1" x14ac:dyDescent="0.25">
      <c r="B297" s="96"/>
      <c r="D297" s="97" t="s">
        <v>89</v>
      </c>
      <c r="E297" s="98" t="s">
        <v>14</v>
      </c>
      <c r="F297" s="99" t="s">
        <v>1057</v>
      </c>
      <c r="H297" s="100">
        <v>26.783999999999999</v>
      </c>
      <c r="I297" s="223"/>
      <c r="J297" s="223"/>
      <c r="L297" s="96"/>
      <c r="M297" s="101"/>
      <c r="T297" s="102"/>
      <c r="AT297" s="98" t="s">
        <v>89</v>
      </c>
      <c r="AU297" s="98" t="s">
        <v>96</v>
      </c>
      <c r="AV297" s="95" t="s">
        <v>88</v>
      </c>
      <c r="AW297" s="95" t="s">
        <v>91</v>
      </c>
      <c r="AX297" s="95" t="s">
        <v>2</v>
      </c>
      <c r="AY297" s="98" t="s">
        <v>81</v>
      </c>
    </row>
    <row r="298" spans="2:65" s="103" customFormat="1" x14ac:dyDescent="0.25">
      <c r="B298" s="104"/>
      <c r="D298" s="97" t="s">
        <v>89</v>
      </c>
      <c r="E298" s="105" t="s">
        <v>14</v>
      </c>
      <c r="F298" s="106" t="s">
        <v>93</v>
      </c>
      <c r="H298" s="107">
        <v>29.584</v>
      </c>
      <c r="I298" s="224"/>
      <c r="J298" s="224"/>
      <c r="L298" s="104"/>
      <c r="M298" s="108"/>
      <c r="T298" s="109"/>
      <c r="AT298" s="105" t="s">
        <v>89</v>
      </c>
      <c r="AU298" s="105" t="s">
        <v>96</v>
      </c>
      <c r="AV298" s="103" t="s">
        <v>87</v>
      </c>
      <c r="AW298" s="103" t="s">
        <v>91</v>
      </c>
      <c r="AX298" s="103" t="s">
        <v>80</v>
      </c>
      <c r="AY298" s="105" t="s">
        <v>81</v>
      </c>
    </row>
    <row r="299" spans="2:65" s="9" customFormat="1" ht="33" customHeight="1" x14ac:dyDescent="0.25">
      <c r="B299" s="81"/>
      <c r="C299" s="82" t="s">
        <v>482</v>
      </c>
      <c r="D299" s="82" t="s">
        <v>83</v>
      </c>
      <c r="E299" s="83" t="s">
        <v>683</v>
      </c>
      <c r="F299" s="84" t="s">
        <v>684</v>
      </c>
      <c r="G299" s="85" t="s">
        <v>123</v>
      </c>
      <c r="H299" s="86">
        <v>93</v>
      </c>
      <c r="I299" s="221">
        <v>0</v>
      </c>
      <c r="J299" s="221">
        <f>ROUND(I299*H299,3)</f>
        <v>0</v>
      </c>
      <c r="K299" s="87"/>
      <c r="L299" s="10"/>
      <c r="M299" s="88" t="s">
        <v>14</v>
      </c>
      <c r="N299" s="89" t="s">
        <v>32</v>
      </c>
      <c r="O299" s="90">
        <v>0</v>
      </c>
      <c r="P299" s="90">
        <f>O299*H299</f>
        <v>0</v>
      </c>
      <c r="Q299" s="90">
        <v>0</v>
      </c>
      <c r="R299" s="90">
        <f>Q299*H299</f>
        <v>0</v>
      </c>
      <c r="S299" s="90">
        <v>0</v>
      </c>
      <c r="T299" s="91">
        <f>S299*H299</f>
        <v>0</v>
      </c>
      <c r="AR299" s="92" t="s">
        <v>87</v>
      </c>
      <c r="AT299" s="92" t="s">
        <v>83</v>
      </c>
      <c r="AU299" s="92" t="s">
        <v>96</v>
      </c>
      <c r="AY299" s="2" t="s">
        <v>81</v>
      </c>
      <c r="BE299" s="93">
        <f>IF(N299="základná",J299,0)</f>
        <v>0</v>
      </c>
      <c r="BF299" s="93">
        <f>IF(N299="znížená",J299,0)</f>
        <v>0</v>
      </c>
      <c r="BG299" s="93">
        <f>IF(N299="zákl. prenesená",J299,0)</f>
        <v>0</v>
      </c>
      <c r="BH299" s="93">
        <f>IF(N299="zníž. prenesená",J299,0)</f>
        <v>0</v>
      </c>
      <c r="BI299" s="93">
        <f>IF(N299="nulová",J299,0)</f>
        <v>0</v>
      </c>
      <c r="BJ299" s="2" t="s">
        <v>88</v>
      </c>
      <c r="BK299" s="94">
        <f>ROUND(I299*H299,3)</f>
        <v>0</v>
      </c>
      <c r="BL299" s="2" t="s">
        <v>87</v>
      </c>
      <c r="BM299" s="92" t="s">
        <v>878</v>
      </c>
    </row>
    <row r="300" spans="2:65" s="9" customFormat="1" ht="16.5" customHeight="1" x14ac:dyDescent="0.25">
      <c r="B300" s="81"/>
      <c r="C300" s="110" t="s">
        <v>260</v>
      </c>
      <c r="D300" s="110" t="s">
        <v>125</v>
      </c>
      <c r="E300" s="111" t="s">
        <v>685</v>
      </c>
      <c r="F300" s="112" t="s">
        <v>686</v>
      </c>
      <c r="G300" s="113" t="s">
        <v>117</v>
      </c>
      <c r="H300" s="114">
        <v>3.1619999999999999</v>
      </c>
      <c r="I300" s="220">
        <v>0</v>
      </c>
      <c r="J300" s="220">
        <f>ROUND(I300*H300,3)</f>
        <v>0</v>
      </c>
      <c r="K300" s="115"/>
      <c r="L300" s="116"/>
      <c r="M300" s="117" t="s">
        <v>14</v>
      </c>
      <c r="N300" s="118" t="s">
        <v>32</v>
      </c>
      <c r="O300" s="90">
        <v>0</v>
      </c>
      <c r="P300" s="90">
        <f>O300*H300</f>
        <v>0</v>
      </c>
      <c r="Q300" s="90">
        <v>1</v>
      </c>
      <c r="R300" s="90">
        <f>Q300*H300</f>
        <v>3.1619999999999999</v>
      </c>
      <c r="S300" s="90">
        <v>0</v>
      </c>
      <c r="T300" s="91">
        <f>S300*H300</f>
        <v>0</v>
      </c>
      <c r="AR300" s="92" t="s">
        <v>102</v>
      </c>
      <c r="AT300" s="92" t="s">
        <v>125</v>
      </c>
      <c r="AU300" s="92" t="s">
        <v>96</v>
      </c>
      <c r="AY300" s="2" t="s">
        <v>81</v>
      </c>
      <c r="BE300" s="93">
        <f>IF(N300="základná",J300,0)</f>
        <v>0</v>
      </c>
      <c r="BF300" s="93">
        <f>IF(N300="znížená",J300,0)</f>
        <v>0</v>
      </c>
      <c r="BG300" s="93">
        <f>IF(N300="zákl. prenesená",J300,0)</f>
        <v>0</v>
      </c>
      <c r="BH300" s="93">
        <f>IF(N300="zníž. prenesená",J300,0)</f>
        <v>0</v>
      </c>
      <c r="BI300" s="93">
        <f>IF(N300="nulová",J300,0)</f>
        <v>0</v>
      </c>
      <c r="BJ300" s="2" t="s">
        <v>88</v>
      </c>
      <c r="BK300" s="94">
        <f>ROUND(I300*H300,3)</f>
        <v>0</v>
      </c>
      <c r="BL300" s="2" t="s">
        <v>87</v>
      </c>
      <c r="BM300" s="92" t="s">
        <v>879</v>
      </c>
    </row>
    <row r="301" spans="2:65" s="95" customFormat="1" x14ac:dyDescent="0.25">
      <c r="B301" s="96"/>
      <c r="D301" s="97" t="s">
        <v>89</v>
      </c>
      <c r="E301" s="98" t="s">
        <v>14</v>
      </c>
      <c r="F301" s="99" t="s">
        <v>880</v>
      </c>
      <c r="H301" s="100">
        <v>3.1619999999999999</v>
      </c>
      <c r="I301" s="223"/>
      <c r="J301" s="223"/>
      <c r="L301" s="96"/>
      <c r="M301" s="101"/>
      <c r="T301" s="102"/>
      <c r="AT301" s="98" t="s">
        <v>89</v>
      </c>
      <c r="AU301" s="98" t="s">
        <v>96</v>
      </c>
      <c r="AV301" s="95" t="s">
        <v>88</v>
      </c>
      <c r="AW301" s="95" t="s">
        <v>91</v>
      </c>
      <c r="AX301" s="95" t="s">
        <v>80</v>
      </c>
      <c r="AY301" s="98" t="s">
        <v>81</v>
      </c>
    </row>
    <row r="302" spans="2:65" s="9" customFormat="1" ht="24.2" customHeight="1" x14ac:dyDescent="0.25">
      <c r="B302" s="81"/>
      <c r="C302" s="110" t="s">
        <v>483</v>
      </c>
      <c r="D302" s="110" t="s">
        <v>125</v>
      </c>
      <c r="E302" s="111" t="s">
        <v>695</v>
      </c>
      <c r="F302" s="112" t="s">
        <v>813</v>
      </c>
      <c r="G302" s="113" t="s">
        <v>696</v>
      </c>
      <c r="H302" s="114">
        <v>93</v>
      </c>
      <c r="I302" s="220">
        <v>0</v>
      </c>
      <c r="J302" s="220">
        <f>ROUND(I302*H302,3)</f>
        <v>0</v>
      </c>
      <c r="K302" s="115"/>
      <c r="L302" s="116"/>
      <c r="M302" s="117" t="s">
        <v>14</v>
      </c>
      <c r="N302" s="118" t="s">
        <v>32</v>
      </c>
      <c r="O302" s="90">
        <v>0</v>
      </c>
      <c r="P302" s="90">
        <f>O302*H302</f>
        <v>0</v>
      </c>
      <c r="Q302" s="90">
        <v>0</v>
      </c>
      <c r="R302" s="90">
        <f>Q302*H302</f>
        <v>0</v>
      </c>
      <c r="S302" s="90">
        <v>0</v>
      </c>
      <c r="T302" s="91">
        <f>S302*H302</f>
        <v>0</v>
      </c>
      <c r="AR302" s="92" t="s">
        <v>102</v>
      </c>
      <c r="AT302" s="92" t="s">
        <v>125</v>
      </c>
      <c r="AU302" s="92" t="s">
        <v>96</v>
      </c>
      <c r="AY302" s="2" t="s">
        <v>81</v>
      </c>
      <c r="BE302" s="93">
        <f>IF(N302="základná",J302,0)</f>
        <v>0</v>
      </c>
      <c r="BF302" s="93">
        <f>IF(N302="znížená",J302,0)</f>
        <v>0</v>
      </c>
      <c r="BG302" s="93">
        <f>IF(N302="zákl. prenesená",J302,0)</f>
        <v>0</v>
      </c>
      <c r="BH302" s="93">
        <f>IF(N302="zníž. prenesená",J302,0)</f>
        <v>0</v>
      </c>
      <c r="BI302" s="93">
        <f>IF(N302="nulová",J302,0)</f>
        <v>0</v>
      </c>
      <c r="BJ302" s="2" t="s">
        <v>88</v>
      </c>
      <c r="BK302" s="94">
        <f>ROUND(I302*H302,3)</f>
        <v>0</v>
      </c>
      <c r="BL302" s="2" t="s">
        <v>87</v>
      </c>
      <c r="BM302" s="92" t="s">
        <v>881</v>
      </c>
    </row>
    <row r="303" spans="2:65" s="95" customFormat="1" x14ac:dyDescent="0.25">
      <c r="B303" s="96"/>
      <c r="D303" s="97" t="s">
        <v>89</v>
      </c>
      <c r="E303" s="98" t="s">
        <v>14</v>
      </c>
      <c r="F303" s="99" t="s">
        <v>882</v>
      </c>
      <c r="H303" s="100">
        <v>29</v>
      </c>
      <c r="I303" s="223"/>
      <c r="J303" s="223"/>
      <c r="L303" s="96"/>
      <c r="M303" s="101"/>
      <c r="T303" s="102"/>
      <c r="AT303" s="98" t="s">
        <v>89</v>
      </c>
      <c r="AU303" s="98" t="s">
        <v>96</v>
      </c>
      <c r="AV303" s="95" t="s">
        <v>88</v>
      </c>
      <c r="AW303" s="95" t="s">
        <v>91</v>
      </c>
      <c r="AX303" s="95" t="s">
        <v>2</v>
      </c>
      <c r="AY303" s="98" t="s">
        <v>81</v>
      </c>
    </row>
    <row r="304" spans="2:65" s="95" customFormat="1" x14ac:dyDescent="0.25">
      <c r="B304" s="96"/>
      <c r="D304" s="97" t="s">
        <v>89</v>
      </c>
      <c r="E304" s="98" t="s">
        <v>14</v>
      </c>
      <c r="F304" s="99" t="s">
        <v>883</v>
      </c>
      <c r="H304" s="100">
        <v>21</v>
      </c>
      <c r="I304" s="223"/>
      <c r="J304" s="223"/>
      <c r="L304" s="96"/>
      <c r="M304" s="101"/>
      <c r="T304" s="102"/>
      <c r="AT304" s="98" t="s">
        <v>89</v>
      </c>
      <c r="AU304" s="98" t="s">
        <v>96</v>
      </c>
      <c r="AV304" s="95" t="s">
        <v>88</v>
      </c>
      <c r="AW304" s="95" t="s">
        <v>91</v>
      </c>
      <c r="AX304" s="95" t="s">
        <v>2</v>
      </c>
      <c r="AY304" s="98" t="s">
        <v>81</v>
      </c>
    </row>
    <row r="305" spans="2:65" s="95" customFormat="1" x14ac:dyDescent="0.25">
      <c r="B305" s="96"/>
      <c r="D305" s="97" t="s">
        <v>89</v>
      </c>
      <c r="E305" s="98" t="s">
        <v>14</v>
      </c>
      <c r="F305" s="99" t="s">
        <v>884</v>
      </c>
      <c r="H305" s="100">
        <v>43</v>
      </c>
      <c r="I305" s="223"/>
      <c r="J305" s="223"/>
      <c r="L305" s="96"/>
      <c r="M305" s="101"/>
      <c r="T305" s="102"/>
      <c r="AT305" s="98" t="s">
        <v>89</v>
      </c>
      <c r="AU305" s="98" t="s">
        <v>96</v>
      </c>
      <c r="AV305" s="95" t="s">
        <v>88</v>
      </c>
      <c r="AW305" s="95" t="s">
        <v>91</v>
      </c>
      <c r="AX305" s="95" t="s">
        <v>2</v>
      </c>
      <c r="AY305" s="98" t="s">
        <v>81</v>
      </c>
    </row>
    <row r="306" spans="2:65" s="103" customFormat="1" x14ac:dyDescent="0.25">
      <c r="B306" s="104"/>
      <c r="D306" s="97" t="s">
        <v>89</v>
      </c>
      <c r="E306" s="105" t="s">
        <v>14</v>
      </c>
      <c r="F306" s="106" t="s">
        <v>93</v>
      </c>
      <c r="H306" s="107">
        <v>93</v>
      </c>
      <c r="I306" s="224"/>
      <c r="J306" s="224"/>
      <c r="L306" s="104"/>
      <c r="M306" s="108"/>
      <c r="T306" s="109"/>
      <c r="AT306" s="105" t="s">
        <v>89</v>
      </c>
      <c r="AU306" s="105" t="s">
        <v>96</v>
      </c>
      <c r="AV306" s="103" t="s">
        <v>87</v>
      </c>
      <c r="AW306" s="103" t="s">
        <v>91</v>
      </c>
      <c r="AX306" s="103" t="s">
        <v>80</v>
      </c>
      <c r="AY306" s="105" t="s">
        <v>81</v>
      </c>
    </row>
    <row r="307" spans="2:65" s="9" customFormat="1" ht="24.2" customHeight="1" x14ac:dyDescent="0.25">
      <c r="B307" s="81"/>
      <c r="C307" s="82" t="s">
        <v>265</v>
      </c>
      <c r="D307" s="82" t="s">
        <v>83</v>
      </c>
      <c r="E307" s="83" t="s">
        <v>697</v>
      </c>
      <c r="F307" s="84" t="s">
        <v>698</v>
      </c>
      <c r="G307" s="85" t="s">
        <v>123</v>
      </c>
      <c r="H307" s="86">
        <v>93</v>
      </c>
      <c r="I307" s="221">
        <v>0</v>
      </c>
      <c r="J307" s="221">
        <f>ROUND(I307*H307,3)</f>
        <v>0</v>
      </c>
      <c r="K307" s="87"/>
      <c r="L307" s="10"/>
      <c r="M307" s="88" t="s">
        <v>14</v>
      </c>
      <c r="N307" s="89" t="s">
        <v>32</v>
      </c>
      <c r="O307" s="90">
        <v>0</v>
      </c>
      <c r="P307" s="90">
        <f>O307*H307</f>
        <v>0</v>
      </c>
      <c r="Q307" s="90">
        <v>0</v>
      </c>
      <c r="R307" s="90">
        <f>Q307*H307</f>
        <v>0</v>
      </c>
      <c r="S307" s="90">
        <v>0</v>
      </c>
      <c r="T307" s="91">
        <f>S307*H307</f>
        <v>0</v>
      </c>
      <c r="AR307" s="92" t="s">
        <v>87</v>
      </c>
      <c r="AT307" s="92" t="s">
        <v>83</v>
      </c>
      <c r="AU307" s="92" t="s">
        <v>96</v>
      </c>
      <c r="AY307" s="2" t="s">
        <v>81</v>
      </c>
      <c r="BE307" s="93">
        <f>IF(N307="základná",J307,0)</f>
        <v>0</v>
      </c>
      <c r="BF307" s="93">
        <f>IF(N307="znížená",J307,0)</f>
        <v>0</v>
      </c>
      <c r="BG307" s="93">
        <f>IF(N307="zákl. prenesená",J307,0)</f>
        <v>0</v>
      </c>
      <c r="BH307" s="93">
        <f>IF(N307="zníž. prenesená",J307,0)</f>
        <v>0</v>
      </c>
      <c r="BI307" s="93">
        <f>IF(N307="nulová",J307,0)</f>
        <v>0</v>
      </c>
      <c r="BJ307" s="2" t="s">
        <v>88</v>
      </c>
      <c r="BK307" s="94">
        <f>ROUND(I307*H307,3)</f>
        <v>0</v>
      </c>
      <c r="BL307" s="2" t="s">
        <v>87</v>
      </c>
      <c r="BM307" s="92" t="s">
        <v>885</v>
      </c>
    </row>
    <row r="308" spans="2:65" s="9" customFormat="1" ht="16.5" customHeight="1" x14ac:dyDescent="0.25">
      <c r="B308" s="81"/>
      <c r="C308" s="82" t="s">
        <v>484</v>
      </c>
      <c r="D308" s="82" t="s">
        <v>83</v>
      </c>
      <c r="E308" s="83" t="s">
        <v>699</v>
      </c>
      <c r="F308" s="84" t="s">
        <v>700</v>
      </c>
      <c r="G308" s="85" t="s">
        <v>123</v>
      </c>
      <c r="H308" s="86">
        <v>93</v>
      </c>
      <c r="I308" s="221">
        <v>0</v>
      </c>
      <c r="J308" s="221">
        <f>ROUND(I308*H308,3)</f>
        <v>0</v>
      </c>
      <c r="K308" s="87"/>
      <c r="L308" s="10"/>
      <c r="M308" s="88" t="s">
        <v>14</v>
      </c>
      <c r="N308" s="89" t="s">
        <v>32</v>
      </c>
      <c r="O308" s="90">
        <v>0</v>
      </c>
      <c r="P308" s="90">
        <f>O308*H308</f>
        <v>0</v>
      </c>
      <c r="Q308" s="90">
        <v>0</v>
      </c>
      <c r="R308" s="90">
        <f>Q308*H308</f>
        <v>0</v>
      </c>
      <c r="S308" s="90">
        <v>0</v>
      </c>
      <c r="T308" s="91">
        <f>S308*H308</f>
        <v>0</v>
      </c>
      <c r="AR308" s="92" t="s">
        <v>87</v>
      </c>
      <c r="AT308" s="92" t="s">
        <v>83</v>
      </c>
      <c r="AU308" s="92" t="s">
        <v>96</v>
      </c>
      <c r="AY308" s="2" t="s">
        <v>81</v>
      </c>
      <c r="BE308" s="93">
        <f>IF(N308="základná",J308,0)</f>
        <v>0</v>
      </c>
      <c r="BF308" s="93">
        <f>IF(N308="znížená",J308,0)</f>
        <v>0</v>
      </c>
      <c r="BG308" s="93">
        <f>IF(N308="zákl. prenesená",J308,0)</f>
        <v>0</v>
      </c>
      <c r="BH308" s="93">
        <f>IF(N308="zníž. prenesená",J308,0)</f>
        <v>0</v>
      </c>
      <c r="BI308" s="93">
        <f>IF(N308="nulová",J308,0)</f>
        <v>0</v>
      </c>
      <c r="BJ308" s="2" t="s">
        <v>88</v>
      </c>
      <c r="BK308" s="94">
        <f>ROUND(I308*H308,3)</f>
        <v>0</v>
      </c>
      <c r="BL308" s="2" t="s">
        <v>87</v>
      </c>
      <c r="BM308" s="92" t="s">
        <v>886</v>
      </c>
    </row>
    <row r="309" spans="2:65" s="9" customFormat="1" ht="16.5" customHeight="1" x14ac:dyDescent="0.25">
      <c r="B309" s="81"/>
      <c r="C309" s="82" t="s">
        <v>269</v>
      </c>
      <c r="D309" s="82" t="s">
        <v>83</v>
      </c>
      <c r="E309" s="83" t="s">
        <v>701</v>
      </c>
      <c r="F309" s="84" t="s">
        <v>702</v>
      </c>
      <c r="G309" s="85" t="s">
        <v>123</v>
      </c>
      <c r="H309" s="86">
        <v>93</v>
      </c>
      <c r="I309" s="221">
        <v>0</v>
      </c>
      <c r="J309" s="221">
        <f>ROUND(I309*H309,3)</f>
        <v>0</v>
      </c>
      <c r="K309" s="87"/>
      <c r="L309" s="10"/>
      <c r="M309" s="88" t="s">
        <v>14</v>
      </c>
      <c r="N309" s="89" t="s">
        <v>32</v>
      </c>
      <c r="O309" s="90">
        <v>0</v>
      </c>
      <c r="P309" s="90">
        <f>O309*H309</f>
        <v>0</v>
      </c>
      <c r="Q309" s="90">
        <v>0</v>
      </c>
      <c r="R309" s="90">
        <f>Q309*H309</f>
        <v>0</v>
      </c>
      <c r="S309" s="90">
        <v>0</v>
      </c>
      <c r="T309" s="91">
        <f>S309*H309</f>
        <v>0</v>
      </c>
      <c r="AR309" s="92" t="s">
        <v>87</v>
      </c>
      <c r="AT309" s="92" t="s">
        <v>83</v>
      </c>
      <c r="AU309" s="92" t="s">
        <v>96</v>
      </c>
      <c r="AY309" s="2" t="s">
        <v>81</v>
      </c>
      <c r="BE309" s="93">
        <f>IF(N309="základná",J309,0)</f>
        <v>0</v>
      </c>
      <c r="BF309" s="93">
        <f>IF(N309="znížená",J309,0)</f>
        <v>0</v>
      </c>
      <c r="BG309" s="93">
        <f>IF(N309="zákl. prenesená",J309,0)</f>
        <v>0</v>
      </c>
      <c r="BH309" s="93">
        <f>IF(N309="zníž. prenesená",J309,0)</f>
        <v>0</v>
      </c>
      <c r="BI309" s="93">
        <f>IF(N309="nulová",J309,0)</f>
        <v>0</v>
      </c>
      <c r="BJ309" s="2" t="s">
        <v>88</v>
      </c>
      <c r="BK309" s="94">
        <f>ROUND(I309*H309,3)</f>
        <v>0</v>
      </c>
      <c r="BL309" s="2" t="s">
        <v>87</v>
      </c>
      <c r="BM309" s="92" t="s">
        <v>887</v>
      </c>
    </row>
    <row r="310" spans="2:65" s="71" customFormat="1" ht="22.9" customHeight="1" x14ac:dyDescent="0.2">
      <c r="B310" s="72"/>
      <c r="D310" s="73" t="s">
        <v>77</v>
      </c>
      <c r="E310" s="80" t="s">
        <v>663</v>
      </c>
      <c r="F310" s="80" t="s">
        <v>711</v>
      </c>
      <c r="I310" s="222"/>
      <c r="J310" s="219">
        <f>BK310</f>
        <v>0</v>
      </c>
      <c r="L310" s="72"/>
      <c r="M310" s="75"/>
      <c r="P310" s="76">
        <f>SUM(P311:P318)</f>
        <v>256.35150000000004</v>
      </c>
      <c r="R310" s="76">
        <f>SUM(R311:R318)</f>
        <v>0.268515</v>
      </c>
      <c r="T310" s="77">
        <f>SUM(T311:T318)</f>
        <v>16.649999999999999</v>
      </c>
      <c r="AR310" s="73" t="s">
        <v>80</v>
      </c>
      <c r="AT310" s="78" t="s">
        <v>77</v>
      </c>
      <c r="AU310" s="78" t="s">
        <v>80</v>
      </c>
      <c r="AY310" s="73" t="s">
        <v>81</v>
      </c>
      <c r="BK310" s="79">
        <f>SUM(BK311:BK318)</f>
        <v>0</v>
      </c>
    </row>
    <row r="311" spans="2:65" s="9" customFormat="1" ht="33" customHeight="1" x14ac:dyDescent="0.25">
      <c r="B311" s="81"/>
      <c r="C311" s="82" t="s">
        <v>489</v>
      </c>
      <c r="D311" s="82" t="s">
        <v>83</v>
      </c>
      <c r="E311" s="83" t="s">
        <v>888</v>
      </c>
      <c r="F311" s="84" t="s">
        <v>889</v>
      </c>
      <c r="G311" s="85" t="s">
        <v>123</v>
      </c>
      <c r="H311" s="86">
        <v>45</v>
      </c>
      <c r="I311" s="221">
        <v>0</v>
      </c>
      <c r="J311" s="221">
        <f>ROUND(I311*H311,3)</f>
        <v>0</v>
      </c>
      <c r="K311" s="87"/>
      <c r="L311" s="10"/>
      <c r="M311" s="88" t="s">
        <v>14</v>
      </c>
      <c r="N311" s="89" t="s">
        <v>32</v>
      </c>
      <c r="O311" s="90">
        <v>0.35499999999999998</v>
      </c>
      <c r="P311" s="90">
        <f>O311*H311</f>
        <v>15.975</v>
      </c>
      <c r="Q311" s="90">
        <v>0</v>
      </c>
      <c r="R311" s="90">
        <f>Q311*H311</f>
        <v>0</v>
      </c>
      <c r="S311" s="90">
        <v>0.24</v>
      </c>
      <c r="T311" s="91">
        <f>S311*H311</f>
        <v>10.799999999999999</v>
      </c>
      <c r="AR311" s="92" t="s">
        <v>87</v>
      </c>
      <c r="AT311" s="92" t="s">
        <v>83</v>
      </c>
      <c r="AU311" s="92" t="s">
        <v>88</v>
      </c>
      <c r="AY311" s="2" t="s">
        <v>81</v>
      </c>
      <c r="BE311" s="93">
        <f>IF(N311="základná",J311,0)</f>
        <v>0</v>
      </c>
      <c r="BF311" s="93">
        <f>IF(N311="znížená",J311,0)</f>
        <v>0</v>
      </c>
      <c r="BG311" s="93">
        <f>IF(N311="zákl. prenesená",J311,0)</f>
        <v>0</v>
      </c>
      <c r="BH311" s="93">
        <f>IF(N311="zníž. prenesená",J311,0)</f>
        <v>0</v>
      </c>
      <c r="BI311" s="93">
        <f>IF(N311="nulová",J311,0)</f>
        <v>0</v>
      </c>
      <c r="BJ311" s="2" t="s">
        <v>88</v>
      </c>
      <c r="BK311" s="94">
        <f>ROUND(I311*H311,3)</f>
        <v>0</v>
      </c>
      <c r="BL311" s="2" t="s">
        <v>87</v>
      </c>
      <c r="BM311" s="92" t="s">
        <v>890</v>
      </c>
    </row>
    <row r="312" spans="2:65" s="9" customFormat="1" ht="24.2" customHeight="1" x14ac:dyDescent="0.25">
      <c r="B312" s="81"/>
      <c r="C312" s="82" t="s">
        <v>275</v>
      </c>
      <c r="D312" s="82" t="s">
        <v>83</v>
      </c>
      <c r="E312" s="83" t="s">
        <v>891</v>
      </c>
      <c r="F312" s="84" t="s">
        <v>892</v>
      </c>
      <c r="G312" s="85" t="s">
        <v>117</v>
      </c>
      <c r="H312" s="86">
        <v>22.94</v>
      </c>
      <c r="I312" s="221">
        <v>0</v>
      </c>
      <c r="J312" s="221">
        <f>ROUND(I312*H312,3)</f>
        <v>0</v>
      </c>
      <c r="K312" s="87"/>
      <c r="L312" s="10"/>
      <c r="M312" s="88" t="s">
        <v>14</v>
      </c>
      <c r="N312" s="89" t="s">
        <v>32</v>
      </c>
      <c r="O312" s="90">
        <v>0</v>
      </c>
      <c r="P312" s="90">
        <f>O312*H312</f>
        <v>0</v>
      </c>
      <c r="Q312" s="90">
        <v>0</v>
      </c>
      <c r="R312" s="90">
        <f>Q312*H312</f>
        <v>0</v>
      </c>
      <c r="S312" s="90">
        <v>0</v>
      </c>
      <c r="T312" s="91">
        <f>S312*H312</f>
        <v>0</v>
      </c>
      <c r="AR312" s="92" t="s">
        <v>87</v>
      </c>
      <c r="AT312" s="92" t="s">
        <v>83</v>
      </c>
      <c r="AU312" s="92" t="s">
        <v>88</v>
      </c>
      <c r="AY312" s="2" t="s">
        <v>81</v>
      </c>
      <c r="BE312" s="93">
        <f>IF(N312="základná",J312,0)</f>
        <v>0</v>
      </c>
      <c r="BF312" s="93">
        <f>IF(N312="znížená",J312,0)</f>
        <v>0</v>
      </c>
      <c r="BG312" s="93">
        <f>IF(N312="zákl. prenesená",J312,0)</f>
        <v>0</v>
      </c>
      <c r="BH312" s="93">
        <f>IF(N312="zníž. prenesená",J312,0)</f>
        <v>0</v>
      </c>
      <c r="BI312" s="93">
        <f>IF(N312="nulová",J312,0)</f>
        <v>0</v>
      </c>
      <c r="BJ312" s="2" t="s">
        <v>88</v>
      </c>
      <c r="BK312" s="94">
        <f>ROUND(I312*H312,3)</f>
        <v>0</v>
      </c>
      <c r="BL312" s="2" t="s">
        <v>87</v>
      </c>
      <c r="BM312" s="92" t="s">
        <v>893</v>
      </c>
    </row>
    <row r="313" spans="2:65" s="95" customFormat="1" x14ac:dyDescent="0.25">
      <c r="B313" s="96"/>
      <c r="D313" s="97" t="s">
        <v>89</v>
      </c>
      <c r="E313" s="98" t="s">
        <v>14</v>
      </c>
      <c r="F313" s="99" t="s">
        <v>894</v>
      </c>
      <c r="H313" s="100">
        <v>22.94</v>
      </c>
      <c r="I313" s="223"/>
      <c r="J313" s="223"/>
      <c r="L313" s="96"/>
      <c r="M313" s="101"/>
      <c r="T313" s="102"/>
      <c r="AT313" s="98" t="s">
        <v>89</v>
      </c>
      <c r="AU313" s="98" t="s">
        <v>88</v>
      </c>
      <c r="AV313" s="95" t="s">
        <v>88</v>
      </c>
      <c r="AW313" s="95" t="s">
        <v>91</v>
      </c>
      <c r="AX313" s="95" t="s">
        <v>80</v>
      </c>
      <c r="AY313" s="98" t="s">
        <v>81</v>
      </c>
    </row>
    <row r="314" spans="2:65" s="9" customFormat="1" ht="33" customHeight="1" x14ac:dyDescent="0.25">
      <c r="B314" s="81"/>
      <c r="C314" s="82" t="s">
        <v>490</v>
      </c>
      <c r="D314" s="82" t="s">
        <v>83</v>
      </c>
      <c r="E314" s="83" t="s">
        <v>712</v>
      </c>
      <c r="F314" s="84" t="s">
        <v>713</v>
      </c>
      <c r="G314" s="85" t="s">
        <v>128</v>
      </c>
      <c r="H314" s="86">
        <v>5850</v>
      </c>
      <c r="I314" s="221">
        <v>0</v>
      </c>
      <c r="J314" s="221">
        <f>ROUND(I314*H314,3)</f>
        <v>0</v>
      </c>
      <c r="K314" s="87"/>
      <c r="L314" s="10"/>
      <c r="M314" s="88" t="s">
        <v>14</v>
      </c>
      <c r="N314" s="89" t="s">
        <v>32</v>
      </c>
      <c r="O314" s="90">
        <v>4.1090000000000002E-2</v>
      </c>
      <c r="P314" s="90">
        <f>O314*H314</f>
        <v>240.37650000000002</v>
      </c>
      <c r="Q314" s="90">
        <v>4.5899999999999998E-5</v>
      </c>
      <c r="R314" s="90">
        <f>Q314*H314</f>
        <v>0.268515</v>
      </c>
      <c r="S314" s="90">
        <v>1E-3</v>
      </c>
      <c r="T314" s="91">
        <f>S314*H314</f>
        <v>5.8500000000000005</v>
      </c>
      <c r="AR314" s="92" t="s">
        <v>87</v>
      </c>
      <c r="AT314" s="92" t="s">
        <v>83</v>
      </c>
      <c r="AU314" s="92" t="s">
        <v>88</v>
      </c>
      <c r="AY314" s="2" t="s">
        <v>81</v>
      </c>
      <c r="BE314" s="93">
        <f>IF(N314="základná",J314,0)</f>
        <v>0</v>
      </c>
      <c r="BF314" s="93">
        <f>IF(N314="znížená",J314,0)</f>
        <v>0</v>
      </c>
      <c r="BG314" s="93">
        <f>IF(N314="zákl. prenesená",J314,0)</f>
        <v>0</v>
      </c>
      <c r="BH314" s="93">
        <f>IF(N314="zníž. prenesená",J314,0)</f>
        <v>0</v>
      </c>
      <c r="BI314" s="93">
        <f>IF(N314="nulová",J314,0)</f>
        <v>0</v>
      </c>
      <c r="BJ314" s="2" t="s">
        <v>88</v>
      </c>
      <c r="BK314" s="94">
        <f>ROUND(I314*H314,3)</f>
        <v>0</v>
      </c>
      <c r="BL314" s="2" t="s">
        <v>87</v>
      </c>
      <c r="BM314" s="92" t="s">
        <v>895</v>
      </c>
    </row>
    <row r="315" spans="2:65" s="95" customFormat="1" x14ac:dyDescent="0.25">
      <c r="B315" s="96"/>
      <c r="D315" s="97" t="s">
        <v>89</v>
      </c>
      <c r="E315" s="98" t="s">
        <v>14</v>
      </c>
      <c r="F315" s="99" t="s">
        <v>896</v>
      </c>
      <c r="H315" s="100">
        <v>5850</v>
      </c>
      <c r="I315" s="223"/>
      <c r="J315" s="223"/>
      <c r="L315" s="96"/>
      <c r="M315" s="101"/>
      <c r="T315" s="102"/>
      <c r="AT315" s="98" t="s">
        <v>89</v>
      </c>
      <c r="AU315" s="98" t="s">
        <v>88</v>
      </c>
      <c r="AV315" s="95" t="s">
        <v>88</v>
      </c>
      <c r="AW315" s="95" t="s">
        <v>91</v>
      </c>
      <c r="AX315" s="95" t="s">
        <v>80</v>
      </c>
      <c r="AY315" s="98" t="s">
        <v>81</v>
      </c>
    </row>
    <row r="316" spans="2:65" s="9" customFormat="1" ht="24.2" customHeight="1" x14ac:dyDescent="0.25">
      <c r="B316" s="81"/>
      <c r="C316" s="82" t="s">
        <v>282</v>
      </c>
      <c r="D316" s="82" t="s">
        <v>83</v>
      </c>
      <c r="E316" s="83" t="s">
        <v>267</v>
      </c>
      <c r="F316" s="84" t="s">
        <v>714</v>
      </c>
      <c r="G316" s="85" t="s">
        <v>117</v>
      </c>
      <c r="H316" s="86">
        <v>4.0999999999999996</v>
      </c>
      <c r="I316" s="221">
        <v>0</v>
      </c>
      <c r="J316" s="221">
        <f>ROUND(I316*H316,3)</f>
        <v>0</v>
      </c>
      <c r="K316" s="87"/>
      <c r="L316" s="10"/>
      <c r="M316" s="88" t="s">
        <v>14</v>
      </c>
      <c r="N316" s="89" t="s">
        <v>32</v>
      </c>
      <c r="O316" s="90">
        <v>0</v>
      </c>
      <c r="P316" s="90">
        <f>O316*H316</f>
        <v>0</v>
      </c>
      <c r="Q316" s="90">
        <v>0</v>
      </c>
      <c r="R316" s="90">
        <f>Q316*H316</f>
        <v>0</v>
      </c>
      <c r="S316" s="90">
        <v>0</v>
      </c>
      <c r="T316" s="91">
        <f>S316*H316</f>
        <v>0</v>
      </c>
      <c r="AR316" s="92" t="s">
        <v>87</v>
      </c>
      <c r="AT316" s="92" t="s">
        <v>83</v>
      </c>
      <c r="AU316" s="92" t="s">
        <v>88</v>
      </c>
      <c r="AY316" s="2" t="s">
        <v>81</v>
      </c>
      <c r="BE316" s="93">
        <f>IF(N316="základná",J316,0)</f>
        <v>0</v>
      </c>
      <c r="BF316" s="93">
        <f>IF(N316="znížená",J316,0)</f>
        <v>0</v>
      </c>
      <c r="BG316" s="93">
        <f>IF(N316="zákl. prenesená",J316,0)</f>
        <v>0</v>
      </c>
      <c r="BH316" s="93">
        <f>IF(N316="zníž. prenesená",J316,0)</f>
        <v>0</v>
      </c>
      <c r="BI316" s="93">
        <f>IF(N316="nulová",J316,0)</f>
        <v>0</v>
      </c>
      <c r="BJ316" s="2" t="s">
        <v>88</v>
      </c>
      <c r="BK316" s="94">
        <f>ROUND(I316*H316,3)</f>
        <v>0</v>
      </c>
      <c r="BL316" s="2" t="s">
        <v>87</v>
      </c>
      <c r="BM316" s="92" t="s">
        <v>897</v>
      </c>
    </row>
    <row r="317" spans="2:65" s="9" customFormat="1" ht="24.2" customHeight="1" x14ac:dyDescent="0.25">
      <c r="B317" s="81"/>
      <c r="C317" s="82" t="s">
        <v>491</v>
      </c>
      <c r="D317" s="82" t="s">
        <v>83</v>
      </c>
      <c r="E317" s="83" t="s">
        <v>715</v>
      </c>
      <c r="F317" s="84" t="s">
        <v>716</v>
      </c>
      <c r="G317" s="85" t="s">
        <v>117</v>
      </c>
      <c r="H317" s="86">
        <v>1.04</v>
      </c>
      <c r="I317" s="221">
        <v>0</v>
      </c>
      <c r="J317" s="221">
        <f>ROUND(I317*H317,3)</f>
        <v>0</v>
      </c>
      <c r="K317" s="87"/>
      <c r="L317" s="10"/>
      <c r="M317" s="88" t="s">
        <v>14</v>
      </c>
      <c r="N317" s="89" t="s">
        <v>32</v>
      </c>
      <c r="O317" s="90">
        <v>0</v>
      </c>
      <c r="P317" s="90">
        <f>O317*H317</f>
        <v>0</v>
      </c>
      <c r="Q317" s="90">
        <v>0</v>
      </c>
      <c r="R317" s="90">
        <f>Q317*H317</f>
        <v>0</v>
      </c>
      <c r="S317" s="90">
        <v>0</v>
      </c>
      <c r="T317" s="91">
        <f>S317*H317</f>
        <v>0</v>
      </c>
      <c r="AR317" s="92" t="s">
        <v>87</v>
      </c>
      <c r="AT317" s="92" t="s">
        <v>83</v>
      </c>
      <c r="AU317" s="92" t="s">
        <v>88</v>
      </c>
      <c r="AY317" s="2" t="s">
        <v>81</v>
      </c>
      <c r="BE317" s="93">
        <f>IF(N317="základná",J317,0)</f>
        <v>0</v>
      </c>
      <c r="BF317" s="93">
        <f>IF(N317="znížená",J317,0)</f>
        <v>0</v>
      </c>
      <c r="BG317" s="93">
        <f>IF(N317="zákl. prenesená",J317,0)</f>
        <v>0</v>
      </c>
      <c r="BH317" s="93">
        <f>IF(N317="zníž. prenesená",J317,0)</f>
        <v>0</v>
      </c>
      <c r="BI317" s="93">
        <f>IF(N317="nulová",J317,0)</f>
        <v>0</v>
      </c>
      <c r="BJ317" s="2" t="s">
        <v>88</v>
      </c>
      <c r="BK317" s="94">
        <f>ROUND(I317*H317,3)</f>
        <v>0</v>
      </c>
      <c r="BL317" s="2" t="s">
        <v>87</v>
      </c>
      <c r="BM317" s="92" t="s">
        <v>898</v>
      </c>
    </row>
    <row r="318" spans="2:65" s="9" customFormat="1" ht="24.2" customHeight="1" x14ac:dyDescent="0.25">
      <c r="B318" s="81"/>
      <c r="C318" s="82" t="s">
        <v>286</v>
      </c>
      <c r="D318" s="82" t="s">
        <v>83</v>
      </c>
      <c r="E318" s="83" t="s">
        <v>717</v>
      </c>
      <c r="F318" s="84" t="s">
        <v>718</v>
      </c>
      <c r="G318" s="85" t="s">
        <v>117</v>
      </c>
      <c r="H318" s="86">
        <v>0.71</v>
      </c>
      <c r="I318" s="221">
        <v>0</v>
      </c>
      <c r="J318" s="221">
        <f>ROUND(I318*H318,3)</f>
        <v>0</v>
      </c>
      <c r="K318" s="87"/>
      <c r="L318" s="10"/>
      <c r="M318" s="88" t="s">
        <v>14</v>
      </c>
      <c r="N318" s="89" t="s">
        <v>32</v>
      </c>
      <c r="O318" s="90">
        <v>0</v>
      </c>
      <c r="P318" s="90">
        <f>O318*H318</f>
        <v>0</v>
      </c>
      <c r="Q318" s="90">
        <v>0</v>
      </c>
      <c r="R318" s="90">
        <f>Q318*H318</f>
        <v>0</v>
      </c>
      <c r="S318" s="90">
        <v>0</v>
      </c>
      <c r="T318" s="91">
        <f>S318*H318</f>
        <v>0</v>
      </c>
      <c r="AR318" s="92" t="s">
        <v>87</v>
      </c>
      <c r="AT318" s="92" t="s">
        <v>83</v>
      </c>
      <c r="AU318" s="92" t="s">
        <v>88</v>
      </c>
      <c r="AY318" s="2" t="s">
        <v>81</v>
      </c>
      <c r="BE318" s="93">
        <f>IF(N318="základná",J318,0)</f>
        <v>0</v>
      </c>
      <c r="BF318" s="93">
        <f>IF(N318="znížená",J318,0)</f>
        <v>0</v>
      </c>
      <c r="BG318" s="93">
        <f>IF(N318="zákl. prenesená",J318,0)</f>
        <v>0</v>
      </c>
      <c r="BH318" s="93">
        <f>IF(N318="zníž. prenesená",J318,0)</f>
        <v>0</v>
      </c>
      <c r="BI318" s="93">
        <f>IF(N318="nulová",J318,0)</f>
        <v>0</v>
      </c>
      <c r="BJ318" s="2" t="s">
        <v>88</v>
      </c>
      <c r="BK318" s="94">
        <f>ROUND(I318*H318,3)</f>
        <v>0</v>
      </c>
      <c r="BL318" s="2" t="s">
        <v>87</v>
      </c>
      <c r="BM318" s="92" t="s">
        <v>899</v>
      </c>
    </row>
    <row r="319" spans="2:65" s="71" customFormat="1" ht="22.9" customHeight="1" x14ac:dyDescent="0.2">
      <c r="B319" s="72"/>
      <c r="D319" s="73" t="s">
        <v>77</v>
      </c>
      <c r="E319" s="80" t="s">
        <v>270</v>
      </c>
      <c r="F319" s="80" t="s">
        <v>271</v>
      </c>
      <c r="I319" s="222"/>
      <c r="J319" s="219">
        <f>BK319</f>
        <v>0</v>
      </c>
      <c r="L319" s="72"/>
      <c r="M319" s="75"/>
      <c r="P319" s="76">
        <f>P320</f>
        <v>401.24077199999999</v>
      </c>
      <c r="R319" s="76">
        <f>R320</f>
        <v>0</v>
      </c>
      <c r="T319" s="77">
        <f>T320</f>
        <v>0</v>
      </c>
      <c r="AR319" s="73" t="s">
        <v>80</v>
      </c>
      <c r="AT319" s="78" t="s">
        <v>77</v>
      </c>
      <c r="AU319" s="78" t="s">
        <v>80</v>
      </c>
      <c r="AY319" s="73" t="s">
        <v>81</v>
      </c>
      <c r="BK319" s="79">
        <f>BK320</f>
        <v>0</v>
      </c>
    </row>
    <row r="320" spans="2:65" s="9" customFormat="1" ht="33" customHeight="1" x14ac:dyDescent="0.25">
      <c r="B320" s="81"/>
      <c r="C320" s="82" t="s">
        <v>270</v>
      </c>
      <c r="D320" s="82" t="s">
        <v>83</v>
      </c>
      <c r="E320" s="83" t="s">
        <v>900</v>
      </c>
      <c r="F320" s="84" t="s">
        <v>901</v>
      </c>
      <c r="G320" s="85" t="s">
        <v>117</v>
      </c>
      <c r="H320" s="86">
        <v>204.506</v>
      </c>
      <c r="I320" s="221">
        <v>0</v>
      </c>
      <c r="J320" s="221">
        <f>ROUND(I320*H320,3)</f>
        <v>0</v>
      </c>
      <c r="K320" s="87"/>
      <c r="L320" s="10"/>
      <c r="M320" s="119" t="s">
        <v>14</v>
      </c>
      <c r="N320" s="120" t="s">
        <v>32</v>
      </c>
      <c r="O320" s="121">
        <v>1.962</v>
      </c>
      <c r="P320" s="121">
        <f>O320*H320</f>
        <v>401.24077199999999</v>
      </c>
      <c r="Q320" s="121">
        <v>0</v>
      </c>
      <c r="R320" s="121">
        <f>Q320*H320</f>
        <v>0</v>
      </c>
      <c r="S320" s="121">
        <v>0</v>
      </c>
      <c r="T320" s="122">
        <f>S320*H320</f>
        <v>0</v>
      </c>
      <c r="AR320" s="92" t="s">
        <v>87</v>
      </c>
      <c r="AT320" s="92" t="s">
        <v>83</v>
      </c>
      <c r="AU320" s="92" t="s">
        <v>88</v>
      </c>
      <c r="AY320" s="2" t="s">
        <v>81</v>
      </c>
      <c r="BE320" s="93">
        <f>IF(N320="základná",J320,0)</f>
        <v>0</v>
      </c>
      <c r="BF320" s="93">
        <f>IF(N320="znížená",J320,0)</f>
        <v>0</v>
      </c>
      <c r="BG320" s="93">
        <f>IF(N320="zákl. prenesená",J320,0)</f>
        <v>0</v>
      </c>
      <c r="BH320" s="93">
        <f>IF(N320="zníž. prenesená",J320,0)</f>
        <v>0</v>
      </c>
      <c r="BI320" s="93">
        <f>IF(N320="nulová",J320,0)</f>
        <v>0</v>
      </c>
      <c r="BJ320" s="2" t="s">
        <v>88</v>
      </c>
      <c r="BK320" s="94">
        <f>ROUND(I320*H320,3)</f>
        <v>0</v>
      </c>
      <c r="BL320" s="2" t="s">
        <v>87</v>
      </c>
      <c r="BM320" s="92" t="s">
        <v>902</v>
      </c>
    </row>
    <row r="321" spans="2:12" s="9" customFormat="1" ht="6.95" customHeight="1" x14ac:dyDescent="0.25">
      <c r="B321" s="40"/>
      <c r="C321" s="41"/>
      <c r="D321" s="41"/>
      <c r="E321" s="41"/>
      <c r="F321" s="41"/>
      <c r="G321" s="41"/>
      <c r="H321" s="41"/>
      <c r="I321" s="41"/>
      <c r="J321" s="41"/>
      <c r="K321" s="41"/>
      <c r="L321" s="10"/>
    </row>
  </sheetData>
  <autoFilter ref="C135:K320" xr:uid="{00000000-0009-0000-0000-000014000000}"/>
  <mergeCells count="15">
    <mergeCell ref="E124:H124"/>
    <mergeCell ref="E126:H126"/>
    <mergeCell ref="E128:H128"/>
    <mergeCell ref="E31:H31"/>
    <mergeCell ref="E85:H85"/>
    <mergeCell ref="E87:H87"/>
    <mergeCell ref="E89:H89"/>
    <mergeCell ref="E91:H91"/>
    <mergeCell ref="E122:H122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E9D0-EF7C-464C-BDED-14EC37304767}">
  <sheetPr>
    <pageSetUpPr fitToPage="1"/>
  </sheetPr>
  <dimension ref="B2:BM175"/>
  <sheetViews>
    <sheetView showGridLines="0" topLeftCell="A119" workbookViewId="0">
      <selection activeCell="I135" sqref="I135:J174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05" t="s">
        <v>0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2" t="s">
        <v>1058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26.25" customHeight="1" x14ac:dyDescent="0.2">
      <c r="B7" s="5"/>
      <c r="E7" s="214" t="str">
        <f>'[1]Rekapitulácia stavby'!K6</f>
        <v>Zelené sídliská - lokalita MAGURSKÁ - JELŠOVÝ HÁJIK - revízia 2</v>
      </c>
      <c r="F7" s="215"/>
      <c r="G7" s="215"/>
      <c r="H7" s="215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214" t="s">
        <v>644</v>
      </c>
      <c r="F9" s="206"/>
      <c r="G9" s="206"/>
      <c r="H9" s="206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188" t="s">
        <v>720</v>
      </c>
      <c r="F11" s="216"/>
      <c r="G11" s="216"/>
      <c r="H11" s="216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16.5" customHeight="1" x14ac:dyDescent="0.25">
      <c r="B13" s="10"/>
      <c r="E13" s="203" t="s">
        <v>1059</v>
      </c>
      <c r="F13" s="216"/>
      <c r="G13" s="216"/>
      <c r="H13" s="216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907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376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25">
      <c r="B19" s="10"/>
      <c r="E19" s="12" t="s">
        <v>377</v>
      </c>
      <c r="I19" s="8" t="s">
        <v>21</v>
      </c>
      <c r="J19" s="12" t="s">
        <v>14</v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22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25">
      <c r="B22" s="10"/>
      <c r="E22" s="207" t="str">
        <f>'[1]Rekapitulácia stavby'!E14</f>
        <v xml:space="preserve"> </v>
      </c>
      <c r="F22" s="207"/>
      <c r="G22" s="207"/>
      <c r="H22" s="207"/>
      <c r="I22" s="8" t="s">
        <v>21</v>
      </c>
      <c r="J22" s="12" t="str">
        <f>'[1]Rekapitulácia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23</v>
      </c>
      <c r="I24" s="8" t="s">
        <v>20</v>
      </c>
      <c r="J24" s="12" t="s">
        <v>14</v>
      </c>
      <c r="L24" s="10"/>
    </row>
    <row r="25" spans="2:12" s="9" customFormat="1" ht="18" customHeight="1" x14ac:dyDescent="0.25">
      <c r="B25" s="10"/>
      <c r="E25" s="12" t="s">
        <v>647</v>
      </c>
      <c r="I25" s="8" t="s">
        <v>21</v>
      </c>
      <c r="J25" s="12" t="s">
        <v>14</v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24</v>
      </c>
      <c r="I27" s="8" t="s">
        <v>20</v>
      </c>
      <c r="J27" s="12" t="s">
        <v>14</v>
      </c>
      <c r="L27" s="10"/>
    </row>
    <row r="28" spans="2:12" s="9" customFormat="1" ht="18" customHeight="1" x14ac:dyDescent="0.25">
      <c r="B28" s="10"/>
      <c r="E28" s="12" t="s">
        <v>648</v>
      </c>
      <c r="I28" s="8" t="s">
        <v>21</v>
      </c>
      <c r="J28" s="12" t="s">
        <v>14</v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25</v>
      </c>
      <c r="L30" s="10"/>
    </row>
    <row r="31" spans="2:12" s="14" customFormat="1" ht="16.5" customHeight="1" x14ac:dyDescent="0.25">
      <c r="B31" s="15"/>
      <c r="E31" s="209" t="s">
        <v>14</v>
      </c>
      <c r="F31" s="209"/>
      <c r="G31" s="209"/>
      <c r="H31" s="209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26</v>
      </c>
      <c r="J34" s="19">
        <f>ROUND(J131,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27</v>
      </c>
      <c r="I36" s="20" t="s">
        <v>28</v>
      </c>
      <c r="J36" s="20" t="s">
        <v>29</v>
      </c>
      <c r="L36" s="10"/>
    </row>
    <row r="37" spans="2:12" s="9" customFormat="1" ht="14.45" customHeight="1" x14ac:dyDescent="0.25">
      <c r="B37" s="10"/>
      <c r="D37" s="11" t="s">
        <v>30</v>
      </c>
      <c r="E37" s="21" t="s">
        <v>31</v>
      </c>
      <c r="F37" s="22">
        <f>ROUND((SUM(BE131:BE174)),  2)</f>
        <v>0</v>
      </c>
      <c r="G37" s="23"/>
      <c r="H37" s="23"/>
      <c r="I37" s="24">
        <v>0.23</v>
      </c>
      <c r="J37" s="22">
        <f>ROUND(((SUM(BE131:BE174))*I37),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ROUND((SUM(BF131:BF174)),  2)</f>
        <v>0</v>
      </c>
      <c r="I38" s="26">
        <v>0.23</v>
      </c>
      <c r="J38" s="25">
        <f>ROUND(((SUM(BF131:BF174))*I38),  2)</f>
        <v>0</v>
      </c>
      <c r="L38" s="10"/>
    </row>
    <row r="39" spans="2:12" s="9" customFormat="1" ht="14.45" hidden="1" customHeight="1" x14ac:dyDescent="0.25">
      <c r="B39" s="10"/>
      <c r="E39" s="8" t="s">
        <v>33</v>
      </c>
      <c r="F39" s="25">
        <f>ROUND((SUM(BG131:BG174)),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34</v>
      </c>
      <c r="F40" s="25">
        <f>ROUND((SUM(BH131:BH174)),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35</v>
      </c>
      <c r="F41" s="22">
        <f>ROUND((SUM(BI131:BI174)),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36</v>
      </c>
      <c r="E43" s="29"/>
      <c r="F43" s="29"/>
      <c r="G43" s="30" t="s">
        <v>37</v>
      </c>
      <c r="H43" s="31" t="s">
        <v>38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39</v>
      </c>
      <c r="E50" s="35"/>
      <c r="F50" s="35"/>
      <c r="G50" s="34" t="s">
        <v>40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41</v>
      </c>
      <c r="E61" s="37"/>
      <c r="F61" s="38" t="s">
        <v>42</v>
      </c>
      <c r="G61" s="36" t="s">
        <v>41</v>
      </c>
      <c r="H61" s="37"/>
      <c r="I61" s="37"/>
      <c r="J61" s="39" t="s">
        <v>42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43</v>
      </c>
      <c r="E65" s="35"/>
      <c r="F65" s="35"/>
      <c r="G65" s="34" t="s">
        <v>44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41</v>
      </c>
      <c r="E76" s="37"/>
      <c r="F76" s="38" t="s">
        <v>42</v>
      </c>
      <c r="G76" s="36" t="s">
        <v>41</v>
      </c>
      <c r="H76" s="37"/>
      <c r="I76" s="37"/>
      <c r="J76" s="39" t="s">
        <v>42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45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26.25" hidden="1" customHeight="1" x14ac:dyDescent="0.25">
      <c r="B85" s="10"/>
      <c r="E85" s="214" t="str">
        <f>E7</f>
        <v>Zelené sídliská - lokalita MAGURSKÁ - JELŠOVÝ HÁJIK - revízia 2</v>
      </c>
      <c r="F85" s="215"/>
      <c r="G85" s="215"/>
      <c r="H85" s="215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14" t="s">
        <v>644</v>
      </c>
      <c r="F87" s="206"/>
      <c r="G87" s="206"/>
      <c r="H87" s="206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188" t="s">
        <v>720</v>
      </c>
      <c r="F89" s="216"/>
      <c r="G89" s="216"/>
      <c r="H89" s="216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16.5" hidden="1" customHeight="1" x14ac:dyDescent="0.25">
      <c r="B91" s="10"/>
      <c r="E91" s="203" t="str">
        <f>E13</f>
        <v>SO 4.2.2 - Športové prvky - časť 2</v>
      </c>
      <c r="F91" s="216"/>
      <c r="G91" s="216"/>
      <c r="H91" s="216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>Magurská, Jelšový hájik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23</v>
      </c>
      <c r="J95" s="16" t="str">
        <f>E25</f>
        <v>Ing. Júlia Straňáková</v>
      </c>
      <c r="L95" s="10"/>
    </row>
    <row r="96" spans="2:12" s="9" customFormat="1" ht="15.2" hidden="1" customHeight="1" x14ac:dyDescent="0.25">
      <c r="B96" s="10"/>
      <c r="C96" s="8" t="s">
        <v>22</v>
      </c>
      <c r="F96" s="12" t="str">
        <f>IF(E22="","",E22)</f>
        <v xml:space="preserve"> </v>
      </c>
      <c r="I96" s="8" t="s">
        <v>24</v>
      </c>
      <c r="J96" s="16" t="str">
        <f>E28</f>
        <v>Milan Straňák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46</v>
      </c>
      <c r="D98" s="27"/>
      <c r="E98" s="27"/>
      <c r="F98" s="27"/>
      <c r="G98" s="27"/>
      <c r="H98" s="27"/>
      <c r="I98" s="27"/>
      <c r="J98" s="45" t="s">
        <v>47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48</v>
      </c>
      <c r="J100" s="19">
        <f>J131</f>
        <v>0</v>
      </c>
      <c r="L100" s="10"/>
      <c r="AU100" s="2" t="s">
        <v>49</v>
      </c>
    </row>
    <row r="101" spans="2:47" s="47" customFormat="1" ht="24.95" hidden="1" customHeight="1" x14ac:dyDescent="0.25">
      <c r="B101" s="48"/>
      <c r="D101" s="49" t="s">
        <v>649</v>
      </c>
      <c r="E101" s="50"/>
      <c r="F101" s="50"/>
      <c r="G101" s="50"/>
      <c r="H101" s="50"/>
      <c r="I101" s="50"/>
      <c r="J101" s="51">
        <f>J132</f>
        <v>0</v>
      </c>
      <c r="L101" s="48"/>
    </row>
    <row r="102" spans="2:47" s="52" customFormat="1" ht="19.899999999999999" hidden="1" customHeight="1" x14ac:dyDescent="0.25">
      <c r="B102" s="53"/>
      <c r="D102" s="54" t="s">
        <v>1060</v>
      </c>
      <c r="E102" s="55"/>
      <c r="F102" s="55"/>
      <c r="G102" s="55"/>
      <c r="H102" s="55"/>
      <c r="I102" s="55"/>
      <c r="J102" s="56">
        <f>J133</f>
        <v>0</v>
      </c>
      <c r="L102" s="53"/>
    </row>
    <row r="103" spans="2:47" s="52" customFormat="1" ht="14.85" hidden="1" customHeight="1" x14ac:dyDescent="0.25">
      <c r="B103" s="53"/>
      <c r="D103" s="54" t="s">
        <v>651</v>
      </c>
      <c r="E103" s="55"/>
      <c r="F103" s="55"/>
      <c r="G103" s="55"/>
      <c r="H103" s="55"/>
      <c r="I103" s="55"/>
      <c r="J103" s="56">
        <f>J134</f>
        <v>0</v>
      </c>
      <c r="L103" s="53"/>
    </row>
    <row r="104" spans="2:47" s="52" customFormat="1" ht="14.85" hidden="1" customHeight="1" x14ac:dyDescent="0.25">
      <c r="B104" s="53"/>
      <c r="D104" s="54" t="s">
        <v>652</v>
      </c>
      <c r="E104" s="55"/>
      <c r="F104" s="55"/>
      <c r="G104" s="55"/>
      <c r="H104" s="55"/>
      <c r="I104" s="55"/>
      <c r="J104" s="56">
        <f>J145</f>
        <v>0</v>
      </c>
      <c r="L104" s="53"/>
    </row>
    <row r="105" spans="2:47" s="52" customFormat="1" ht="14.85" hidden="1" customHeight="1" x14ac:dyDescent="0.25">
      <c r="B105" s="53"/>
      <c r="D105" s="54" t="s">
        <v>653</v>
      </c>
      <c r="E105" s="55"/>
      <c r="F105" s="55"/>
      <c r="G105" s="55"/>
      <c r="H105" s="55"/>
      <c r="I105" s="55"/>
      <c r="J105" s="56">
        <f>J150</f>
        <v>0</v>
      </c>
      <c r="L105" s="53"/>
    </row>
    <row r="106" spans="2:47" s="52" customFormat="1" ht="19.899999999999999" hidden="1" customHeight="1" x14ac:dyDescent="0.25">
      <c r="B106" s="53"/>
      <c r="D106" s="54" t="s">
        <v>1061</v>
      </c>
      <c r="E106" s="55"/>
      <c r="F106" s="55"/>
      <c r="G106" s="55"/>
      <c r="H106" s="55"/>
      <c r="I106" s="55"/>
      <c r="J106" s="56">
        <f>J163</f>
        <v>0</v>
      </c>
      <c r="L106" s="53"/>
    </row>
    <row r="107" spans="2:47" s="52" customFormat="1" ht="19.899999999999999" hidden="1" customHeight="1" x14ac:dyDescent="0.25">
      <c r="B107" s="53"/>
      <c r="D107" s="54" t="s">
        <v>1062</v>
      </c>
      <c r="E107" s="55"/>
      <c r="F107" s="55"/>
      <c r="G107" s="55"/>
      <c r="H107" s="55"/>
      <c r="I107" s="55"/>
      <c r="J107" s="56">
        <f>J172</f>
        <v>0</v>
      </c>
      <c r="L107" s="53"/>
    </row>
    <row r="108" spans="2:47" s="9" customFormat="1" ht="21.75" hidden="1" customHeight="1" x14ac:dyDescent="0.25">
      <c r="B108" s="10"/>
      <c r="L108" s="10"/>
    </row>
    <row r="109" spans="2:47" s="9" customFormat="1" ht="6.95" hidden="1" customHeight="1" x14ac:dyDescent="0.25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10"/>
    </row>
    <row r="110" spans="2:47" hidden="1" x14ac:dyDescent="0.2"/>
    <row r="111" spans="2:47" hidden="1" x14ac:dyDescent="0.2"/>
    <row r="112" spans="2:47" hidden="1" x14ac:dyDescent="0.2"/>
    <row r="113" spans="2:12" s="9" customFormat="1" ht="6.95" customHeight="1" x14ac:dyDescent="0.25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10"/>
    </row>
    <row r="114" spans="2:12" s="9" customFormat="1" ht="24.95" customHeight="1" x14ac:dyDescent="0.25">
      <c r="B114" s="10"/>
      <c r="C114" s="6" t="s">
        <v>62</v>
      </c>
      <c r="L114" s="10"/>
    </row>
    <row r="115" spans="2:12" s="9" customFormat="1" ht="6.95" customHeight="1" x14ac:dyDescent="0.25">
      <c r="B115" s="10"/>
      <c r="L115" s="10"/>
    </row>
    <row r="116" spans="2:12" s="9" customFormat="1" ht="12" customHeight="1" x14ac:dyDescent="0.25">
      <c r="B116" s="10"/>
      <c r="C116" s="8" t="s">
        <v>6</v>
      </c>
      <c r="L116" s="10"/>
    </row>
    <row r="117" spans="2:12" s="9" customFormat="1" ht="26.25" customHeight="1" x14ac:dyDescent="0.25">
      <c r="B117" s="10"/>
      <c r="E117" s="214" t="str">
        <f>E7</f>
        <v>Zelené sídliská - lokalita MAGURSKÁ - JELŠOVÝ HÁJIK - revízia 2</v>
      </c>
      <c r="F117" s="215"/>
      <c r="G117" s="215"/>
      <c r="H117" s="215"/>
      <c r="L117" s="10"/>
    </row>
    <row r="118" spans="2:12" ht="12" customHeight="1" x14ac:dyDescent="0.2">
      <c r="B118" s="5"/>
      <c r="C118" s="8" t="s">
        <v>7</v>
      </c>
      <c r="L118" s="5"/>
    </row>
    <row r="119" spans="2:12" ht="16.5" customHeight="1" x14ac:dyDescent="0.2">
      <c r="B119" s="5"/>
      <c r="E119" s="214" t="s">
        <v>644</v>
      </c>
      <c r="F119" s="206"/>
      <c r="G119" s="206"/>
      <c r="H119" s="206"/>
      <c r="L119" s="5"/>
    </row>
    <row r="120" spans="2:12" ht="12" customHeight="1" x14ac:dyDescent="0.2">
      <c r="B120" s="5"/>
      <c r="C120" s="8" t="s">
        <v>9</v>
      </c>
      <c r="L120" s="5"/>
    </row>
    <row r="121" spans="2:12" s="9" customFormat="1" ht="16.5" customHeight="1" x14ac:dyDescent="0.25">
      <c r="B121" s="10"/>
      <c r="E121" s="188" t="s">
        <v>720</v>
      </c>
      <c r="F121" s="216"/>
      <c r="G121" s="216"/>
      <c r="H121" s="216"/>
      <c r="L121" s="10"/>
    </row>
    <row r="122" spans="2:12" s="9" customFormat="1" ht="12" customHeight="1" x14ac:dyDescent="0.25">
      <c r="B122" s="10"/>
      <c r="C122" s="8" t="s">
        <v>11</v>
      </c>
      <c r="L122" s="10"/>
    </row>
    <row r="123" spans="2:12" s="9" customFormat="1" ht="16.5" customHeight="1" x14ac:dyDescent="0.25">
      <c r="B123" s="10"/>
      <c r="E123" s="203" t="str">
        <f>E13</f>
        <v>SO 4.2.2 - Športové prvky - časť 2</v>
      </c>
      <c r="F123" s="216"/>
      <c r="G123" s="216"/>
      <c r="H123" s="216"/>
      <c r="L123" s="10"/>
    </row>
    <row r="124" spans="2:12" s="9" customFormat="1" ht="6.95" customHeight="1" x14ac:dyDescent="0.25">
      <c r="B124" s="10"/>
      <c r="L124" s="10"/>
    </row>
    <row r="125" spans="2:12" s="9" customFormat="1" ht="12" customHeight="1" x14ac:dyDescent="0.25">
      <c r="B125" s="10"/>
      <c r="C125" s="8" t="s">
        <v>16</v>
      </c>
      <c r="F125" s="12" t="str">
        <f>F16</f>
        <v>Magurská, Jelšový hájik</v>
      </c>
      <c r="I125" s="8" t="s">
        <v>18</v>
      </c>
      <c r="J125" s="13">
        <v>46099</v>
      </c>
      <c r="L125" s="10"/>
    </row>
    <row r="126" spans="2:12" s="9" customFormat="1" ht="6.95" customHeight="1" x14ac:dyDescent="0.25">
      <c r="B126" s="10"/>
      <c r="L126" s="10"/>
    </row>
    <row r="127" spans="2:12" s="9" customFormat="1" ht="15.2" customHeight="1" x14ac:dyDescent="0.25">
      <c r="B127" s="10"/>
      <c r="C127" s="8" t="s">
        <v>19</v>
      </c>
      <c r="F127" s="12" t="str">
        <f>E19</f>
        <v>Mesto Banská Bystrica</v>
      </c>
      <c r="I127" s="8" t="s">
        <v>23</v>
      </c>
      <c r="J127" s="16" t="str">
        <f>E25</f>
        <v>Ing. Júlia Straňáková</v>
      </c>
      <c r="L127" s="10"/>
    </row>
    <row r="128" spans="2:12" s="9" customFormat="1" ht="15.2" customHeight="1" x14ac:dyDescent="0.25">
      <c r="B128" s="10"/>
      <c r="C128" s="8" t="s">
        <v>22</v>
      </c>
      <c r="F128" s="12" t="str">
        <f>IF(E22="","",E22)</f>
        <v xml:space="preserve"> </v>
      </c>
      <c r="I128" s="8" t="s">
        <v>24</v>
      </c>
      <c r="J128" s="16" t="str">
        <f>E28</f>
        <v>Milan Straňák</v>
      </c>
      <c r="L128" s="10"/>
    </row>
    <row r="129" spans="2:65" s="9" customFormat="1" ht="10.35" customHeight="1" x14ac:dyDescent="0.25">
      <c r="B129" s="10"/>
      <c r="L129" s="10"/>
    </row>
    <row r="130" spans="2:65" s="57" customFormat="1" ht="29.25" customHeight="1" x14ac:dyDescent="0.25">
      <c r="B130" s="58"/>
      <c r="C130" s="59" t="s">
        <v>63</v>
      </c>
      <c r="D130" s="60" t="s">
        <v>64</v>
      </c>
      <c r="E130" s="60" t="s">
        <v>65</v>
      </c>
      <c r="F130" s="60" t="s">
        <v>66</v>
      </c>
      <c r="G130" s="60" t="s">
        <v>67</v>
      </c>
      <c r="H130" s="60" t="s">
        <v>68</v>
      </c>
      <c r="I130" s="60" t="s">
        <v>69</v>
      </c>
      <c r="J130" s="61" t="s">
        <v>47</v>
      </c>
      <c r="K130" s="62" t="s">
        <v>70</v>
      </c>
      <c r="L130" s="58"/>
      <c r="M130" s="63" t="s">
        <v>14</v>
      </c>
      <c r="N130" s="64" t="s">
        <v>30</v>
      </c>
      <c r="O130" s="64" t="s">
        <v>71</v>
      </c>
      <c r="P130" s="64" t="s">
        <v>72</v>
      </c>
      <c r="Q130" s="64" t="s">
        <v>73</v>
      </c>
      <c r="R130" s="64" t="s">
        <v>74</v>
      </c>
      <c r="S130" s="64" t="s">
        <v>75</v>
      </c>
      <c r="T130" s="65" t="s">
        <v>76</v>
      </c>
    </row>
    <row r="131" spans="2:65" s="9" customFormat="1" ht="22.9" customHeight="1" x14ac:dyDescent="0.25">
      <c r="B131" s="10"/>
      <c r="C131" s="66" t="s">
        <v>48</v>
      </c>
      <c r="J131" s="217">
        <f>BK131</f>
        <v>0</v>
      </c>
      <c r="L131" s="10"/>
      <c r="M131" s="67"/>
      <c r="N131" s="17"/>
      <c r="O131" s="17"/>
      <c r="P131" s="68">
        <f>P132</f>
        <v>27.041</v>
      </c>
      <c r="Q131" s="17"/>
      <c r="R131" s="68">
        <f>R132</f>
        <v>1.8359999999999998E-2</v>
      </c>
      <c r="S131" s="17"/>
      <c r="T131" s="69">
        <f>T132</f>
        <v>0.4</v>
      </c>
      <c r="AT131" s="2" t="s">
        <v>77</v>
      </c>
      <c r="AU131" s="2" t="s">
        <v>49</v>
      </c>
      <c r="BK131" s="70">
        <f>BK132</f>
        <v>0</v>
      </c>
    </row>
    <row r="132" spans="2:65" s="71" customFormat="1" ht="25.9" customHeight="1" x14ac:dyDescent="0.2">
      <c r="B132" s="72"/>
      <c r="D132" s="73" t="s">
        <v>77</v>
      </c>
      <c r="E132" s="74" t="s">
        <v>78</v>
      </c>
      <c r="F132" s="74" t="s">
        <v>78</v>
      </c>
      <c r="J132" s="218">
        <f>BK132</f>
        <v>0</v>
      </c>
      <c r="L132" s="72"/>
      <c r="M132" s="75"/>
      <c r="P132" s="76">
        <f>P133+P163+P172</f>
        <v>27.041</v>
      </c>
      <c r="R132" s="76">
        <f>R133+R163+R172</f>
        <v>1.8359999999999998E-2</v>
      </c>
      <c r="T132" s="77">
        <f>T133+T163+T172</f>
        <v>0.4</v>
      </c>
      <c r="AR132" s="73" t="s">
        <v>80</v>
      </c>
      <c r="AT132" s="78" t="s">
        <v>77</v>
      </c>
      <c r="AU132" s="78" t="s">
        <v>2</v>
      </c>
      <c r="AY132" s="73" t="s">
        <v>81</v>
      </c>
      <c r="BK132" s="79">
        <f>BK133+BK163+BK172</f>
        <v>0</v>
      </c>
    </row>
    <row r="133" spans="2:65" s="71" customFormat="1" ht="22.9" customHeight="1" x14ac:dyDescent="0.2">
      <c r="B133" s="72"/>
      <c r="D133" s="73" t="s">
        <v>77</v>
      </c>
      <c r="E133" s="80" t="s">
        <v>661</v>
      </c>
      <c r="F133" s="80" t="s">
        <v>1063</v>
      </c>
      <c r="J133" s="219">
        <f>BK133</f>
        <v>0</v>
      </c>
      <c r="L133" s="72"/>
      <c r="M133" s="75"/>
      <c r="P133" s="76">
        <f>P134+P145+P150</f>
        <v>0</v>
      </c>
      <c r="R133" s="76">
        <f>R134+R145+R150</f>
        <v>0</v>
      </c>
      <c r="T133" s="77">
        <f>T134+T145+T150</f>
        <v>0</v>
      </c>
      <c r="AR133" s="73" t="s">
        <v>80</v>
      </c>
      <c r="AT133" s="78" t="s">
        <v>77</v>
      </c>
      <c r="AU133" s="78" t="s">
        <v>80</v>
      </c>
      <c r="AY133" s="73" t="s">
        <v>81</v>
      </c>
      <c r="BK133" s="79">
        <f>BK134+BK145+BK150</f>
        <v>0</v>
      </c>
    </row>
    <row r="134" spans="2:65" s="71" customFormat="1" ht="20.85" customHeight="1" x14ac:dyDescent="0.2">
      <c r="B134" s="72"/>
      <c r="D134" s="73" t="s">
        <v>77</v>
      </c>
      <c r="E134" s="80" t="s">
        <v>664</v>
      </c>
      <c r="F134" s="80" t="s">
        <v>665</v>
      </c>
      <c r="J134" s="219">
        <f>BK134</f>
        <v>0</v>
      </c>
      <c r="L134" s="72"/>
      <c r="M134" s="75"/>
      <c r="P134" s="76">
        <f>SUM(P135:P144)</f>
        <v>0</v>
      </c>
      <c r="R134" s="76">
        <f>SUM(R135:R144)</f>
        <v>0</v>
      </c>
      <c r="T134" s="77">
        <f>SUM(T135:T144)</f>
        <v>0</v>
      </c>
      <c r="AR134" s="73" t="s">
        <v>80</v>
      </c>
      <c r="AT134" s="78" t="s">
        <v>77</v>
      </c>
      <c r="AU134" s="78" t="s">
        <v>88</v>
      </c>
      <c r="AY134" s="73" t="s">
        <v>81</v>
      </c>
      <c r="BK134" s="79">
        <f>SUM(BK135:BK144)</f>
        <v>0</v>
      </c>
    </row>
    <row r="135" spans="2:65" s="9" customFormat="1" ht="16.5" customHeight="1" x14ac:dyDescent="0.25">
      <c r="B135" s="81"/>
      <c r="C135" s="110" t="s">
        <v>80</v>
      </c>
      <c r="D135" s="110" t="s">
        <v>125</v>
      </c>
      <c r="E135" s="111" t="s">
        <v>668</v>
      </c>
      <c r="F135" s="112" t="s">
        <v>669</v>
      </c>
      <c r="G135" s="113" t="s">
        <v>175</v>
      </c>
      <c r="H135" s="114">
        <v>1</v>
      </c>
      <c r="I135" s="220">
        <v>0</v>
      </c>
      <c r="J135" s="220">
        <f>ROUND(I135*H135,3)</f>
        <v>0</v>
      </c>
      <c r="K135" s="115"/>
      <c r="L135" s="116"/>
      <c r="M135" s="117" t="s">
        <v>14</v>
      </c>
      <c r="N135" s="118" t="s">
        <v>32</v>
      </c>
      <c r="O135" s="90">
        <v>0</v>
      </c>
      <c r="P135" s="90">
        <f>O135*H135</f>
        <v>0</v>
      </c>
      <c r="Q135" s="90">
        <v>0</v>
      </c>
      <c r="R135" s="90">
        <f>Q135*H135</f>
        <v>0</v>
      </c>
      <c r="S135" s="90">
        <v>0</v>
      </c>
      <c r="T135" s="91">
        <f>S135*H135</f>
        <v>0</v>
      </c>
      <c r="AR135" s="92" t="s">
        <v>102</v>
      </c>
      <c r="AT135" s="92" t="s">
        <v>125</v>
      </c>
      <c r="AU135" s="92" t="s">
        <v>96</v>
      </c>
      <c r="AY135" s="2" t="s">
        <v>81</v>
      </c>
      <c r="BE135" s="93">
        <f>IF(N135="základná",J135,0)</f>
        <v>0</v>
      </c>
      <c r="BF135" s="93">
        <f>IF(N135="znížená",J135,0)</f>
        <v>0</v>
      </c>
      <c r="BG135" s="93">
        <f>IF(N135="zákl. prenesená",J135,0)</f>
        <v>0</v>
      </c>
      <c r="BH135" s="93">
        <f>IF(N135="zníž. prenesená",J135,0)</f>
        <v>0</v>
      </c>
      <c r="BI135" s="93">
        <f>IF(N135="nulová",J135,0)</f>
        <v>0</v>
      </c>
      <c r="BJ135" s="2" t="s">
        <v>88</v>
      </c>
      <c r="BK135" s="94">
        <f>ROUND(I135*H135,3)</f>
        <v>0</v>
      </c>
      <c r="BL135" s="2" t="s">
        <v>87</v>
      </c>
      <c r="BM135" s="92" t="s">
        <v>1064</v>
      </c>
    </row>
    <row r="136" spans="2:65" s="95" customFormat="1" x14ac:dyDescent="0.25">
      <c r="B136" s="96"/>
      <c r="D136" s="97" t="s">
        <v>89</v>
      </c>
      <c r="E136" s="98" t="s">
        <v>14</v>
      </c>
      <c r="F136" s="99" t="s">
        <v>931</v>
      </c>
      <c r="H136" s="100">
        <v>1</v>
      </c>
      <c r="I136" s="223"/>
      <c r="J136" s="223"/>
      <c r="L136" s="96"/>
      <c r="M136" s="101"/>
      <c r="T136" s="102"/>
      <c r="AT136" s="98" t="s">
        <v>89</v>
      </c>
      <c r="AU136" s="98" t="s">
        <v>96</v>
      </c>
      <c r="AV136" s="95" t="s">
        <v>88</v>
      </c>
      <c r="AW136" s="95" t="s">
        <v>91</v>
      </c>
      <c r="AX136" s="95" t="s">
        <v>80</v>
      </c>
      <c r="AY136" s="98" t="s">
        <v>81</v>
      </c>
    </row>
    <row r="137" spans="2:65" s="9" customFormat="1" ht="16.5" customHeight="1" x14ac:dyDescent="0.25">
      <c r="B137" s="81"/>
      <c r="C137" s="82" t="s">
        <v>88</v>
      </c>
      <c r="D137" s="82" t="s">
        <v>83</v>
      </c>
      <c r="E137" s="83" t="s">
        <v>924</v>
      </c>
      <c r="F137" s="84" t="s">
        <v>667</v>
      </c>
      <c r="G137" s="85" t="s">
        <v>175</v>
      </c>
      <c r="H137" s="86">
        <v>1</v>
      </c>
      <c r="I137" s="221">
        <v>0</v>
      </c>
      <c r="J137" s="221">
        <f>ROUND(I137*H137,3)</f>
        <v>0</v>
      </c>
      <c r="K137" s="87"/>
      <c r="L137" s="10"/>
      <c r="M137" s="88" t="s">
        <v>14</v>
      </c>
      <c r="N137" s="89" t="s">
        <v>32</v>
      </c>
      <c r="O137" s="90">
        <v>0</v>
      </c>
      <c r="P137" s="90">
        <f>O137*H137</f>
        <v>0</v>
      </c>
      <c r="Q137" s="90">
        <v>0</v>
      </c>
      <c r="R137" s="90">
        <f>Q137*H137</f>
        <v>0</v>
      </c>
      <c r="S137" s="90">
        <v>0</v>
      </c>
      <c r="T137" s="91">
        <f>S137*H137</f>
        <v>0</v>
      </c>
      <c r="AR137" s="92" t="s">
        <v>87</v>
      </c>
      <c r="AT137" s="92" t="s">
        <v>83</v>
      </c>
      <c r="AU137" s="92" t="s">
        <v>96</v>
      </c>
      <c r="AY137" s="2" t="s">
        <v>81</v>
      </c>
      <c r="BE137" s="93">
        <f>IF(N137="základná",J137,0)</f>
        <v>0</v>
      </c>
      <c r="BF137" s="93">
        <f>IF(N137="znížená",J137,0)</f>
        <v>0</v>
      </c>
      <c r="BG137" s="93">
        <f>IF(N137="zákl. prenesená",J137,0)</f>
        <v>0</v>
      </c>
      <c r="BH137" s="93">
        <f>IF(N137="zníž. prenesená",J137,0)</f>
        <v>0</v>
      </c>
      <c r="BI137" s="93">
        <f>IF(N137="nulová",J137,0)</f>
        <v>0</v>
      </c>
      <c r="BJ137" s="2" t="s">
        <v>88</v>
      </c>
      <c r="BK137" s="94">
        <f>ROUND(I137*H137,3)</f>
        <v>0</v>
      </c>
      <c r="BL137" s="2" t="s">
        <v>87</v>
      </c>
      <c r="BM137" s="92" t="s">
        <v>1065</v>
      </c>
    </row>
    <row r="138" spans="2:65" s="9" customFormat="1" ht="16.5" customHeight="1" x14ac:dyDescent="0.25">
      <c r="B138" s="81"/>
      <c r="C138" s="110" t="s">
        <v>96</v>
      </c>
      <c r="D138" s="110" t="s">
        <v>125</v>
      </c>
      <c r="E138" s="111" t="s">
        <v>1066</v>
      </c>
      <c r="F138" s="112" t="s">
        <v>1067</v>
      </c>
      <c r="G138" s="113" t="s">
        <v>175</v>
      </c>
      <c r="H138" s="114">
        <v>3</v>
      </c>
      <c r="I138" s="220">
        <v>0</v>
      </c>
      <c r="J138" s="220">
        <f>ROUND(I138*H138,3)</f>
        <v>0</v>
      </c>
      <c r="K138" s="115"/>
      <c r="L138" s="116"/>
      <c r="M138" s="117" t="s">
        <v>14</v>
      </c>
      <c r="N138" s="118" t="s">
        <v>32</v>
      </c>
      <c r="O138" s="90">
        <v>0</v>
      </c>
      <c r="P138" s="90">
        <f>O138*H138</f>
        <v>0</v>
      </c>
      <c r="Q138" s="90">
        <v>0</v>
      </c>
      <c r="R138" s="90">
        <f>Q138*H138</f>
        <v>0</v>
      </c>
      <c r="S138" s="90">
        <v>0</v>
      </c>
      <c r="T138" s="91">
        <f>S138*H138</f>
        <v>0</v>
      </c>
      <c r="AR138" s="92" t="s">
        <v>102</v>
      </c>
      <c r="AT138" s="92" t="s">
        <v>125</v>
      </c>
      <c r="AU138" s="92" t="s">
        <v>96</v>
      </c>
      <c r="AY138" s="2" t="s">
        <v>81</v>
      </c>
      <c r="BE138" s="93">
        <f>IF(N138="základná",J138,0)</f>
        <v>0</v>
      </c>
      <c r="BF138" s="93">
        <f>IF(N138="znížená",J138,0)</f>
        <v>0</v>
      </c>
      <c r="BG138" s="93">
        <f>IF(N138="zákl. prenesená",J138,0)</f>
        <v>0</v>
      </c>
      <c r="BH138" s="93">
        <f>IF(N138="zníž. prenesená",J138,0)</f>
        <v>0</v>
      </c>
      <c r="BI138" s="93">
        <f>IF(N138="nulová",J138,0)</f>
        <v>0</v>
      </c>
      <c r="BJ138" s="2" t="s">
        <v>88</v>
      </c>
      <c r="BK138" s="94">
        <f>ROUND(I138*H138,3)</f>
        <v>0</v>
      </c>
      <c r="BL138" s="2" t="s">
        <v>87</v>
      </c>
      <c r="BM138" s="92" t="s">
        <v>1068</v>
      </c>
    </row>
    <row r="139" spans="2:65" s="95" customFormat="1" x14ac:dyDescent="0.25">
      <c r="B139" s="96"/>
      <c r="D139" s="97" t="s">
        <v>89</v>
      </c>
      <c r="E139" s="98" t="s">
        <v>14</v>
      </c>
      <c r="F139" s="99" t="s">
        <v>1069</v>
      </c>
      <c r="H139" s="100">
        <v>3</v>
      </c>
      <c r="I139" s="223"/>
      <c r="J139" s="223"/>
      <c r="L139" s="96"/>
      <c r="M139" s="101"/>
      <c r="T139" s="102"/>
      <c r="AT139" s="98" t="s">
        <v>89</v>
      </c>
      <c r="AU139" s="98" t="s">
        <v>96</v>
      </c>
      <c r="AV139" s="95" t="s">
        <v>88</v>
      </c>
      <c r="AW139" s="95" t="s">
        <v>91</v>
      </c>
      <c r="AX139" s="95" t="s">
        <v>80</v>
      </c>
      <c r="AY139" s="98" t="s">
        <v>81</v>
      </c>
    </row>
    <row r="140" spans="2:65" s="9" customFormat="1" ht="16.5" customHeight="1" x14ac:dyDescent="0.25">
      <c r="B140" s="81"/>
      <c r="C140" s="82" t="s">
        <v>87</v>
      </c>
      <c r="D140" s="82" t="s">
        <v>83</v>
      </c>
      <c r="E140" s="83" t="s">
        <v>924</v>
      </c>
      <c r="F140" s="84" t="s">
        <v>667</v>
      </c>
      <c r="G140" s="85" t="s">
        <v>175</v>
      </c>
      <c r="H140" s="86">
        <v>3</v>
      </c>
      <c r="I140" s="221">
        <v>0</v>
      </c>
      <c r="J140" s="221">
        <f>ROUND(I140*H140,3)</f>
        <v>0</v>
      </c>
      <c r="K140" s="87"/>
      <c r="L140" s="10"/>
      <c r="M140" s="88" t="s">
        <v>14</v>
      </c>
      <c r="N140" s="89" t="s">
        <v>32</v>
      </c>
      <c r="O140" s="90">
        <v>0</v>
      </c>
      <c r="P140" s="90">
        <f>O140*H140</f>
        <v>0</v>
      </c>
      <c r="Q140" s="90">
        <v>0</v>
      </c>
      <c r="R140" s="90">
        <f>Q140*H140</f>
        <v>0</v>
      </c>
      <c r="S140" s="90">
        <v>0</v>
      </c>
      <c r="T140" s="91">
        <f>S140*H140</f>
        <v>0</v>
      </c>
      <c r="AR140" s="92" t="s">
        <v>87</v>
      </c>
      <c r="AT140" s="92" t="s">
        <v>83</v>
      </c>
      <c r="AU140" s="92" t="s">
        <v>96</v>
      </c>
      <c r="AY140" s="2" t="s">
        <v>81</v>
      </c>
      <c r="BE140" s="93">
        <f>IF(N140="základná",J140,0)</f>
        <v>0</v>
      </c>
      <c r="BF140" s="93">
        <f>IF(N140="znížená",J140,0)</f>
        <v>0</v>
      </c>
      <c r="BG140" s="93">
        <f>IF(N140="zákl. prenesená",J140,0)</f>
        <v>0</v>
      </c>
      <c r="BH140" s="93">
        <f>IF(N140="zníž. prenesená",J140,0)</f>
        <v>0</v>
      </c>
      <c r="BI140" s="93">
        <f>IF(N140="nulová",J140,0)</f>
        <v>0</v>
      </c>
      <c r="BJ140" s="2" t="s">
        <v>88</v>
      </c>
      <c r="BK140" s="94">
        <f>ROUND(I140*H140,3)</f>
        <v>0</v>
      </c>
      <c r="BL140" s="2" t="s">
        <v>87</v>
      </c>
      <c r="BM140" s="92" t="s">
        <v>1070</v>
      </c>
    </row>
    <row r="141" spans="2:65" s="9" customFormat="1" ht="16.5" customHeight="1" x14ac:dyDescent="0.25">
      <c r="B141" s="81"/>
      <c r="C141" s="110" t="s">
        <v>103</v>
      </c>
      <c r="D141" s="110" t="s">
        <v>125</v>
      </c>
      <c r="E141" s="111" t="s">
        <v>1071</v>
      </c>
      <c r="F141" s="112" t="s">
        <v>705</v>
      </c>
      <c r="G141" s="113" t="s">
        <v>175</v>
      </c>
      <c r="H141" s="114">
        <v>3</v>
      </c>
      <c r="I141" s="220">
        <v>0</v>
      </c>
      <c r="J141" s="220">
        <f>ROUND(I141*H141,3)</f>
        <v>0</v>
      </c>
      <c r="K141" s="115"/>
      <c r="L141" s="116"/>
      <c r="M141" s="117" t="s">
        <v>14</v>
      </c>
      <c r="N141" s="118" t="s">
        <v>32</v>
      </c>
      <c r="O141" s="90">
        <v>0</v>
      </c>
      <c r="P141" s="90">
        <f>O141*H141</f>
        <v>0</v>
      </c>
      <c r="Q141" s="90">
        <v>0</v>
      </c>
      <c r="R141" s="90">
        <f>Q141*H141</f>
        <v>0</v>
      </c>
      <c r="S141" s="90">
        <v>0</v>
      </c>
      <c r="T141" s="91">
        <f>S141*H141</f>
        <v>0</v>
      </c>
      <c r="AR141" s="92" t="s">
        <v>102</v>
      </c>
      <c r="AT141" s="92" t="s">
        <v>125</v>
      </c>
      <c r="AU141" s="92" t="s">
        <v>96</v>
      </c>
      <c r="AY141" s="2" t="s">
        <v>81</v>
      </c>
      <c r="BE141" s="93">
        <f>IF(N141="základná",J141,0)</f>
        <v>0</v>
      </c>
      <c r="BF141" s="93">
        <f>IF(N141="znížená",J141,0)</f>
        <v>0</v>
      </c>
      <c r="BG141" s="93">
        <f>IF(N141="zákl. prenesená",J141,0)</f>
        <v>0</v>
      </c>
      <c r="BH141" s="93">
        <f>IF(N141="zníž. prenesená",J141,0)</f>
        <v>0</v>
      </c>
      <c r="BI141" s="93">
        <f>IF(N141="nulová",J141,0)</f>
        <v>0</v>
      </c>
      <c r="BJ141" s="2" t="s">
        <v>88</v>
      </c>
      <c r="BK141" s="94">
        <f>ROUND(I141*H141,3)</f>
        <v>0</v>
      </c>
      <c r="BL141" s="2" t="s">
        <v>87</v>
      </c>
      <c r="BM141" s="92" t="s">
        <v>1072</v>
      </c>
    </row>
    <row r="142" spans="2:65" s="95" customFormat="1" x14ac:dyDescent="0.25">
      <c r="B142" s="96"/>
      <c r="D142" s="97" t="s">
        <v>89</v>
      </c>
      <c r="E142" s="98" t="s">
        <v>14</v>
      </c>
      <c r="F142" s="99" t="s">
        <v>1069</v>
      </c>
      <c r="H142" s="100">
        <v>3</v>
      </c>
      <c r="I142" s="223"/>
      <c r="J142" s="223"/>
      <c r="L142" s="96"/>
      <c r="M142" s="101"/>
      <c r="T142" s="102"/>
      <c r="AT142" s="98" t="s">
        <v>89</v>
      </c>
      <c r="AU142" s="98" t="s">
        <v>96</v>
      </c>
      <c r="AV142" s="95" t="s">
        <v>88</v>
      </c>
      <c r="AW142" s="95" t="s">
        <v>91</v>
      </c>
      <c r="AX142" s="95" t="s">
        <v>80</v>
      </c>
      <c r="AY142" s="98" t="s">
        <v>81</v>
      </c>
    </row>
    <row r="143" spans="2:65" s="9" customFormat="1" ht="16.5" customHeight="1" x14ac:dyDescent="0.25">
      <c r="B143" s="81"/>
      <c r="C143" s="82" t="s">
        <v>99</v>
      </c>
      <c r="D143" s="82" t="s">
        <v>83</v>
      </c>
      <c r="E143" s="83" t="s">
        <v>666</v>
      </c>
      <c r="F143" s="84" t="s">
        <v>667</v>
      </c>
      <c r="G143" s="85" t="s">
        <v>175</v>
      </c>
      <c r="H143" s="86">
        <v>3</v>
      </c>
      <c r="I143" s="221">
        <v>0</v>
      </c>
      <c r="J143" s="221">
        <f>ROUND(I143*H143,3)</f>
        <v>0</v>
      </c>
      <c r="K143" s="87"/>
      <c r="L143" s="10"/>
      <c r="M143" s="88" t="s">
        <v>14</v>
      </c>
      <c r="N143" s="89" t="s">
        <v>32</v>
      </c>
      <c r="O143" s="90">
        <v>0</v>
      </c>
      <c r="P143" s="90">
        <f>O143*H143</f>
        <v>0</v>
      </c>
      <c r="Q143" s="90">
        <v>0</v>
      </c>
      <c r="R143" s="90">
        <f>Q143*H143</f>
        <v>0</v>
      </c>
      <c r="S143" s="90">
        <v>0</v>
      </c>
      <c r="T143" s="91">
        <f>S143*H143</f>
        <v>0</v>
      </c>
      <c r="AR143" s="92" t="s">
        <v>87</v>
      </c>
      <c r="AT143" s="92" t="s">
        <v>83</v>
      </c>
      <c r="AU143" s="92" t="s">
        <v>96</v>
      </c>
      <c r="AY143" s="2" t="s">
        <v>81</v>
      </c>
      <c r="BE143" s="93">
        <f>IF(N143="základná",J143,0)</f>
        <v>0</v>
      </c>
      <c r="BF143" s="93">
        <f>IF(N143="znížená",J143,0)</f>
        <v>0</v>
      </c>
      <c r="BG143" s="93">
        <f>IF(N143="zákl. prenesená",J143,0)</f>
        <v>0</v>
      </c>
      <c r="BH143" s="93">
        <f>IF(N143="zníž. prenesená",J143,0)</f>
        <v>0</v>
      </c>
      <c r="BI143" s="93">
        <f>IF(N143="nulová",J143,0)</f>
        <v>0</v>
      </c>
      <c r="BJ143" s="2" t="s">
        <v>88</v>
      </c>
      <c r="BK143" s="94">
        <f>ROUND(I143*H143,3)</f>
        <v>0</v>
      </c>
      <c r="BL143" s="2" t="s">
        <v>87</v>
      </c>
      <c r="BM143" s="92" t="s">
        <v>1073</v>
      </c>
    </row>
    <row r="144" spans="2:65" s="9" customFormat="1" ht="16.5" customHeight="1" x14ac:dyDescent="0.25">
      <c r="B144" s="81"/>
      <c r="C144" s="82" t="s">
        <v>111</v>
      </c>
      <c r="D144" s="82" t="s">
        <v>83</v>
      </c>
      <c r="E144" s="83" t="s">
        <v>670</v>
      </c>
      <c r="F144" s="84" t="s">
        <v>671</v>
      </c>
      <c r="G144" s="85" t="s">
        <v>175</v>
      </c>
      <c r="H144" s="86">
        <v>7</v>
      </c>
      <c r="I144" s="221">
        <v>0</v>
      </c>
      <c r="J144" s="221">
        <f>ROUND(I144*H144,3)</f>
        <v>0</v>
      </c>
      <c r="K144" s="87"/>
      <c r="L144" s="10"/>
      <c r="M144" s="88" t="s">
        <v>14</v>
      </c>
      <c r="N144" s="89" t="s">
        <v>32</v>
      </c>
      <c r="O144" s="90">
        <v>0</v>
      </c>
      <c r="P144" s="90">
        <f>O144*H144</f>
        <v>0</v>
      </c>
      <c r="Q144" s="90">
        <v>0</v>
      </c>
      <c r="R144" s="90">
        <f>Q144*H144</f>
        <v>0</v>
      </c>
      <c r="S144" s="90">
        <v>0</v>
      </c>
      <c r="T144" s="91">
        <f>S144*H144</f>
        <v>0</v>
      </c>
      <c r="AR144" s="92" t="s">
        <v>87</v>
      </c>
      <c r="AT144" s="92" t="s">
        <v>83</v>
      </c>
      <c r="AU144" s="92" t="s">
        <v>96</v>
      </c>
      <c r="AY144" s="2" t="s">
        <v>81</v>
      </c>
      <c r="BE144" s="93">
        <f>IF(N144="základná",J144,0)</f>
        <v>0</v>
      </c>
      <c r="BF144" s="93">
        <f>IF(N144="znížená",J144,0)</f>
        <v>0</v>
      </c>
      <c r="BG144" s="93">
        <f>IF(N144="zákl. prenesená",J144,0)</f>
        <v>0</v>
      </c>
      <c r="BH144" s="93">
        <f>IF(N144="zníž. prenesená",J144,0)</f>
        <v>0</v>
      </c>
      <c r="BI144" s="93">
        <f>IF(N144="nulová",J144,0)</f>
        <v>0</v>
      </c>
      <c r="BJ144" s="2" t="s">
        <v>88</v>
      </c>
      <c r="BK144" s="94">
        <f>ROUND(I144*H144,3)</f>
        <v>0</v>
      </c>
      <c r="BL144" s="2" t="s">
        <v>87</v>
      </c>
      <c r="BM144" s="92" t="s">
        <v>1074</v>
      </c>
    </row>
    <row r="145" spans="2:65" s="71" customFormat="1" ht="20.85" customHeight="1" x14ac:dyDescent="0.2">
      <c r="B145" s="72"/>
      <c r="D145" s="73" t="s">
        <v>77</v>
      </c>
      <c r="E145" s="80" t="s">
        <v>672</v>
      </c>
      <c r="F145" s="80" t="s">
        <v>927</v>
      </c>
      <c r="I145" s="222"/>
      <c r="J145" s="219">
        <f>BK145</f>
        <v>0</v>
      </c>
      <c r="L145" s="72"/>
      <c r="M145" s="75"/>
      <c r="P145" s="76">
        <f>SUM(P146:P149)</f>
        <v>0</v>
      </c>
      <c r="R145" s="76">
        <f>SUM(R146:R149)</f>
        <v>0</v>
      </c>
      <c r="T145" s="77">
        <f>SUM(T146:T149)</f>
        <v>0</v>
      </c>
      <c r="AR145" s="73" t="s">
        <v>80</v>
      </c>
      <c r="AT145" s="78" t="s">
        <v>77</v>
      </c>
      <c r="AU145" s="78" t="s">
        <v>88</v>
      </c>
      <c r="AY145" s="73" t="s">
        <v>81</v>
      </c>
      <c r="BK145" s="79">
        <f>SUM(BK146:BK149)</f>
        <v>0</v>
      </c>
    </row>
    <row r="146" spans="2:65" s="9" customFormat="1" ht="16.5" customHeight="1" x14ac:dyDescent="0.25">
      <c r="B146" s="81"/>
      <c r="C146" s="110" t="s">
        <v>102</v>
      </c>
      <c r="D146" s="110" t="s">
        <v>125</v>
      </c>
      <c r="E146" s="111" t="s">
        <v>1075</v>
      </c>
      <c r="F146" s="112" t="s">
        <v>1076</v>
      </c>
      <c r="G146" s="113" t="s">
        <v>175</v>
      </c>
      <c r="H146" s="114">
        <v>2</v>
      </c>
      <c r="I146" s="220">
        <v>0</v>
      </c>
      <c r="J146" s="220">
        <f>ROUND(I146*H146,3)</f>
        <v>0</v>
      </c>
      <c r="K146" s="115"/>
      <c r="L146" s="116"/>
      <c r="M146" s="117" t="s">
        <v>14</v>
      </c>
      <c r="N146" s="118" t="s">
        <v>32</v>
      </c>
      <c r="O146" s="90">
        <v>0</v>
      </c>
      <c r="P146" s="90">
        <f>O146*H146</f>
        <v>0</v>
      </c>
      <c r="Q146" s="90">
        <v>0</v>
      </c>
      <c r="R146" s="90">
        <f>Q146*H146</f>
        <v>0</v>
      </c>
      <c r="S146" s="90">
        <v>0</v>
      </c>
      <c r="T146" s="91">
        <f>S146*H146</f>
        <v>0</v>
      </c>
      <c r="AR146" s="92" t="s">
        <v>102</v>
      </c>
      <c r="AT146" s="92" t="s">
        <v>125</v>
      </c>
      <c r="AU146" s="92" t="s">
        <v>96</v>
      </c>
      <c r="AY146" s="2" t="s">
        <v>81</v>
      </c>
      <c r="BE146" s="93">
        <f>IF(N146="základná",J146,0)</f>
        <v>0</v>
      </c>
      <c r="BF146" s="93">
        <f>IF(N146="znížená",J146,0)</f>
        <v>0</v>
      </c>
      <c r="BG146" s="93">
        <f>IF(N146="zákl. prenesená",J146,0)</f>
        <v>0</v>
      </c>
      <c r="BH146" s="93">
        <f>IF(N146="zníž. prenesená",J146,0)</f>
        <v>0</v>
      </c>
      <c r="BI146" s="93">
        <f>IF(N146="nulová",J146,0)</f>
        <v>0</v>
      </c>
      <c r="BJ146" s="2" t="s">
        <v>88</v>
      </c>
      <c r="BK146" s="94">
        <f>ROUND(I146*H146,3)</f>
        <v>0</v>
      </c>
      <c r="BL146" s="2" t="s">
        <v>87</v>
      </c>
      <c r="BM146" s="92" t="s">
        <v>1077</v>
      </c>
    </row>
    <row r="147" spans="2:65" s="95" customFormat="1" x14ac:dyDescent="0.25">
      <c r="B147" s="96"/>
      <c r="D147" s="97" t="s">
        <v>89</v>
      </c>
      <c r="E147" s="98" t="s">
        <v>14</v>
      </c>
      <c r="F147" s="99" t="s">
        <v>1078</v>
      </c>
      <c r="H147" s="100">
        <v>2</v>
      </c>
      <c r="I147" s="223"/>
      <c r="J147" s="223"/>
      <c r="L147" s="96"/>
      <c r="M147" s="101"/>
      <c r="T147" s="102"/>
      <c r="AT147" s="98" t="s">
        <v>89</v>
      </c>
      <c r="AU147" s="98" t="s">
        <v>96</v>
      </c>
      <c r="AV147" s="95" t="s">
        <v>88</v>
      </c>
      <c r="AW147" s="95" t="s">
        <v>91</v>
      </c>
      <c r="AX147" s="95" t="s">
        <v>80</v>
      </c>
      <c r="AY147" s="98" t="s">
        <v>81</v>
      </c>
    </row>
    <row r="148" spans="2:65" s="9" customFormat="1" ht="16.5" customHeight="1" x14ac:dyDescent="0.25">
      <c r="B148" s="81"/>
      <c r="C148" s="110" t="s">
        <v>120</v>
      </c>
      <c r="D148" s="110" t="s">
        <v>125</v>
      </c>
      <c r="E148" s="111" t="s">
        <v>941</v>
      </c>
      <c r="F148" s="112" t="s">
        <v>942</v>
      </c>
      <c r="G148" s="113" t="s">
        <v>175</v>
      </c>
      <c r="H148" s="114">
        <v>1</v>
      </c>
      <c r="I148" s="220">
        <v>0</v>
      </c>
      <c r="J148" s="220">
        <f>ROUND(I148*H148,3)</f>
        <v>0</v>
      </c>
      <c r="K148" s="115"/>
      <c r="L148" s="116"/>
      <c r="M148" s="117" t="s">
        <v>14</v>
      </c>
      <c r="N148" s="118" t="s">
        <v>32</v>
      </c>
      <c r="O148" s="90">
        <v>0</v>
      </c>
      <c r="P148" s="90">
        <f>O148*H148</f>
        <v>0</v>
      </c>
      <c r="Q148" s="90">
        <v>0</v>
      </c>
      <c r="R148" s="90">
        <f>Q148*H148</f>
        <v>0</v>
      </c>
      <c r="S148" s="90">
        <v>0</v>
      </c>
      <c r="T148" s="91">
        <f>S148*H148</f>
        <v>0</v>
      </c>
      <c r="AR148" s="92" t="s">
        <v>102</v>
      </c>
      <c r="AT148" s="92" t="s">
        <v>125</v>
      </c>
      <c r="AU148" s="92" t="s">
        <v>96</v>
      </c>
      <c r="AY148" s="2" t="s">
        <v>81</v>
      </c>
      <c r="BE148" s="93">
        <f>IF(N148="základná",J148,0)</f>
        <v>0</v>
      </c>
      <c r="BF148" s="93">
        <f>IF(N148="znížená",J148,0)</f>
        <v>0</v>
      </c>
      <c r="BG148" s="93">
        <f>IF(N148="zákl. prenesená",J148,0)</f>
        <v>0</v>
      </c>
      <c r="BH148" s="93">
        <f>IF(N148="zníž. prenesená",J148,0)</f>
        <v>0</v>
      </c>
      <c r="BI148" s="93">
        <f>IF(N148="nulová",J148,0)</f>
        <v>0</v>
      </c>
      <c r="BJ148" s="2" t="s">
        <v>88</v>
      </c>
      <c r="BK148" s="94">
        <f>ROUND(I148*H148,3)</f>
        <v>0</v>
      </c>
      <c r="BL148" s="2" t="s">
        <v>87</v>
      </c>
      <c r="BM148" s="92" t="s">
        <v>1079</v>
      </c>
    </row>
    <row r="149" spans="2:65" s="95" customFormat="1" x14ac:dyDescent="0.25">
      <c r="B149" s="96"/>
      <c r="D149" s="97" t="s">
        <v>89</v>
      </c>
      <c r="E149" s="98" t="s">
        <v>14</v>
      </c>
      <c r="F149" s="99" t="s">
        <v>931</v>
      </c>
      <c r="H149" s="100">
        <v>1</v>
      </c>
      <c r="I149" s="223"/>
      <c r="J149" s="223"/>
      <c r="L149" s="96"/>
      <c r="M149" s="101"/>
      <c r="T149" s="102"/>
      <c r="AT149" s="98" t="s">
        <v>89</v>
      </c>
      <c r="AU149" s="98" t="s">
        <v>96</v>
      </c>
      <c r="AV149" s="95" t="s">
        <v>88</v>
      </c>
      <c r="AW149" s="95" t="s">
        <v>91</v>
      </c>
      <c r="AX149" s="95" t="s">
        <v>80</v>
      </c>
      <c r="AY149" s="98" t="s">
        <v>81</v>
      </c>
    </row>
    <row r="150" spans="2:65" s="71" customFormat="1" ht="20.85" customHeight="1" x14ac:dyDescent="0.2">
      <c r="B150" s="72"/>
      <c r="D150" s="73" t="s">
        <v>77</v>
      </c>
      <c r="E150" s="80" t="s">
        <v>673</v>
      </c>
      <c r="F150" s="80" t="s">
        <v>674</v>
      </c>
      <c r="I150" s="222"/>
      <c r="J150" s="219">
        <f>BK150</f>
        <v>0</v>
      </c>
      <c r="L150" s="72"/>
      <c r="M150" s="75"/>
      <c r="P150" s="76">
        <f>SUM(P151:P162)</f>
        <v>0</v>
      </c>
      <c r="R150" s="76">
        <f>SUM(R151:R162)</f>
        <v>0</v>
      </c>
      <c r="T150" s="77">
        <f>SUM(T151:T162)</f>
        <v>0</v>
      </c>
      <c r="AR150" s="73" t="s">
        <v>80</v>
      </c>
      <c r="AT150" s="78" t="s">
        <v>77</v>
      </c>
      <c r="AU150" s="78" t="s">
        <v>88</v>
      </c>
      <c r="AY150" s="73" t="s">
        <v>81</v>
      </c>
      <c r="BK150" s="79">
        <f>SUM(BK151:BK162)</f>
        <v>0</v>
      </c>
    </row>
    <row r="151" spans="2:65" s="9" customFormat="1" ht="16.5" customHeight="1" x14ac:dyDescent="0.25">
      <c r="B151" s="81"/>
      <c r="C151" s="82" t="s">
        <v>106</v>
      </c>
      <c r="D151" s="82" t="s">
        <v>83</v>
      </c>
      <c r="E151" s="83" t="s">
        <v>1080</v>
      </c>
      <c r="F151" s="84" t="s">
        <v>1081</v>
      </c>
      <c r="G151" s="85" t="s">
        <v>123</v>
      </c>
      <c r="H151" s="86">
        <v>84</v>
      </c>
      <c r="I151" s="221">
        <v>0</v>
      </c>
      <c r="J151" s="221">
        <f>ROUND(I151*H151,3)</f>
        <v>0</v>
      </c>
      <c r="K151" s="87"/>
      <c r="L151" s="10"/>
      <c r="M151" s="88" t="s">
        <v>14</v>
      </c>
      <c r="N151" s="89" t="s">
        <v>32</v>
      </c>
      <c r="O151" s="90">
        <v>0</v>
      </c>
      <c r="P151" s="90">
        <f>O151*H151</f>
        <v>0</v>
      </c>
      <c r="Q151" s="90">
        <v>0</v>
      </c>
      <c r="R151" s="90">
        <f>Q151*H151</f>
        <v>0</v>
      </c>
      <c r="S151" s="90">
        <v>0</v>
      </c>
      <c r="T151" s="91">
        <f>S151*H151</f>
        <v>0</v>
      </c>
      <c r="AR151" s="92" t="s">
        <v>87</v>
      </c>
      <c r="AT151" s="92" t="s">
        <v>83</v>
      </c>
      <c r="AU151" s="92" t="s">
        <v>96</v>
      </c>
      <c r="AY151" s="2" t="s">
        <v>81</v>
      </c>
      <c r="BE151" s="93">
        <f>IF(N151="základná",J151,0)</f>
        <v>0</v>
      </c>
      <c r="BF151" s="93">
        <f>IF(N151="znížená",J151,0)</f>
        <v>0</v>
      </c>
      <c r="BG151" s="93">
        <f>IF(N151="zákl. prenesená",J151,0)</f>
        <v>0</v>
      </c>
      <c r="BH151" s="93">
        <f>IF(N151="zníž. prenesená",J151,0)</f>
        <v>0</v>
      </c>
      <c r="BI151" s="93">
        <f>IF(N151="nulová",J151,0)</f>
        <v>0</v>
      </c>
      <c r="BJ151" s="2" t="s">
        <v>88</v>
      </c>
      <c r="BK151" s="94">
        <f>ROUND(I151*H151,3)</f>
        <v>0</v>
      </c>
      <c r="BL151" s="2" t="s">
        <v>87</v>
      </c>
      <c r="BM151" s="92" t="s">
        <v>1082</v>
      </c>
    </row>
    <row r="152" spans="2:65" s="95" customFormat="1" x14ac:dyDescent="0.25">
      <c r="B152" s="96"/>
      <c r="D152" s="97" t="s">
        <v>89</v>
      </c>
      <c r="E152" s="98" t="s">
        <v>14</v>
      </c>
      <c r="F152" s="99" t="s">
        <v>1083</v>
      </c>
      <c r="H152" s="100">
        <v>84</v>
      </c>
      <c r="I152" s="223"/>
      <c r="J152" s="223"/>
      <c r="L152" s="96"/>
      <c r="M152" s="101"/>
      <c r="T152" s="102"/>
      <c r="AT152" s="98" t="s">
        <v>89</v>
      </c>
      <c r="AU152" s="98" t="s">
        <v>96</v>
      </c>
      <c r="AV152" s="95" t="s">
        <v>88</v>
      </c>
      <c r="AW152" s="95" t="s">
        <v>91</v>
      </c>
      <c r="AX152" s="95" t="s">
        <v>80</v>
      </c>
      <c r="AY152" s="98" t="s">
        <v>81</v>
      </c>
    </row>
    <row r="153" spans="2:65" s="9" customFormat="1" ht="24.2" customHeight="1" x14ac:dyDescent="0.25">
      <c r="B153" s="81"/>
      <c r="C153" s="82" t="s">
        <v>131</v>
      </c>
      <c r="D153" s="82" t="s">
        <v>83</v>
      </c>
      <c r="E153" s="83" t="s">
        <v>1084</v>
      </c>
      <c r="F153" s="84" t="s">
        <v>1085</v>
      </c>
      <c r="G153" s="85" t="s">
        <v>123</v>
      </c>
      <c r="H153" s="86">
        <v>420</v>
      </c>
      <c r="I153" s="221">
        <v>0</v>
      </c>
      <c r="J153" s="221">
        <f>ROUND(I153*H153,3)</f>
        <v>0</v>
      </c>
      <c r="K153" s="87"/>
      <c r="L153" s="10"/>
      <c r="M153" s="88" t="s">
        <v>14</v>
      </c>
      <c r="N153" s="89" t="s">
        <v>32</v>
      </c>
      <c r="O153" s="90">
        <v>0</v>
      </c>
      <c r="P153" s="90">
        <f>O153*H153</f>
        <v>0</v>
      </c>
      <c r="Q153" s="90">
        <v>0</v>
      </c>
      <c r="R153" s="90">
        <f>Q153*H153</f>
        <v>0</v>
      </c>
      <c r="S153" s="90">
        <v>0</v>
      </c>
      <c r="T153" s="91">
        <f>S153*H153</f>
        <v>0</v>
      </c>
      <c r="AR153" s="92" t="s">
        <v>87</v>
      </c>
      <c r="AT153" s="92" t="s">
        <v>83</v>
      </c>
      <c r="AU153" s="92" t="s">
        <v>96</v>
      </c>
      <c r="AY153" s="2" t="s">
        <v>81</v>
      </c>
      <c r="BE153" s="93">
        <f>IF(N153="základná",J153,0)</f>
        <v>0</v>
      </c>
      <c r="BF153" s="93">
        <f>IF(N153="znížená",J153,0)</f>
        <v>0</v>
      </c>
      <c r="BG153" s="93">
        <f>IF(N153="zákl. prenesená",J153,0)</f>
        <v>0</v>
      </c>
      <c r="BH153" s="93">
        <f>IF(N153="zníž. prenesená",J153,0)</f>
        <v>0</v>
      </c>
      <c r="BI153" s="93">
        <f>IF(N153="nulová",J153,0)</f>
        <v>0</v>
      </c>
      <c r="BJ153" s="2" t="s">
        <v>88</v>
      </c>
      <c r="BK153" s="94">
        <f>ROUND(I153*H153,3)</f>
        <v>0</v>
      </c>
      <c r="BL153" s="2" t="s">
        <v>87</v>
      </c>
      <c r="BM153" s="92" t="s">
        <v>1086</v>
      </c>
    </row>
    <row r="154" spans="2:65" s="9" customFormat="1" ht="24.2" customHeight="1" x14ac:dyDescent="0.25">
      <c r="B154" s="81"/>
      <c r="C154" s="82" t="s">
        <v>110</v>
      </c>
      <c r="D154" s="82" t="s">
        <v>83</v>
      </c>
      <c r="E154" s="83" t="s">
        <v>1087</v>
      </c>
      <c r="F154" s="84" t="s">
        <v>1088</v>
      </c>
      <c r="G154" s="85" t="s">
        <v>123</v>
      </c>
      <c r="H154" s="86">
        <v>420</v>
      </c>
      <c r="I154" s="221">
        <v>0</v>
      </c>
      <c r="J154" s="221">
        <f>ROUND(I154*H154,3)</f>
        <v>0</v>
      </c>
      <c r="K154" s="87"/>
      <c r="L154" s="10"/>
      <c r="M154" s="88" t="s">
        <v>14</v>
      </c>
      <c r="N154" s="89" t="s">
        <v>32</v>
      </c>
      <c r="O154" s="90">
        <v>0</v>
      </c>
      <c r="P154" s="90">
        <f>O154*H154</f>
        <v>0</v>
      </c>
      <c r="Q154" s="90">
        <v>0</v>
      </c>
      <c r="R154" s="90">
        <f>Q154*H154</f>
        <v>0</v>
      </c>
      <c r="S154" s="90">
        <v>0</v>
      </c>
      <c r="T154" s="91">
        <f>S154*H154</f>
        <v>0</v>
      </c>
      <c r="AR154" s="92" t="s">
        <v>87</v>
      </c>
      <c r="AT154" s="92" t="s">
        <v>83</v>
      </c>
      <c r="AU154" s="92" t="s">
        <v>96</v>
      </c>
      <c r="AY154" s="2" t="s">
        <v>81</v>
      </c>
      <c r="BE154" s="93">
        <f>IF(N154="základná",J154,0)</f>
        <v>0</v>
      </c>
      <c r="BF154" s="93">
        <f>IF(N154="znížená",J154,0)</f>
        <v>0</v>
      </c>
      <c r="BG154" s="93">
        <f>IF(N154="zákl. prenesená",J154,0)</f>
        <v>0</v>
      </c>
      <c r="BH154" s="93">
        <f>IF(N154="zníž. prenesená",J154,0)</f>
        <v>0</v>
      </c>
      <c r="BI154" s="93">
        <f>IF(N154="nulová",J154,0)</f>
        <v>0</v>
      </c>
      <c r="BJ154" s="2" t="s">
        <v>88</v>
      </c>
      <c r="BK154" s="94">
        <f>ROUND(I154*H154,3)</f>
        <v>0</v>
      </c>
      <c r="BL154" s="2" t="s">
        <v>87</v>
      </c>
      <c r="BM154" s="92" t="s">
        <v>1089</v>
      </c>
    </row>
    <row r="155" spans="2:65" s="9" customFormat="1" ht="16.5" customHeight="1" x14ac:dyDescent="0.25">
      <c r="B155" s="81"/>
      <c r="C155" s="82" t="s">
        <v>138</v>
      </c>
      <c r="D155" s="82" t="s">
        <v>83</v>
      </c>
      <c r="E155" s="83" t="s">
        <v>1090</v>
      </c>
      <c r="F155" s="84" t="s">
        <v>1091</v>
      </c>
      <c r="G155" s="85" t="s">
        <v>237</v>
      </c>
      <c r="H155" s="86">
        <v>87</v>
      </c>
      <c r="I155" s="221">
        <v>0</v>
      </c>
      <c r="J155" s="221">
        <f>ROUND(I155*H155,3)</f>
        <v>0</v>
      </c>
      <c r="K155" s="87"/>
      <c r="L155" s="10"/>
      <c r="M155" s="88" t="s">
        <v>14</v>
      </c>
      <c r="N155" s="89" t="s">
        <v>32</v>
      </c>
      <c r="O155" s="90">
        <v>0</v>
      </c>
      <c r="P155" s="90">
        <f>O155*H155</f>
        <v>0</v>
      </c>
      <c r="Q155" s="90">
        <v>0</v>
      </c>
      <c r="R155" s="90">
        <f>Q155*H155</f>
        <v>0</v>
      </c>
      <c r="S155" s="90">
        <v>0</v>
      </c>
      <c r="T155" s="91">
        <f>S155*H155</f>
        <v>0</v>
      </c>
      <c r="AR155" s="92" t="s">
        <v>87</v>
      </c>
      <c r="AT155" s="92" t="s">
        <v>83</v>
      </c>
      <c r="AU155" s="92" t="s">
        <v>96</v>
      </c>
      <c r="AY155" s="2" t="s">
        <v>81</v>
      </c>
      <c r="BE155" s="93">
        <f>IF(N155="základná",J155,0)</f>
        <v>0</v>
      </c>
      <c r="BF155" s="93">
        <f>IF(N155="znížená",J155,0)</f>
        <v>0</v>
      </c>
      <c r="BG155" s="93">
        <f>IF(N155="zákl. prenesená",J155,0)</f>
        <v>0</v>
      </c>
      <c r="BH155" s="93">
        <f>IF(N155="zníž. prenesená",J155,0)</f>
        <v>0</v>
      </c>
      <c r="BI155" s="93">
        <f>IF(N155="nulová",J155,0)</f>
        <v>0</v>
      </c>
      <c r="BJ155" s="2" t="s">
        <v>88</v>
      </c>
      <c r="BK155" s="94">
        <f>ROUND(I155*H155,3)</f>
        <v>0</v>
      </c>
      <c r="BL155" s="2" t="s">
        <v>87</v>
      </c>
      <c r="BM155" s="92" t="s">
        <v>1092</v>
      </c>
    </row>
    <row r="156" spans="2:65" s="9" customFormat="1" ht="16.5" customHeight="1" x14ac:dyDescent="0.25">
      <c r="B156" s="81"/>
      <c r="C156" s="110" t="s">
        <v>114</v>
      </c>
      <c r="D156" s="110" t="s">
        <v>125</v>
      </c>
      <c r="E156" s="111" t="s">
        <v>1093</v>
      </c>
      <c r="F156" s="112" t="s">
        <v>1094</v>
      </c>
      <c r="G156" s="113" t="s">
        <v>237</v>
      </c>
      <c r="H156" s="114">
        <v>87</v>
      </c>
      <c r="I156" s="220">
        <v>0</v>
      </c>
      <c r="J156" s="220">
        <f>ROUND(I156*H156,3)</f>
        <v>0</v>
      </c>
      <c r="K156" s="115"/>
      <c r="L156" s="116"/>
      <c r="M156" s="117" t="s">
        <v>14</v>
      </c>
      <c r="N156" s="118" t="s">
        <v>32</v>
      </c>
      <c r="O156" s="90">
        <v>0</v>
      </c>
      <c r="P156" s="90">
        <f>O156*H156</f>
        <v>0</v>
      </c>
      <c r="Q156" s="90">
        <v>0</v>
      </c>
      <c r="R156" s="90">
        <f>Q156*H156</f>
        <v>0</v>
      </c>
      <c r="S156" s="90">
        <v>0</v>
      </c>
      <c r="T156" s="91">
        <f>S156*H156</f>
        <v>0</v>
      </c>
      <c r="AR156" s="92" t="s">
        <v>102</v>
      </c>
      <c r="AT156" s="92" t="s">
        <v>125</v>
      </c>
      <c r="AU156" s="92" t="s">
        <v>96</v>
      </c>
      <c r="AY156" s="2" t="s">
        <v>81</v>
      </c>
      <c r="BE156" s="93">
        <f>IF(N156="základná",J156,0)</f>
        <v>0</v>
      </c>
      <c r="BF156" s="93">
        <f>IF(N156="znížená",J156,0)</f>
        <v>0</v>
      </c>
      <c r="BG156" s="93">
        <f>IF(N156="zákl. prenesená",J156,0)</f>
        <v>0</v>
      </c>
      <c r="BH156" s="93">
        <f>IF(N156="zníž. prenesená",J156,0)</f>
        <v>0</v>
      </c>
      <c r="BI156" s="93">
        <f>IF(N156="nulová",J156,0)</f>
        <v>0</v>
      </c>
      <c r="BJ156" s="2" t="s">
        <v>88</v>
      </c>
      <c r="BK156" s="94">
        <f>ROUND(I156*H156,3)</f>
        <v>0</v>
      </c>
      <c r="BL156" s="2" t="s">
        <v>87</v>
      </c>
      <c r="BM156" s="92" t="s">
        <v>1095</v>
      </c>
    </row>
    <row r="157" spans="2:65" s="9" customFormat="1" ht="33" customHeight="1" x14ac:dyDescent="0.25">
      <c r="B157" s="81"/>
      <c r="C157" s="110" t="s">
        <v>145</v>
      </c>
      <c r="D157" s="110" t="s">
        <v>125</v>
      </c>
      <c r="E157" s="111" t="s">
        <v>695</v>
      </c>
      <c r="F157" s="112" t="s">
        <v>1096</v>
      </c>
      <c r="G157" s="113" t="s">
        <v>696</v>
      </c>
      <c r="H157" s="114">
        <v>420</v>
      </c>
      <c r="I157" s="220">
        <v>0</v>
      </c>
      <c r="J157" s="220">
        <f>ROUND(I157*H157,3)</f>
        <v>0</v>
      </c>
      <c r="K157" s="115"/>
      <c r="L157" s="116"/>
      <c r="M157" s="117" t="s">
        <v>14</v>
      </c>
      <c r="N157" s="118" t="s">
        <v>32</v>
      </c>
      <c r="O157" s="90">
        <v>0</v>
      </c>
      <c r="P157" s="90">
        <f>O157*H157</f>
        <v>0</v>
      </c>
      <c r="Q157" s="90">
        <v>0</v>
      </c>
      <c r="R157" s="90">
        <f>Q157*H157</f>
        <v>0</v>
      </c>
      <c r="S157" s="90">
        <v>0</v>
      </c>
      <c r="T157" s="91">
        <f>S157*H157</f>
        <v>0</v>
      </c>
      <c r="AR157" s="92" t="s">
        <v>102</v>
      </c>
      <c r="AT157" s="92" t="s">
        <v>125</v>
      </c>
      <c r="AU157" s="92" t="s">
        <v>96</v>
      </c>
      <c r="AY157" s="2" t="s">
        <v>81</v>
      </c>
      <c r="BE157" s="93">
        <f>IF(N157="základná",J157,0)</f>
        <v>0</v>
      </c>
      <c r="BF157" s="93">
        <f>IF(N157="znížená",J157,0)</f>
        <v>0</v>
      </c>
      <c r="BG157" s="93">
        <f>IF(N157="zákl. prenesená",J157,0)</f>
        <v>0</v>
      </c>
      <c r="BH157" s="93">
        <f>IF(N157="zníž. prenesená",J157,0)</f>
        <v>0</v>
      </c>
      <c r="BI157" s="93">
        <f>IF(N157="nulová",J157,0)</f>
        <v>0</v>
      </c>
      <c r="BJ157" s="2" t="s">
        <v>88</v>
      </c>
      <c r="BK157" s="94">
        <f>ROUND(I157*H157,3)</f>
        <v>0</v>
      </c>
      <c r="BL157" s="2" t="s">
        <v>87</v>
      </c>
      <c r="BM157" s="92" t="s">
        <v>1097</v>
      </c>
    </row>
    <row r="158" spans="2:65" s="95" customFormat="1" x14ac:dyDescent="0.25">
      <c r="B158" s="96"/>
      <c r="D158" s="97" t="s">
        <v>89</v>
      </c>
      <c r="E158" s="98" t="s">
        <v>14</v>
      </c>
      <c r="F158" s="99" t="s">
        <v>1098</v>
      </c>
      <c r="H158" s="100">
        <v>328</v>
      </c>
      <c r="I158" s="223"/>
      <c r="J158" s="223"/>
      <c r="L158" s="96"/>
      <c r="M158" s="101"/>
      <c r="T158" s="102"/>
      <c r="AT158" s="98" t="s">
        <v>89</v>
      </c>
      <c r="AU158" s="98" t="s">
        <v>96</v>
      </c>
      <c r="AV158" s="95" t="s">
        <v>88</v>
      </c>
      <c r="AW158" s="95" t="s">
        <v>91</v>
      </c>
      <c r="AX158" s="95" t="s">
        <v>2</v>
      </c>
      <c r="AY158" s="98" t="s">
        <v>81</v>
      </c>
    </row>
    <row r="159" spans="2:65" s="95" customFormat="1" x14ac:dyDescent="0.25">
      <c r="B159" s="96"/>
      <c r="D159" s="97" t="s">
        <v>89</v>
      </c>
      <c r="E159" s="98" t="s">
        <v>14</v>
      </c>
      <c r="F159" s="99" t="s">
        <v>1099</v>
      </c>
      <c r="H159" s="100">
        <v>92</v>
      </c>
      <c r="I159" s="223"/>
      <c r="J159" s="223"/>
      <c r="L159" s="96"/>
      <c r="M159" s="101"/>
      <c r="T159" s="102"/>
      <c r="AT159" s="98" t="s">
        <v>89</v>
      </c>
      <c r="AU159" s="98" t="s">
        <v>96</v>
      </c>
      <c r="AV159" s="95" t="s">
        <v>88</v>
      </c>
      <c r="AW159" s="95" t="s">
        <v>91</v>
      </c>
      <c r="AX159" s="95" t="s">
        <v>2</v>
      </c>
      <c r="AY159" s="98" t="s">
        <v>81</v>
      </c>
    </row>
    <row r="160" spans="2:65" s="103" customFormat="1" x14ac:dyDescent="0.25">
      <c r="B160" s="104"/>
      <c r="D160" s="97" t="s">
        <v>89</v>
      </c>
      <c r="E160" s="105" t="s">
        <v>14</v>
      </c>
      <c r="F160" s="106" t="s">
        <v>93</v>
      </c>
      <c r="H160" s="107">
        <v>420</v>
      </c>
      <c r="I160" s="224"/>
      <c r="J160" s="224"/>
      <c r="L160" s="104"/>
      <c r="M160" s="108"/>
      <c r="T160" s="109"/>
      <c r="AT160" s="105" t="s">
        <v>89</v>
      </c>
      <c r="AU160" s="105" t="s">
        <v>96</v>
      </c>
      <c r="AV160" s="103" t="s">
        <v>87</v>
      </c>
      <c r="AW160" s="103" t="s">
        <v>91</v>
      </c>
      <c r="AX160" s="103" t="s">
        <v>80</v>
      </c>
      <c r="AY160" s="105" t="s">
        <v>81</v>
      </c>
    </row>
    <row r="161" spans="2:65" s="9" customFormat="1" ht="24.2" customHeight="1" x14ac:dyDescent="0.25">
      <c r="B161" s="81"/>
      <c r="C161" s="82" t="s">
        <v>118</v>
      </c>
      <c r="D161" s="82" t="s">
        <v>83</v>
      </c>
      <c r="E161" s="83" t="s">
        <v>697</v>
      </c>
      <c r="F161" s="84" t="s">
        <v>698</v>
      </c>
      <c r="G161" s="85" t="s">
        <v>123</v>
      </c>
      <c r="H161" s="86">
        <v>420</v>
      </c>
      <c r="I161" s="221">
        <v>0</v>
      </c>
      <c r="J161" s="221">
        <f>ROUND(I161*H161,3)</f>
        <v>0</v>
      </c>
      <c r="K161" s="87"/>
      <c r="L161" s="10"/>
      <c r="M161" s="88" t="s">
        <v>14</v>
      </c>
      <c r="N161" s="89" t="s">
        <v>32</v>
      </c>
      <c r="O161" s="90">
        <v>0</v>
      </c>
      <c r="P161" s="90">
        <f>O161*H161</f>
        <v>0</v>
      </c>
      <c r="Q161" s="90">
        <v>0</v>
      </c>
      <c r="R161" s="90">
        <f>Q161*H161</f>
        <v>0</v>
      </c>
      <c r="S161" s="90">
        <v>0</v>
      </c>
      <c r="T161" s="91">
        <f>S161*H161</f>
        <v>0</v>
      </c>
      <c r="AR161" s="92" t="s">
        <v>87</v>
      </c>
      <c r="AT161" s="92" t="s">
        <v>83</v>
      </c>
      <c r="AU161" s="92" t="s">
        <v>96</v>
      </c>
      <c r="AY161" s="2" t="s">
        <v>81</v>
      </c>
      <c r="BE161" s="93">
        <f>IF(N161="základná",J161,0)</f>
        <v>0</v>
      </c>
      <c r="BF161" s="93">
        <f>IF(N161="znížená",J161,0)</f>
        <v>0</v>
      </c>
      <c r="BG161" s="93">
        <f>IF(N161="zákl. prenesená",J161,0)</f>
        <v>0</v>
      </c>
      <c r="BH161" s="93">
        <f>IF(N161="zníž. prenesená",J161,0)</f>
        <v>0</v>
      </c>
      <c r="BI161" s="93">
        <f>IF(N161="nulová",J161,0)</f>
        <v>0</v>
      </c>
      <c r="BJ161" s="2" t="s">
        <v>88</v>
      </c>
      <c r="BK161" s="94">
        <f>ROUND(I161*H161,3)</f>
        <v>0</v>
      </c>
      <c r="BL161" s="2" t="s">
        <v>87</v>
      </c>
      <c r="BM161" s="92" t="s">
        <v>1100</v>
      </c>
    </row>
    <row r="162" spans="2:65" s="9" customFormat="1" ht="16.5" customHeight="1" x14ac:dyDescent="0.25">
      <c r="B162" s="81"/>
      <c r="C162" s="82" t="s">
        <v>153</v>
      </c>
      <c r="D162" s="82" t="s">
        <v>83</v>
      </c>
      <c r="E162" s="83" t="s">
        <v>699</v>
      </c>
      <c r="F162" s="84" t="s">
        <v>700</v>
      </c>
      <c r="G162" s="85" t="s">
        <v>123</v>
      </c>
      <c r="H162" s="86">
        <v>420</v>
      </c>
      <c r="I162" s="221">
        <v>0</v>
      </c>
      <c r="J162" s="221">
        <f>ROUND(I162*H162,3)</f>
        <v>0</v>
      </c>
      <c r="K162" s="87"/>
      <c r="L162" s="10"/>
      <c r="M162" s="88" t="s">
        <v>14</v>
      </c>
      <c r="N162" s="89" t="s">
        <v>32</v>
      </c>
      <c r="O162" s="90">
        <v>0</v>
      </c>
      <c r="P162" s="90">
        <f>O162*H162</f>
        <v>0</v>
      </c>
      <c r="Q162" s="90">
        <v>0</v>
      </c>
      <c r="R162" s="90">
        <f>Q162*H162</f>
        <v>0</v>
      </c>
      <c r="S162" s="90">
        <v>0</v>
      </c>
      <c r="T162" s="91">
        <f>S162*H162</f>
        <v>0</v>
      </c>
      <c r="AR162" s="92" t="s">
        <v>87</v>
      </c>
      <c r="AT162" s="92" t="s">
        <v>83</v>
      </c>
      <c r="AU162" s="92" t="s">
        <v>96</v>
      </c>
      <c r="AY162" s="2" t="s">
        <v>81</v>
      </c>
      <c r="BE162" s="93">
        <f>IF(N162="základná",J162,0)</f>
        <v>0</v>
      </c>
      <c r="BF162" s="93">
        <f>IF(N162="znížená",J162,0)</f>
        <v>0</v>
      </c>
      <c r="BG162" s="93">
        <f>IF(N162="zákl. prenesená",J162,0)</f>
        <v>0</v>
      </c>
      <c r="BH162" s="93">
        <f>IF(N162="zníž. prenesená",J162,0)</f>
        <v>0</v>
      </c>
      <c r="BI162" s="93">
        <f>IF(N162="nulová",J162,0)</f>
        <v>0</v>
      </c>
      <c r="BJ162" s="2" t="s">
        <v>88</v>
      </c>
      <c r="BK162" s="94">
        <f>ROUND(I162*H162,3)</f>
        <v>0</v>
      </c>
      <c r="BL162" s="2" t="s">
        <v>87</v>
      </c>
      <c r="BM162" s="92" t="s">
        <v>1101</v>
      </c>
    </row>
    <row r="163" spans="2:65" s="71" customFormat="1" ht="22.9" customHeight="1" x14ac:dyDescent="0.2">
      <c r="B163" s="72"/>
      <c r="D163" s="73" t="s">
        <v>77</v>
      </c>
      <c r="E163" s="80" t="s">
        <v>659</v>
      </c>
      <c r="F163" s="80" t="s">
        <v>1102</v>
      </c>
      <c r="I163" s="222"/>
      <c r="J163" s="219">
        <f>BK163</f>
        <v>0</v>
      </c>
      <c r="L163" s="72"/>
      <c r="M163" s="75"/>
      <c r="P163" s="76">
        <f>SUM(P164:P171)</f>
        <v>10.605</v>
      </c>
      <c r="R163" s="76">
        <f>SUM(R164:R171)</f>
        <v>0</v>
      </c>
      <c r="T163" s="77">
        <f>SUM(T164:T171)</f>
        <v>0</v>
      </c>
      <c r="AR163" s="73" t="s">
        <v>80</v>
      </c>
      <c r="AT163" s="78" t="s">
        <v>77</v>
      </c>
      <c r="AU163" s="78" t="s">
        <v>80</v>
      </c>
      <c r="AY163" s="73" t="s">
        <v>81</v>
      </c>
      <c r="BK163" s="79">
        <f>SUM(BK164:BK171)</f>
        <v>0</v>
      </c>
    </row>
    <row r="164" spans="2:65" s="9" customFormat="1" ht="24.2" customHeight="1" x14ac:dyDescent="0.25">
      <c r="B164" s="81"/>
      <c r="C164" s="82" t="s">
        <v>124</v>
      </c>
      <c r="D164" s="82" t="s">
        <v>83</v>
      </c>
      <c r="E164" s="83" t="s">
        <v>675</v>
      </c>
      <c r="F164" s="84" t="s">
        <v>676</v>
      </c>
      <c r="G164" s="85" t="s">
        <v>86</v>
      </c>
      <c r="H164" s="86">
        <v>15</v>
      </c>
      <c r="I164" s="221">
        <v>0</v>
      </c>
      <c r="J164" s="221">
        <f t="shared" ref="J164:J171" si="0">ROUND(I164*H164,3)</f>
        <v>0</v>
      </c>
      <c r="K164" s="87"/>
      <c r="L164" s="10"/>
      <c r="M164" s="88" t="s">
        <v>14</v>
      </c>
      <c r="N164" s="89" t="s">
        <v>32</v>
      </c>
      <c r="O164" s="90">
        <v>0.24299999999999999</v>
      </c>
      <c r="P164" s="90">
        <f t="shared" ref="P164:P171" si="1">O164*H164</f>
        <v>3.645</v>
      </c>
      <c r="Q164" s="90">
        <v>0</v>
      </c>
      <c r="R164" s="90">
        <f t="shared" ref="R164:R171" si="2">Q164*H164</f>
        <v>0</v>
      </c>
      <c r="S164" s="90">
        <v>0</v>
      </c>
      <c r="T164" s="91">
        <f t="shared" ref="T164:T171" si="3">S164*H164</f>
        <v>0</v>
      </c>
      <c r="AR164" s="92" t="s">
        <v>87</v>
      </c>
      <c r="AT164" s="92" t="s">
        <v>83</v>
      </c>
      <c r="AU164" s="92" t="s">
        <v>88</v>
      </c>
      <c r="AY164" s="2" t="s">
        <v>81</v>
      </c>
      <c r="BE164" s="93">
        <f t="shared" ref="BE164:BE171" si="4">IF(N164="základná",J164,0)</f>
        <v>0</v>
      </c>
      <c r="BF164" s="93">
        <f t="shared" ref="BF164:BF171" si="5">IF(N164="znížená",J164,0)</f>
        <v>0</v>
      </c>
      <c r="BG164" s="93">
        <f t="shared" ref="BG164:BG171" si="6">IF(N164="zákl. prenesená",J164,0)</f>
        <v>0</v>
      </c>
      <c r="BH164" s="93">
        <f t="shared" ref="BH164:BH171" si="7">IF(N164="zníž. prenesená",J164,0)</f>
        <v>0</v>
      </c>
      <c r="BI164" s="93">
        <f t="shared" ref="BI164:BI171" si="8">IF(N164="nulová",J164,0)</f>
        <v>0</v>
      </c>
      <c r="BJ164" s="2" t="s">
        <v>88</v>
      </c>
      <c r="BK164" s="94">
        <f t="shared" ref="BK164:BK171" si="9">ROUND(I164*H164,3)</f>
        <v>0</v>
      </c>
      <c r="BL164" s="2" t="s">
        <v>87</v>
      </c>
      <c r="BM164" s="92" t="s">
        <v>1103</v>
      </c>
    </row>
    <row r="165" spans="2:65" s="9" customFormat="1" ht="24.2" customHeight="1" x14ac:dyDescent="0.25">
      <c r="B165" s="81"/>
      <c r="C165" s="82" t="s">
        <v>161</v>
      </c>
      <c r="D165" s="82" t="s">
        <v>83</v>
      </c>
      <c r="E165" s="83" t="s">
        <v>94</v>
      </c>
      <c r="F165" s="84" t="s">
        <v>95</v>
      </c>
      <c r="G165" s="85" t="s">
        <v>86</v>
      </c>
      <c r="H165" s="86">
        <v>15</v>
      </c>
      <c r="I165" s="221">
        <v>0</v>
      </c>
      <c r="J165" s="221">
        <f t="shared" si="0"/>
        <v>0</v>
      </c>
      <c r="K165" s="87"/>
      <c r="L165" s="10"/>
      <c r="M165" s="88" t="s">
        <v>14</v>
      </c>
      <c r="N165" s="89" t="s">
        <v>32</v>
      </c>
      <c r="O165" s="90">
        <v>5.6000000000000001E-2</v>
      </c>
      <c r="P165" s="90">
        <f t="shared" si="1"/>
        <v>0.84</v>
      </c>
      <c r="Q165" s="90">
        <v>0</v>
      </c>
      <c r="R165" s="90">
        <f t="shared" si="2"/>
        <v>0</v>
      </c>
      <c r="S165" s="90">
        <v>0</v>
      </c>
      <c r="T165" s="91">
        <f t="shared" si="3"/>
        <v>0</v>
      </c>
      <c r="AR165" s="92" t="s">
        <v>87</v>
      </c>
      <c r="AT165" s="92" t="s">
        <v>83</v>
      </c>
      <c r="AU165" s="92" t="s">
        <v>88</v>
      </c>
      <c r="AY165" s="2" t="s">
        <v>81</v>
      </c>
      <c r="BE165" s="93">
        <f t="shared" si="4"/>
        <v>0</v>
      </c>
      <c r="BF165" s="93">
        <f t="shared" si="5"/>
        <v>0</v>
      </c>
      <c r="BG165" s="93">
        <f t="shared" si="6"/>
        <v>0</v>
      </c>
      <c r="BH165" s="93">
        <f t="shared" si="7"/>
        <v>0</v>
      </c>
      <c r="BI165" s="93">
        <f t="shared" si="8"/>
        <v>0</v>
      </c>
      <c r="BJ165" s="2" t="s">
        <v>88</v>
      </c>
      <c r="BK165" s="94">
        <f t="shared" si="9"/>
        <v>0</v>
      </c>
      <c r="BL165" s="2" t="s">
        <v>87</v>
      </c>
      <c r="BM165" s="92" t="s">
        <v>1104</v>
      </c>
    </row>
    <row r="166" spans="2:65" s="9" customFormat="1" ht="21.75" customHeight="1" x14ac:dyDescent="0.25">
      <c r="B166" s="81"/>
      <c r="C166" s="82" t="s">
        <v>129</v>
      </c>
      <c r="D166" s="82" t="s">
        <v>83</v>
      </c>
      <c r="E166" s="83" t="s">
        <v>678</v>
      </c>
      <c r="F166" s="84" t="s">
        <v>679</v>
      </c>
      <c r="G166" s="85" t="s">
        <v>123</v>
      </c>
      <c r="H166" s="86">
        <v>180</v>
      </c>
      <c r="I166" s="221">
        <v>0</v>
      </c>
      <c r="J166" s="221">
        <f t="shared" si="0"/>
        <v>0</v>
      </c>
      <c r="K166" s="87"/>
      <c r="L166" s="10"/>
      <c r="M166" s="88" t="s">
        <v>14</v>
      </c>
      <c r="N166" s="89" t="s">
        <v>32</v>
      </c>
      <c r="O166" s="90">
        <v>1.7000000000000001E-2</v>
      </c>
      <c r="P166" s="90">
        <f t="shared" si="1"/>
        <v>3.06</v>
      </c>
      <c r="Q166" s="90">
        <v>0</v>
      </c>
      <c r="R166" s="90">
        <f t="shared" si="2"/>
        <v>0</v>
      </c>
      <c r="S166" s="90">
        <v>0</v>
      </c>
      <c r="T166" s="91">
        <f t="shared" si="3"/>
        <v>0</v>
      </c>
      <c r="AR166" s="92" t="s">
        <v>87</v>
      </c>
      <c r="AT166" s="92" t="s">
        <v>83</v>
      </c>
      <c r="AU166" s="92" t="s">
        <v>88</v>
      </c>
      <c r="AY166" s="2" t="s">
        <v>81</v>
      </c>
      <c r="BE166" s="93">
        <f t="shared" si="4"/>
        <v>0</v>
      </c>
      <c r="BF166" s="93">
        <f t="shared" si="5"/>
        <v>0</v>
      </c>
      <c r="BG166" s="93">
        <f t="shared" si="6"/>
        <v>0</v>
      </c>
      <c r="BH166" s="93">
        <f t="shared" si="7"/>
        <v>0</v>
      </c>
      <c r="BI166" s="93">
        <f t="shared" si="8"/>
        <v>0</v>
      </c>
      <c r="BJ166" s="2" t="s">
        <v>88</v>
      </c>
      <c r="BK166" s="94">
        <f t="shared" si="9"/>
        <v>0</v>
      </c>
      <c r="BL166" s="2" t="s">
        <v>87</v>
      </c>
      <c r="BM166" s="92" t="s">
        <v>1105</v>
      </c>
    </row>
    <row r="167" spans="2:65" s="9" customFormat="1" ht="21.75" customHeight="1" x14ac:dyDescent="0.25">
      <c r="B167" s="81"/>
      <c r="C167" s="82" t="s">
        <v>169</v>
      </c>
      <c r="D167" s="82" t="s">
        <v>83</v>
      </c>
      <c r="E167" s="83" t="s">
        <v>1106</v>
      </c>
      <c r="F167" s="84" t="s">
        <v>1107</v>
      </c>
      <c r="G167" s="85" t="s">
        <v>123</v>
      </c>
      <c r="H167" s="86">
        <v>180</v>
      </c>
      <c r="I167" s="221">
        <v>0</v>
      </c>
      <c r="J167" s="221">
        <f t="shared" si="0"/>
        <v>0</v>
      </c>
      <c r="K167" s="87"/>
      <c r="L167" s="10"/>
      <c r="M167" s="88" t="s">
        <v>14</v>
      </c>
      <c r="N167" s="89" t="s">
        <v>32</v>
      </c>
      <c r="O167" s="90">
        <v>1.7000000000000001E-2</v>
      </c>
      <c r="P167" s="90">
        <f t="shared" si="1"/>
        <v>3.06</v>
      </c>
      <c r="Q167" s="90">
        <v>0</v>
      </c>
      <c r="R167" s="90">
        <f t="shared" si="2"/>
        <v>0</v>
      </c>
      <c r="S167" s="90">
        <v>0</v>
      </c>
      <c r="T167" s="91">
        <f t="shared" si="3"/>
        <v>0</v>
      </c>
      <c r="AR167" s="92" t="s">
        <v>87</v>
      </c>
      <c r="AT167" s="92" t="s">
        <v>83</v>
      </c>
      <c r="AU167" s="92" t="s">
        <v>88</v>
      </c>
      <c r="AY167" s="2" t="s">
        <v>81</v>
      </c>
      <c r="BE167" s="93">
        <f t="shared" si="4"/>
        <v>0</v>
      </c>
      <c r="BF167" s="93">
        <f t="shared" si="5"/>
        <v>0</v>
      </c>
      <c r="BG167" s="93">
        <f t="shared" si="6"/>
        <v>0</v>
      </c>
      <c r="BH167" s="93">
        <f t="shared" si="7"/>
        <v>0</v>
      </c>
      <c r="BI167" s="93">
        <f t="shared" si="8"/>
        <v>0</v>
      </c>
      <c r="BJ167" s="2" t="s">
        <v>88</v>
      </c>
      <c r="BK167" s="94">
        <f t="shared" si="9"/>
        <v>0</v>
      </c>
      <c r="BL167" s="2" t="s">
        <v>87</v>
      </c>
      <c r="BM167" s="92" t="s">
        <v>1108</v>
      </c>
    </row>
    <row r="168" spans="2:65" s="9" customFormat="1" ht="16.5" customHeight="1" x14ac:dyDescent="0.25">
      <c r="B168" s="81"/>
      <c r="C168" s="110" t="s">
        <v>134</v>
      </c>
      <c r="D168" s="110" t="s">
        <v>125</v>
      </c>
      <c r="E168" s="111" t="s">
        <v>1109</v>
      </c>
      <c r="F168" s="112" t="s">
        <v>1110</v>
      </c>
      <c r="G168" s="113" t="s">
        <v>696</v>
      </c>
      <c r="H168" s="114">
        <v>360</v>
      </c>
      <c r="I168" s="220">
        <v>0</v>
      </c>
      <c r="J168" s="220">
        <f t="shared" si="0"/>
        <v>0</v>
      </c>
      <c r="K168" s="115"/>
      <c r="L168" s="116"/>
      <c r="M168" s="117" t="s">
        <v>14</v>
      </c>
      <c r="N168" s="118" t="s">
        <v>32</v>
      </c>
      <c r="O168" s="90">
        <v>0</v>
      </c>
      <c r="P168" s="90">
        <f t="shared" si="1"/>
        <v>0</v>
      </c>
      <c r="Q168" s="90">
        <v>0</v>
      </c>
      <c r="R168" s="90">
        <f t="shared" si="2"/>
        <v>0</v>
      </c>
      <c r="S168" s="90">
        <v>0</v>
      </c>
      <c r="T168" s="91">
        <f t="shared" si="3"/>
        <v>0</v>
      </c>
      <c r="AR168" s="92" t="s">
        <v>102</v>
      </c>
      <c r="AT168" s="92" t="s">
        <v>125</v>
      </c>
      <c r="AU168" s="92" t="s">
        <v>88</v>
      </c>
      <c r="AY168" s="2" t="s">
        <v>81</v>
      </c>
      <c r="BE168" s="93">
        <f t="shared" si="4"/>
        <v>0</v>
      </c>
      <c r="BF168" s="93">
        <f t="shared" si="5"/>
        <v>0</v>
      </c>
      <c r="BG168" s="93">
        <f t="shared" si="6"/>
        <v>0</v>
      </c>
      <c r="BH168" s="93">
        <f t="shared" si="7"/>
        <v>0</v>
      </c>
      <c r="BI168" s="93">
        <f t="shared" si="8"/>
        <v>0</v>
      </c>
      <c r="BJ168" s="2" t="s">
        <v>88</v>
      </c>
      <c r="BK168" s="94">
        <f t="shared" si="9"/>
        <v>0</v>
      </c>
      <c r="BL168" s="2" t="s">
        <v>87</v>
      </c>
      <c r="BM168" s="92" t="s">
        <v>1111</v>
      </c>
    </row>
    <row r="169" spans="2:65" s="9" customFormat="1" ht="16.5" customHeight="1" x14ac:dyDescent="0.25">
      <c r="B169" s="81"/>
      <c r="C169" s="110" t="s">
        <v>177</v>
      </c>
      <c r="D169" s="110" t="s">
        <v>125</v>
      </c>
      <c r="E169" s="111" t="s">
        <v>1112</v>
      </c>
      <c r="F169" s="112" t="s">
        <v>1113</v>
      </c>
      <c r="G169" s="113" t="s">
        <v>175</v>
      </c>
      <c r="H169" s="114">
        <v>14</v>
      </c>
      <c r="I169" s="220">
        <v>0</v>
      </c>
      <c r="J169" s="220">
        <f t="shared" si="0"/>
        <v>0</v>
      </c>
      <c r="K169" s="115"/>
      <c r="L169" s="116"/>
      <c r="M169" s="117" t="s">
        <v>14</v>
      </c>
      <c r="N169" s="118" t="s">
        <v>32</v>
      </c>
      <c r="O169" s="90">
        <v>0</v>
      </c>
      <c r="P169" s="90">
        <f t="shared" si="1"/>
        <v>0</v>
      </c>
      <c r="Q169" s="90">
        <v>0</v>
      </c>
      <c r="R169" s="90">
        <f t="shared" si="2"/>
        <v>0</v>
      </c>
      <c r="S169" s="90">
        <v>0</v>
      </c>
      <c r="T169" s="91">
        <f t="shared" si="3"/>
        <v>0</v>
      </c>
      <c r="AR169" s="92" t="s">
        <v>102</v>
      </c>
      <c r="AT169" s="92" t="s">
        <v>125</v>
      </c>
      <c r="AU169" s="92" t="s">
        <v>88</v>
      </c>
      <c r="AY169" s="2" t="s">
        <v>81</v>
      </c>
      <c r="BE169" s="93">
        <f t="shared" si="4"/>
        <v>0</v>
      </c>
      <c r="BF169" s="93">
        <f t="shared" si="5"/>
        <v>0</v>
      </c>
      <c r="BG169" s="93">
        <f t="shared" si="6"/>
        <v>0</v>
      </c>
      <c r="BH169" s="93">
        <f t="shared" si="7"/>
        <v>0</v>
      </c>
      <c r="BI169" s="93">
        <f t="shared" si="8"/>
        <v>0</v>
      </c>
      <c r="BJ169" s="2" t="s">
        <v>88</v>
      </c>
      <c r="BK169" s="94">
        <f t="shared" si="9"/>
        <v>0</v>
      </c>
      <c r="BL169" s="2" t="s">
        <v>87</v>
      </c>
      <c r="BM169" s="92" t="s">
        <v>1114</v>
      </c>
    </row>
    <row r="170" spans="2:65" s="9" customFormat="1" ht="16.5" customHeight="1" x14ac:dyDescent="0.25">
      <c r="B170" s="81"/>
      <c r="C170" s="82" t="s">
        <v>137</v>
      </c>
      <c r="D170" s="82" t="s">
        <v>83</v>
      </c>
      <c r="E170" s="83" t="s">
        <v>1115</v>
      </c>
      <c r="F170" s="84" t="s">
        <v>1116</v>
      </c>
      <c r="G170" s="85" t="s">
        <v>123</v>
      </c>
      <c r="H170" s="86">
        <v>360</v>
      </c>
      <c r="I170" s="221">
        <v>0</v>
      </c>
      <c r="J170" s="221">
        <f t="shared" si="0"/>
        <v>0</v>
      </c>
      <c r="K170" s="87"/>
      <c r="L170" s="10"/>
      <c r="M170" s="88" t="s">
        <v>14</v>
      </c>
      <c r="N170" s="89" t="s">
        <v>32</v>
      </c>
      <c r="O170" s="90">
        <v>0</v>
      </c>
      <c r="P170" s="90">
        <f t="shared" si="1"/>
        <v>0</v>
      </c>
      <c r="Q170" s="90">
        <v>0</v>
      </c>
      <c r="R170" s="90">
        <f t="shared" si="2"/>
        <v>0</v>
      </c>
      <c r="S170" s="90">
        <v>0</v>
      </c>
      <c r="T170" s="91">
        <f t="shared" si="3"/>
        <v>0</v>
      </c>
      <c r="AR170" s="92" t="s">
        <v>87</v>
      </c>
      <c r="AT170" s="92" t="s">
        <v>83</v>
      </c>
      <c r="AU170" s="92" t="s">
        <v>88</v>
      </c>
      <c r="AY170" s="2" t="s">
        <v>81</v>
      </c>
      <c r="BE170" s="93">
        <f t="shared" si="4"/>
        <v>0</v>
      </c>
      <c r="BF170" s="93">
        <f t="shared" si="5"/>
        <v>0</v>
      </c>
      <c r="BG170" s="93">
        <f t="shared" si="6"/>
        <v>0</v>
      </c>
      <c r="BH170" s="93">
        <f t="shared" si="7"/>
        <v>0</v>
      </c>
      <c r="BI170" s="93">
        <f t="shared" si="8"/>
        <v>0</v>
      </c>
      <c r="BJ170" s="2" t="s">
        <v>88</v>
      </c>
      <c r="BK170" s="94">
        <f t="shared" si="9"/>
        <v>0</v>
      </c>
      <c r="BL170" s="2" t="s">
        <v>87</v>
      </c>
      <c r="BM170" s="92" t="s">
        <v>1117</v>
      </c>
    </row>
    <row r="171" spans="2:65" s="9" customFormat="1" ht="16.5" customHeight="1" x14ac:dyDescent="0.25">
      <c r="B171" s="81"/>
      <c r="C171" s="82" t="s">
        <v>184</v>
      </c>
      <c r="D171" s="82" t="s">
        <v>83</v>
      </c>
      <c r="E171" s="83" t="s">
        <v>1118</v>
      </c>
      <c r="F171" s="84" t="s">
        <v>671</v>
      </c>
      <c r="G171" s="85" t="s">
        <v>123</v>
      </c>
      <c r="H171" s="86">
        <v>360</v>
      </c>
      <c r="I171" s="221">
        <v>0</v>
      </c>
      <c r="J171" s="221">
        <f t="shared" si="0"/>
        <v>0</v>
      </c>
      <c r="K171" s="87"/>
      <c r="L171" s="10"/>
      <c r="M171" s="88" t="s">
        <v>14</v>
      </c>
      <c r="N171" s="89" t="s">
        <v>32</v>
      </c>
      <c r="O171" s="90">
        <v>0</v>
      </c>
      <c r="P171" s="90">
        <f t="shared" si="1"/>
        <v>0</v>
      </c>
      <c r="Q171" s="90">
        <v>0</v>
      </c>
      <c r="R171" s="90">
        <f t="shared" si="2"/>
        <v>0</v>
      </c>
      <c r="S171" s="90">
        <v>0</v>
      </c>
      <c r="T171" s="91">
        <f t="shared" si="3"/>
        <v>0</v>
      </c>
      <c r="AR171" s="92" t="s">
        <v>87</v>
      </c>
      <c r="AT171" s="92" t="s">
        <v>83</v>
      </c>
      <c r="AU171" s="92" t="s">
        <v>88</v>
      </c>
      <c r="AY171" s="2" t="s">
        <v>81</v>
      </c>
      <c r="BE171" s="93">
        <f t="shared" si="4"/>
        <v>0</v>
      </c>
      <c r="BF171" s="93">
        <f t="shared" si="5"/>
        <v>0</v>
      </c>
      <c r="BG171" s="93">
        <f t="shared" si="6"/>
        <v>0</v>
      </c>
      <c r="BH171" s="93">
        <f t="shared" si="7"/>
        <v>0</v>
      </c>
      <c r="BI171" s="93">
        <f t="shared" si="8"/>
        <v>0</v>
      </c>
      <c r="BJ171" s="2" t="s">
        <v>88</v>
      </c>
      <c r="BK171" s="94">
        <f t="shared" si="9"/>
        <v>0</v>
      </c>
      <c r="BL171" s="2" t="s">
        <v>87</v>
      </c>
      <c r="BM171" s="92" t="s">
        <v>1119</v>
      </c>
    </row>
    <row r="172" spans="2:65" s="71" customFormat="1" ht="22.9" customHeight="1" x14ac:dyDescent="0.2">
      <c r="B172" s="72"/>
      <c r="D172" s="73" t="s">
        <v>77</v>
      </c>
      <c r="E172" s="80" t="s">
        <v>662</v>
      </c>
      <c r="F172" s="80" t="s">
        <v>1120</v>
      </c>
      <c r="I172" s="222"/>
      <c r="J172" s="219">
        <f>BK172</f>
        <v>0</v>
      </c>
      <c r="L172" s="72"/>
      <c r="M172" s="75"/>
      <c r="P172" s="76">
        <f>SUM(P173:P174)</f>
        <v>16.436</v>
      </c>
      <c r="R172" s="76">
        <f>SUM(R173:R174)</f>
        <v>1.8359999999999998E-2</v>
      </c>
      <c r="T172" s="77">
        <f>SUM(T173:T174)</f>
        <v>0.4</v>
      </c>
      <c r="AR172" s="73" t="s">
        <v>80</v>
      </c>
      <c r="AT172" s="78" t="s">
        <v>77</v>
      </c>
      <c r="AU172" s="78" t="s">
        <v>80</v>
      </c>
      <c r="AY172" s="73" t="s">
        <v>81</v>
      </c>
      <c r="BK172" s="79">
        <f>SUM(BK173:BK174)</f>
        <v>0</v>
      </c>
    </row>
    <row r="173" spans="2:65" s="9" customFormat="1" ht="33" customHeight="1" x14ac:dyDescent="0.25">
      <c r="B173" s="81"/>
      <c r="C173" s="82" t="s">
        <v>141</v>
      </c>
      <c r="D173" s="82" t="s">
        <v>83</v>
      </c>
      <c r="E173" s="83" t="s">
        <v>712</v>
      </c>
      <c r="F173" s="84" t="s">
        <v>713</v>
      </c>
      <c r="G173" s="85" t="s">
        <v>128</v>
      </c>
      <c r="H173" s="86">
        <v>400</v>
      </c>
      <c r="I173" s="221">
        <v>0</v>
      </c>
      <c r="J173" s="221">
        <f>ROUND(I173*H173,3)</f>
        <v>0</v>
      </c>
      <c r="K173" s="87"/>
      <c r="L173" s="10"/>
      <c r="M173" s="88" t="s">
        <v>14</v>
      </c>
      <c r="N173" s="89" t="s">
        <v>32</v>
      </c>
      <c r="O173" s="90">
        <v>4.1090000000000002E-2</v>
      </c>
      <c r="P173" s="90">
        <f>O173*H173</f>
        <v>16.436</v>
      </c>
      <c r="Q173" s="90">
        <v>4.5899999999999998E-5</v>
      </c>
      <c r="R173" s="90">
        <f>Q173*H173</f>
        <v>1.8359999999999998E-2</v>
      </c>
      <c r="S173" s="90">
        <v>1E-3</v>
      </c>
      <c r="T173" s="91">
        <f>S173*H173</f>
        <v>0.4</v>
      </c>
      <c r="AR173" s="92" t="s">
        <v>87</v>
      </c>
      <c r="AT173" s="92" t="s">
        <v>83</v>
      </c>
      <c r="AU173" s="92" t="s">
        <v>88</v>
      </c>
      <c r="AY173" s="2" t="s">
        <v>81</v>
      </c>
      <c r="BE173" s="93">
        <f>IF(N173="základná",J173,0)</f>
        <v>0</v>
      </c>
      <c r="BF173" s="93">
        <f>IF(N173="znížená",J173,0)</f>
        <v>0</v>
      </c>
      <c r="BG173" s="93">
        <f>IF(N173="zákl. prenesená",J173,0)</f>
        <v>0</v>
      </c>
      <c r="BH173" s="93">
        <f>IF(N173="zníž. prenesená",J173,0)</f>
        <v>0</v>
      </c>
      <c r="BI173" s="93">
        <f>IF(N173="nulová",J173,0)</f>
        <v>0</v>
      </c>
      <c r="BJ173" s="2" t="s">
        <v>88</v>
      </c>
      <c r="BK173" s="94">
        <f>ROUND(I173*H173,3)</f>
        <v>0</v>
      </c>
      <c r="BL173" s="2" t="s">
        <v>87</v>
      </c>
      <c r="BM173" s="92" t="s">
        <v>1121</v>
      </c>
    </row>
    <row r="174" spans="2:65" s="9" customFormat="1" ht="24.2" customHeight="1" x14ac:dyDescent="0.25">
      <c r="B174" s="81"/>
      <c r="C174" s="82" t="s">
        <v>192</v>
      </c>
      <c r="D174" s="82" t="s">
        <v>83</v>
      </c>
      <c r="E174" s="83" t="s">
        <v>717</v>
      </c>
      <c r="F174" s="84" t="s">
        <v>718</v>
      </c>
      <c r="G174" s="85" t="s">
        <v>117</v>
      </c>
      <c r="H174" s="86">
        <v>0.4</v>
      </c>
      <c r="I174" s="221">
        <v>0</v>
      </c>
      <c r="J174" s="221">
        <f>ROUND(I174*H174,3)</f>
        <v>0</v>
      </c>
      <c r="K174" s="87"/>
      <c r="L174" s="10"/>
      <c r="M174" s="119" t="s">
        <v>14</v>
      </c>
      <c r="N174" s="120" t="s">
        <v>32</v>
      </c>
      <c r="O174" s="121">
        <v>0</v>
      </c>
      <c r="P174" s="121">
        <f>O174*H174</f>
        <v>0</v>
      </c>
      <c r="Q174" s="121">
        <v>0</v>
      </c>
      <c r="R174" s="121">
        <f>Q174*H174</f>
        <v>0</v>
      </c>
      <c r="S174" s="121">
        <v>0</v>
      </c>
      <c r="T174" s="122">
        <f>S174*H174</f>
        <v>0</v>
      </c>
      <c r="AR174" s="92" t="s">
        <v>87</v>
      </c>
      <c r="AT174" s="92" t="s">
        <v>83</v>
      </c>
      <c r="AU174" s="92" t="s">
        <v>88</v>
      </c>
      <c r="AY174" s="2" t="s">
        <v>81</v>
      </c>
      <c r="BE174" s="93">
        <f>IF(N174="základná",J174,0)</f>
        <v>0</v>
      </c>
      <c r="BF174" s="93">
        <f>IF(N174="znížená",J174,0)</f>
        <v>0</v>
      </c>
      <c r="BG174" s="93">
        <f>IF(N174="zákl. prenesená",J174,0)</f>
        <v>0</v>
      </c>
      <c r="BH174" s="93">
        <f>IF(N174="zníž. prenesená",J174,0)</f>
        <v>0</v>
      </c>
      <c r="BI174" s="93">
        <f>IF(N174="nulová",J174,0)</f>
        <v>0</v>
      </c>
      <c r="BJ174" s="2" t="s">
        <v>88</v>
      </c>
      <c r="BK174" s="94">
        <f>ROUND(I174*H174,3)</f>
        <v>0</v>
      </c>
      <c r="BL174" s="2" t="s">
        <v>87</v>
      </c>
      <c r="BM174" s="92" t="s">
        <v>1122</v>
      </c>
    </row>
    <row r="175" spans="2:65" s="9" customFormat="1" ht="6.95" customHeight="1" x14ac:dyDescent="0.25">
      <c r="B175" s="40"/>
      <c r="C175" s="41"/>
      <c r="D175" s="41"/>
      <c r="E175" s="41"/>
      <c r="F175" s="41"/>
      <c r="G175" s="41"/>
      <c r="H175" s="41"/>
      <c r="I175" s="41"/>
      <c r="J175" s="41"/>
      <c r="K175" s="41"/>
      <c r="L175" s="10"/>
    </row>
  </sheetData>
  <autoFilter ref="C130:K174" xr:uid="{00000000-0009-0000-0000-000015000000}"/>
  <mergeCells count="15">
    <mergeCell ref="E119:H119"/>
    <mergeCell ref="E121:H121"/>
    <mergeCell ref="E123:H123"/>
    <mergeCell ref="E31:H31"/>
    <mergeCell ref="E85:H85"/>
    <mergeCell ref="E87:H87"/>
    <mergeCell ref="E89:H89"/>
    <mergeCell ref="E91:H91"/>
    <mergeCell ref="E117:H117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02A45-DA02-40D4-9116-F0229CD3F4CE}">
  <sheetPr>
    <pageSetUpPr fitToPage="1"/>
  </sheetPr>
  <dimension ref="B2:BM240"/>
  <sheetViews>
    <sheetView showGridLines="0" topLeftCell="A123" workbookViewId="0">
      <selection activeCell="I139" sqref="I139:J239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05" t="s">
        <v>0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2" t="s">
        <v>1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14" t="str">
        <f>'[2]Rekapitulácia stavby'!K6</f>
        <v>Zelené sídliská - lokalita MAGURSKÁ - JELŠOVÝ HÁJIK</v>
      </c>
      <c r="F7" s="215"/>
      <c r="G7" s="215"/>
      <c r="H7" s="215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214" t="s">
        <v>8</v>
      </c>
      <c r="F9" s="206"/>
      <c r="G9" s="206"/>
      <c r="H9" s="206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188" t="s">
        <v>10</v>
      </c>
      <c r="F11" s="216"/>
      <c r="G11" s="216"/>
      <c r="H11" s="216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16.5" customHeight="1" x14ac:dyDescent="0.25">
      <c r="B13" s="10"/>
      <c r="E13" s="203" t="s">
        <v>12</v>
      </c>
      <c r="F13" s="216"/>
      <c r="G13" s="216"/>
      <c r="H13" s="216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15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tr">
        <f>IF('[2]Rekapitulácia stavby'!AN10="","",'[2]Rekapitulácia stavby'!AN10)</f>
        <v/>
      </c>
      <c r="L18" s="10"/>
    </row>
    <row r="19" spans="2:12" s="9" customFormat="1" ht="18" customHeight="1" x14ac:dyDescent="0.25">
      <c r="B19" s="10"/>
      <c r="E19" s="12" t="str">
        <f>IF('[2]Rekapitulácia stavby'!E11="","",'[2]Rekapitulácia stavby'!E11)</f>
        <v>Mesto Banská Bystrica</v>
      </c>
      <c r="I19" s="8" t="s">
        <v>21</v>
      </c>
      <c r="J19" s="12" t="str">
        <f>IF('[2]Rekapitulácia stavby'!AN11="","",'[2]Rekapitulácia stavby'!AN11)</f>
        <v/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22</v>
      </c>
      <c r="I21" s="8" t="s">
        <v>20</v>
      </c>
      <c r="J21" s="12" t="str">
        <f>'[2]Rekapitulácia stavby'!AN13</f>
        <v/>
      </c>
      <c r="L21" s="10"/>
    </row>
    <row r="22" spans="2:12" s="9" customFormat="1" ht="18" customHeight="1" x14ac:dyDescent="0.25">
      <c r="B22" s="10"/>
      <c r="E22" s="207" t="str">
        <f>'[2]Rekapitulácia stavby'!E14</f>
        <v xml:space="preserve"> </v>
      </c>
      <c r="F22" s="207"/>
      <c r="G22" s="207"/>
      <c r="H22" s="207"/>
      <c r="I22" s="8" t="s">
        <v>21</v>
      </c>
      <c r="J22" s="12" t="str">
        <f>'[2]Rekapitulácia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23</v>
      </c>
      <c r="I24" s="8" t="s">
        <v>20</v>
      </c>
      <c r="J24" s="12" t="str">
        <f>IF('[2]Rekapitulácia stavby'!AN16="","",'[2]Rekapitulácia stavby'!AN16)</f>
        <v/>
      </c>
      <c r="L24" s="10"/>
    </row>
    <row r="25" spans="2:12" s="9" customFormat="1" ht="18" customHeight="1" x14ac:dyDescent="0.25">
      <c r="B25" s="10"/>
      <c r="E25" s="12" t="str">
        <f>IF('[2]Rekapitulácia stavby'!E17="","",'[2]Rekapitulácia stavby'!E17)</f>
        <v>Ing. Boris Aresta</v>
      </c>
      <c r="I25" s="8" t="s">
        <v>21</v>
      </c>
      <c r="J25" s="12" t="str">
        <f>IF('[2]Rekapitulácia stavby'!AN17="","",'[2]Rekapitulácia stavby'!AN17)</f>
        <v/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24</v>
      </c>
      <c r="I27" s="8" t="s">
        <v>20</v>
      </c>
      <c r="J27" s="12" t="str">
        <f>IF('[2]Rekapitulácia stavby'!AN19="","",'[2]Rekapitulácia stavby'!AN19)</f>
        <v/>
      </c>
      <c r="L27" s="10"/>
    </row>
    <row r="28" spans="2:12" s="9" customFormat="1" ht="18" customHeight="1" x14ac:dyDescent="0.25">
      <c r="B28" s="10"/>
      <c r="E28" s="12" t="str">
        <f>IF('[2]Rekapitulácia stavby'!E20="","",'[2]Rekapitulácia stavby'!E20)</f>
        <v>Ing. Boris Aresta</v>
      </c>
      <c r="I28" s="8" t="s">
        <v>21</v>
      </c>
      <c r="J28" s="12" t="str">
        <f>IF('[2]Rekapitulácia stavby'!AN20="","",'[2]Rekapitulácia stavby'!AN20)</f>
        <v/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25</v>
      </c>
      <c r="L30" s="10"/>
    </row>
    <row r="31" spans="2:12" s="14" customFormat="1" ht="16.5" customHeight="1" x14ac:dyDescent="0.25">
      <c r="B31" s="15"/>
      <c r="E31" s="209" t="s">
        <v>14</v>
      </c>
      <c r="F31" s="209"/>
      <c r="G31" s="209"/>
      <c r="H31" s="209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26</v>
      </c>
      <c r="J34" s="19">
        <f>ROUND(J136,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27</v>
      </c>
      <c r="I36" s="20" t="s">
        <v>28</v>
      </c>
      <c r="J36" s="20" t="s">
        <v>29</v>
      </c>
      <c r="L36" s="10"/>
    </row>
    <row r="37" spans="2:12" s="9" customFormat="1" ht="14.45" customHeight="1" x14ac:dyDescent="0.25">
      <c r="B37" s="10"/>
      <c r="D37" s="11" t="s">
        <v>30</v>
      </c>
      <c r="E37" s="21" t="s">
        <v>31</v>
      </c>
      <c r="F37" s="22">
        <f>ROUND((SUM(BE136:BE239)),  2)</f>
        <v>0</v>
      </c>
      <c r="G37" s="23"/>
      <c r="H37" s="23"/>
      <c r="I37" s="24">
        <v>0.23</v>
      </c>
      <c r="J37" s="22">
        <f>ROUND(((SUM(BE136:BE239))*I37),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ROUND((SUM(BF136:BF239)),  2)</f>
        <v>0</v>
      </c>
      <c r="I38" s="26">
        <v>0.23</v>
      </c>
      <c r="J38" s="25">
        <f>ROUND(((SUM(BF136:BF239))*I38),  2)</f>
        <v>0</v>
      </c>
      <c r="L38" s="10"/>
    </row>
    <row r="39" spans="2:12" s="9" customFormat="1" ht="14.45" hidden="1" customHeight="1" x14ac:dyDescent="0.25">
      <c r="B39" s="10"/>
      <c r="E39" s="8" t="s">
        <v>33</v>
      </c>
      <c r="F39" s="25">
        <f>ROUND((SUM(BG136:BG239)),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34</v>
      </c>
      <c r="F40" s="25">
        <f>ROUND((SUM(BH136:BH239)),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35</v>
      </c>
      <c r="F41" s="22">
        <f>ROUND((SUM(BI136:BI239)),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36</v>
      </c>
      <c r="E43" s="29"/>
      <c r="F43" s="29"/>
      <c r="G43" s="30" t="s">
        <v>37</v>
      </c>
      <c r="H43" s="31" t="s">
        <v>38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39</v>
      </c>
      <c r="E50" s="35"/>
      <c r="F50" s="35"/>
      <c r="G50" s="34" t="s">
        <v>40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41</v>
      </c>
      <c r="E61" s="37"/>
      <c r="F61" s="38" t="s">
        <v>42</v>
      </c>
      <c r="G61" s="36" t="s">
        <v>41</v>
      </c>
      <c r="H61" s="37"/>
      <c r="I61" s="37"/>
      <c r="J61" s="39" t="s">
        <v>42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43</v>
      </c>
      <c r="E65" s="35"/>
      <c r="F65" s="35"/>
      <c r="G65" s="34" t="s">
        <v>44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41</v>
      </c>
      <c r="E76" s="37"/>
      <c r="F76" s="38" t="s">
        <v>42</v>
      </c>
      <c r="G76" s="36" t="s">
        <v>41</v>
      </c>
      <c r="H76" s="37"/>
      <c r="I76" s="37"/>
      <c r="J76" s="39" t="s">
        <v>42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45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214" t="str">
        <f>E7</f>
        <v>Zelené sídliská - lokalita MAGURSKÁ - JELŠOVÝ HÁJIK</v>
      </c>
      <c r="F85" s="215"/>
      <c r="G85" s="215"/>
      <c r="H85" s="215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14" t="s">
        <v>8</v>
      </c>
      <c r="F87" s="206"/>
      <c r="G87" s="206"/>
      <c r="H87" s="206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188" t="s">
        <v>10</v>
      </c>
      <c r="F89" s="216"/>
      <c r="G89" s="216"/>
      <c r="H89" s="216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16.5" hidden="1" customHeight="1" x14ac:dyDescent="0.25">
      <c r="B91" s="10"/>
      <c r="E91" s="203" t="str">
        <f>E13</f>
        <v>4 - Hokejbalové ihrisko</v>
      </c>
      <c r="F91" s="216"/>
      <c r="G91" s="216"/>
      <c r="H91" s="216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 xml:space="preserve"> 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23</v>
      </c>
      <c r="J95" s="16" t="str">
        <f>E25</f>
        <v>Ing. Boris Aresta</v>
      </c>
      <c r="L95" s="10"/>
    </row>
    <row r="96" spans="2:12" s="9" customFormat="1" ht="15.2" hidden="1" customHeight="1" x14ac:dyDescent="0.25">
      <c r="B96" s="10"/>
      <c r="C96" s="8" t="s">
        <v>22</v>
      </c>
      <c r="F96" s="12" t="str">
        <f>IF(E22="","",E22)</f>
        <v xml:space="preserve"> </v>
      </c>
      <c r="I96" s="8" t="s">
        <v>24</v>
      </c>
      <c r="J96" s="16" t="str">
        <f>E28</f>
        <v>Ing. Boris Aresta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46</v>
      </c>
      <c r="D98" s="27"/>
      <c r="E98" s="27"/>
      <c r="F98" s="27"/>
      <c r="G98" s="27"/>
      <c r="H98" s="27"/>
      <c r="I98" s="27"/>
      <c r="J98" s="45" t="s">
        <v>47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48</v>
      </c>
      <c r="J100" s="19">
        <f>J136</f>
        <v>0</v>
      </c>
      <c r="L100" s="10"/>
      <c r="AU100" s="2" t="s">
        <v>49</v>
      </c>
    </row>
    <row r="101" spans="2:47" s="47" customFormat="1" ht="24.95" hidden="1" customHeight="1" x14ac:dyDescent="0.25">
      <c r="B101" s="48"/>
      <c r="D101" s="49" t="s">
        <v>50</v>
      </c>
      <c r="E101" s="50"/>
      <c r="F101" s="50"/>
      <c r="G101" s="50"/>
      <c r="H101" s="50"/>
      <c r="I101" s="50"/>
      <c r="J101" s="51">
        <f>J137</f>
        <v>0</v>
      </c>
      <c r="L101" s="48"/>
    </row>
    <row r="102" spans="2:47" s="52" customFormat="1" ht="19.899999999999999" hidden="1" customHeight="1" x14ac:dyDescent="0.25">
      <c r="B102" s="53"/>
      <c r="D102" s="54" t="s">
        <v>51</v>
      </c>
      <c r="E102" s="55"/>
      <c r="F102" s="55"/>
      <c r="G102" s="55"/>
      <c r="H102" s="55"/>
      <c r="I102" s="55"/>
      <c r="J102" s="56">
        <f>J138</f>
        <v>0</v>
      </c>
      <c r="L102" s="53"/>
    </row>
    <row r="103" spans="2:47" s="52" customFormat="1" ht="19.899999999999999" hidden="1" customHeight="1" x14ac:dyDescent="0.25">
      <c r="B103" s="53"/>
      <c r="D103" s="54" t="s">
        <v>52</v>
      </c>
      <c r="E103" s="55"/>
      <c r="F103" s="55"/>
      <c r="G103" s="55"/>
      <c r="H103" s="55"/>
      <c r="I103" s="55"/>
      <c r="J103" s="56">
        <f>J163</f>
        <v>0</v>
      </c>
      <c r="L103" s="53"/>
    </row>
    <row r="104" spans="2:47" s="52" customFormat="1" ht="19.899999999999999" hidden="1" customHeight="1" x14ac:dyDescent="0.25">
      <c r="B104" s="53"/>
      <c r="D104" s="54" t="s">
        <v>53</v>
      </c>
      <c r="E104" s="55"/>
      <c r="F104" s="55"/>
      <c r="G104" s="55"/>
      <c r="H104" s="55"/>
      <c r="I104" s="55"/>
      <c r="J104" s="56">
        <f>J170</f>
        <v>0</v>
      </c>
      <c r="L104" s="53"/>
    </row>
    <row r="105" spans="2:47" s="52" customFormat="1" ht="19.899999999999999" hidden="1" customHeight="1" x14ac:dyDescent="0.25">
      <c r="B105" s="53"/>
      <c r="D105" s="54" t="s">
        <v>54</v>
      </c>
      <c r="E105" s="55"/>
      <c r="F105" s="55"/>
      <c r="G105" s="55"/>
      <c r="H105" s="55"/>
      <c r="I105" s="55"/>
      <c r="J105" s="56">
        <f>J178</f>
        <v>0</v>
      </c>
      <c r="L105" s="53"/>
    </row>
    <row r="106" spans="2:47" s="52" customFormat="1" ht="19.899999999999999" hidden="1" customHeight="1" x14ac:dyDescent="0.25">
      <c r="B106" s="53"/>
      <c r="D106" s="54" t="s">
        <v>55</v>
      </c>
      <c r="E106" s="55"/>
      <c r="F106" s="55"/>
      <c r="G106" s="55"/>
      <c r="H106" s="55"/>
      <c r="I106" s="55"/>
      <c r="J106" s="56">
        <f>J185</f>
        <v>0</v>
      </c>
      <c r="L106" s="53"/>
    </row>
    <row r="107" spans="2:47" s="52" customFormat="1" ht="19.899999999999999" hidden="1" customHeight="1" x14ac:dyDescent="0.25">
      <c r="B107" s="53"/>
      <c r="D107" s="54" t="s">
        <v>56</v>
      </c>
      <c r="E107" s="55"/>
      <c r="F107" s="55"/>
      <c r="G107" s="55"/>
      <c r="H107" s="55"/>
      <c r="I107" s="55"/>
      <c r="J107" s="56">
        <f>J192</f>
        <v>0</v>
      </c>
      <c r="L107" s="53"/>
    </row>
    <row r="108" spans="2:47" s="52" customFormat="1" ht="19.899999999999999" hidden="1" customHeight="1" x14ac:dyDescent="0.25">
      <c r="B108" s="53"/>
      <c r="D108" s="54" t="s">
        <v>57</v>
      </c>
      <c r="E108" s="55"/>
      <c r="F108" s="55"/>
      <c r="G108" s="55"/>
      <c r="H108" s="55"/>
      <c r="I108" s="55"/>
      <c r="J108" s="56">
        <f>J194</f>
        <v>0</v>
      </c>
      <c r="L108" s="53"/>
    </row>
    <row r="109" spans="2:47" s="52" customFormat="1" ht="19.899999999999999" hidden="1" customHeight="1" x14ac:dyDescent="0.25">
      <c r="B109" s="53"/>
      <c r="D109" s="54" t="s">
        <v>58</v>
      </c>
      <c r="E109" s="55"/>
      <c r="F109" s="55"/>
      <c r="G109" s="55"/>
      <c r="H109" s="55"/>
      <c r="I109" s="55"/>
      <c r="J109" s="56">
        <f>J209</f>
        <v>0</v>
      </c>
      <c r="L109" s="53"/>
    </row>
    <row r="110" spans="2:47" s="47" customFormat="1" ht="24.95" hidden="1" customHeight="1" x14ac:dyDescent="0.25">
      <c r="B110" s="48"/>
      <c r="D110" s="49" t="s">
        <v>59</v>
      </c>
      <c r="E110" s="50"/>
      <c r="F110" s="50"/>
      <c r="G110" s="50"/>
      <c r="H110" s="50"/>
      <c r="I110" s="50"/>
      <c r="J110" s="51">
        <f>J211</f>
        <v>0</v>
      </c>
      <c r="L110" s="48"/>
    </row>
    <row r="111" spans="2:47" s="52" customFormat="1" ht="19.899999999999999" hidden="1" customHeight="1" x14ac:dyDescent="0.25">
      <c r="B111" s="53"/>
      <c r="D111" s="54" t="s">
        <v>60</v>
      </c>
      <c r="E111" s="55"/>
      <c r="F111" s="55"/>
      <c r="G111" s="55"/>
      <c r="H111" s="55"/>
      <c r="I111" s="55"/>
      <c r="J111" s="56">
        <f>J212</f>
        <v>0</v>
      </c>
      <c r="L111" s="53"/>
    </row>
    <row r="112" spans="2:47" s="52" customFormat="1" ht="19.899999999999999" hidden="1" customHeight="1" x14ac:dyDescent="0.25">
      <c r="B112" s="53"/>
      <c r="D112" s="54" t="s">
        <v>61</v>
      </c>
      <c r="E112" s="55"/>
      <c r="F112" s="55"/>
      <c r="G112" s="55"/>
      <c r="H112" s="55"/>
      <c r="I112" s="55"/>
      <c r="J112" s="56">
        <f>J215</f>
        <v>0</v>
      </c>
      <c r="L112" s="53"/>
    </row>
    <row r="113" spans="2:12" s="9" customFormat="1" ht="21.75" hidden="1" customHeight="1" x14ac:dyDescent="0.25">
      <c r="B113" s="10"/>
      <c r="L113" s="10"/>
    </row>
    <row r="114" spans="2:12" s="9" customFormat="1" ht="6.95" hidden="1" customHeight="1" x14ac:dyDescent="0.25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10"/>
    </row>
    <row r="115" spans="2:12" hidden="1" x14ac:dyDescent="0.2"/>
    <row r="116" spans="2:12" hidden="1" x14ac:dyDescent="0.2"/>
    <row r="117" spans="2:12" hidden="1" x14ac:dyDescent="0.2"/>
    <row r="118" spans="2:12" s="9" customFormat="1" ht="6.95" customHeight="1" x14ac:dyDescent="0.25"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10"/>
    </row>
    <row r="119" spans="2:12" s="9" customFormat="1" ht="24.95" customHeight="1" x14ac:dyDescent="0.25">
      <c r="B119" s="10"/>
      <c r="C119" s="6" t="s">
        <v>62</v>
      </c>
      <c r="L119" s="10"/>
    </row>
    <row r="120" spans="2:12" s="9" customFormat="1" ht="6.95" customHeight="1" x14ac:dyDescent="0.25">
      <c r="B120" s="10"/>
      <c r="L120" s="10"/>
    </row>
    <row r="121" spans="2:12" s="9" customFormat="1" ht="12" customHeight="1" x14ac:dyDescent="0.25">
      <c r="B121" s="10"/>
      <c r="C121" s="8" t="s">
        <v>6</v>
      </c>
      <c r="L121" s="10"/>
    </row>
    <row r="122" spans="2:12" s="9" customFormat="1" ht="16.5" customHeight="1" x14ac:dyDescent="0.25">
      <c r="B122" s="10"/>
      <c r="E122" s="214" t="str">
        <f>E7</f>
        <v>Zelené sídliská - lokalita MAGURSKÁ - JELŠOVÝ HÁJIK</v>
      </c>
      <c r="F122" s="215"/>
      <c r="G122" s="215"/>
      <c r="H122" s="215"/>
      <c r="L122" s="10"/>
    </row>
    <row r="123" spans="2:12" ht="12" customHeight="1" x14ac:dyDescent="0.2">
      <c r="B123" s="5"/>
      <c r="C123" s="8" t="s">
        <v>7</v>
      </c>
      <c r="L123" s="5"/>
    </row>
    <row r="124" spans="2:12" ht="16.5" customHeight="1" x14ac:dyDescent="0.2">
      <c r="B124" s="5"/>
      <c r="E124" s="214" t="s">
        <v>8</v>
      </c>
      <c r="F124" s="206"/>
      <c r="G124" s="206"/>
      <c r="H124" s="206"/>
      <c r="L124" s="5"/>
    </row>
    <row r="125" spans="2:12" ht="12" customHeight="1" x14ac:dyDescent="0.2">
      <c r="B125" s="5"/>
      <c r="C125" s="8" t="s">
        <v>9</v>
      </c>
      <c r="L125" s="5"/>
    </row>
    <row r="126" spans="2:12" s="9" customFormat="1" ht="16.5" customHeight="1" x14ac:dyDescent="0.25">
      <c r="B126" s="10"/>
      <c r="E126" s="188" t="s">
        <v>10</v>
      </c>
      <c r="F126" s="216"/>
      <c r="G126" s="216"/>
      <c r="H126" s="216"/>
      <c r="L126" s="10"/>
    </row>
    <row r="127" spans="2:12" s="9" customFormat="1" ht="12" customHeight="1" x14ac:dyDescent="0.25">
      <c r="B127" s="10"/>
      <c r="C127" s="8" t="s">
        <v>11</v>
      </c>
      <c r="L127" s="10"/>
    </row>
    <row r="128" spans="2:12" s="9" customFormat="1" ht="16.5" customHeight="1" x14ac:dyDescent="0.25">
      <c r="B128" s="10"/>
      <c r="E128" s="203" t="str">
        <f>E13</f>
        <v>4 - Hokejbalové ihrisko</v>
      </c>
      <c r="F128" s="216"/>
      <c r="G128" s="216"/>
      <c r="H128" s="216"/>
      <c r="L128" s="10"/>
    </row>
    <row r="129" spans="2:65" s="9" customFormat="1" ht="6.95" customHeight="1" x14ac:dyDescent="0.25">
      <c r="B129" s="10"/>
      <c r="L129" s="10"/>
    </row>
    <row r="130" spans="2:65" s="9" customFormat="1" ht="12" customHeight="1" x14ac:dyDescent="0.25">
      <c r="B130" s="10"/>
      <c r="C130" s="8" t="s">
        <v>16</v>
      </c>
      <c r="F130" s="12" t="str">
        <f>F16</f>
        <v xml:space="preserve"> </v>
      </c>
      <c r="I130" s="8" t="s">
        <v>18</v>
      </c>
      <c r="J130" s="13">
        <f>IF(J16="","",J16)</f>
        <v>46099</v>
      </c>
      <c r="L130" s="10"/>
    </row>
    <row r="131" spans="2:65" s="9" customFormat="1" ht="6.95" customHeight="1" x14ac:dyDescent="0.25">
      <c r="B131" s="10"/>
      <c r="L131" s="10"/>
    </row>
    <row r="132" spans="2:65" s="9" customFormat="1" ht="15.2" customHeight="1" x14ac:dyDescent="0.25">
      <c r="B132" s="10"/>
      <c r="C132" s="8" t="s">
        <v>19</v>
      </c>
      <c r="F132" s="12" t="str">
        <f>E19</f>
        <v>Mesto Banská Bystrica</v>
      </c>
      <c r="I132" s="8" t="s">
        <v>23</v>
      </c>
      <c r="J132" s="16" t="str">
        <f>E25</f>
        <v>Ing. Boris Aresta</v>
      </c>
      <c r="L132" s="10"/>
    </row>
    <row r="133" spans="2:65" s="9" customFormat="1" ht="15.2" customHeight="1" x14ac:dyDescent="0.25">
      <c r="B133" s="10"/>
      <c r="C133" s="8" t="s">
        <v>22</v>
      </c>
      <c r="F133" s="12" t="str">
        <f>IF(E22="","",E22)</f>
        <v xml:space="preserve"> </v>
      </c>
      <c r="I133" s="8" t="s">
        <v>24</v>
      </c>
      <c r="J133" s="16" t="str">
        <f>E28</f>
        <v>Ing. Boris Aresta</v>
      </c>
      <c r="L133" s="10"/>
    </row>
    <row r="134" spans="2:65" s="9" customFormat="1" ht="10.35" customHeight="1" x14ac:dyDescent="0.25">
      <c r="B134" s="10"/>
      <c r="L134" s="10"/>
    </row>
    <row r="135" spans="2:65" s="57" customFormat="1" ht="29.25" customHeight="1" x14ac:dyDescent="0.25">
      <c r="B135" s="58"/>
      <c r="C135" s="59" t="s">
        <v>63</v>
      </c>
      <c r="D135" s="60" t="s">
        <v>64</v>
      </c>
      <c r="E135" s="60" t="s">
        <v>65</v>
      </c>
      <c r="F135" s="60" t="s">
        <v>66</v>
      </c>
      <c r="G135" s="60" t="s">
        <v>67</v>
      </c>
      <c r="H135" s="60" t="s">
        <v>68</v>
      </c>
      <c r="I135" s="60" t="s">
        <v>69</v>
      </c>
      <c r="J135" s="61" t="s">
        <v>47</v>
      </c>
      <c r="K135" s="62" t="s">
        <v>70</v>
      </c>
      <c r="L135" s="58"/>
      <c r="M135" s="63" t="s">
        <v>14</v>
      </c>
      <c r="N135" s="64" t="s">
        <v>30</v>
      </c>
      <c r="O135" s="64" t="s">
        <v>71</v>
      </c>
      <c r="P135" s="64" t="s">
        <v>72</v>
      </c>
      <c r="Q135" s="64" t="s">
        <v>73</v>
      </c>
      <c r="R135" s="64" t="s">
        <v>74</v>
      </c>
      <c r="S135" s="64" t="s">
        <v>75</v>
      </c>
      <c r="T135" s="65" t="s">
        <v>76</v>
      </c>
    </row>
    <row r="136" spans="2:65" s="9" customFormat="1" ht="22.9" customHeight="1" x14ac:dyDescent="0.25">
      <c r="B136" s="10"/>
      <c r="C136" s="66" t="s">
        <v>48</v>
      </c>
      <c r="J136" s="217">
        <f>BK136</f>
        <v>0</v>
      </c>
      <c r="L136" s="10"/>
      <c r="M136" s="67"/>
      <c r="N136" s="17"/>
      <c r="O136" s="17"/>
      <c r="P136" s="68">
        <f>P137+P211</f>
        <v>0</v>
      </c>
      <c r="Q136" s="17"/>
      <c r="R136" s="68">
        <f>R137+R211</f>
        <v>0</v>
      </c>
      <c r="S136" s="17"/>
      <c r="T136" s="69">
        <f>T137+T211</f>
        <v>0</v>
      </c>
      <c r="AT136" s="2" t="s">
        <v>77</v>
      </c>
      <c r="AU136" s="2" t="s">
        <v>49</v>
      </c>
      <c r="BK136" s="70">
        <f>BK137+BK211</f>
        <v>0</v>
      </c>
    </row>
    <row r="137" spans="2:65" s="71" customFormat="1" ht="25.9" customHeight="1" x14ac:dyDescent="0.2">
      <c r="B137" s="72"/>
      <c r="D137" s="73" t="s">
        <v>77</v>
      </c>
      <c r="E137" s="74" t="s">
        <v>78</v>
      </c>
      <c r="F137" s="74" t="s">
        <v>79</v>
      </c>
      <c r="J137" s="218">
        <f>BK137</f>
        <v>0</v>
      </c>
      <c r="L137" s="72"/>
      <c r="M137" s="75"/>
      <c r="P137" s="76">
        <f>P138+P163+P170+P178+P185+P192+P194+P209</f>
        <v>0</v>
      </c>
      <c r="R137" s="76">
        <f>R138+R163+R170+R178+R185+R192+R194+R209</f>
        <v>0</v>
      </c>
      <c r="T137" s="77">
        <f>T138+T163+T170+T178+T185+T192+T194+T209</f>
        <v>0</v>
      </c>
      <c r="AR137" s="73" t="s">
        <v>80</v>
      </c>
      <c r="AT137" s="78" t="s">
        <v>77</v>
      </c>
      <c r="AU137" s="78" t="s">
        <v>2</v>
      </c>
      <c r="AY137" s="73" t="s">
        <v>81</v>
      </c>
      <c r="BK137" s="79">
        <f>BK138+BK163+BK170+BK178+BK185+BK192+BK194+BK209</f>
        <v>0</v>
      </c>
    </row>
    <row r="138" spans="2:65" s="71" customFormat="1" ht="22.9" customHeight="1" x14ac:dyDescent="0.2">
      <c r="B138" s="72"/>
      <c r="D138" s="73" t="s">
        <v>77</v>
      </c>
      <c r="E138" s="80" t="s">
        <v>80</v>
      </c>
      <c r="F138" s="80" t="s">
        <v>82</v>
      </c>
      <c r="J138" s="219">
        <f>BK138</f>
        <v>0</v>
      </c>
      <c r="L138" s="72"/>
      <c r="M138" s="75"/>
      <c r="P138" s="76">
        <f>SUM(P139:P162)</f>
        <v>0</v>
      </c>
      <c r="R138" s="76">
        <f>SUM(R139:R162)</f>
        <v>0</v>
      </c>
      <c r="T138" s="77">
        <f>SUM(T139:T162)</f>
        <v>0</v>
      </c>
      <c r="AR138" s="73" t="s">
        <v>80</v>
      </c>
      <c r="AT138" s="78" t="s">
        <v>77</v>
      </c>
      <c r="AU138" s="78" t="s">
        <v>80</v>
      </c>
      <c r="AY138" s="73" t="s">
        <v>81</v>
      </c>
      <c r="BK138" s="79">
        <f>SUM(BK139:BK162)</f>
        <v>0</v>
      </c>
    </row>
    <row r="139" spans="2:65" s="9" customFormat="1" ht="24.2" customHeight="1" x14ac:dyDescent="0.25">
      <c r="B139" s="81"/>
      <c r="C139" s="82" t="s">
        <v>80</v>
      </c>
      <c r="D139" s="82" t="s">
        <v>83</v>
      </c>
      <c r="E139" s="83" t="s">
        <v>84</v>
      </c>
      <c r="F139" s="84" t="s">
        <v>85</v>
      </c>
      <c r="G139" s="85" t="s">
        <v>86</v>
      </c>
      <c r="H139" s="86">
        <v>80.2</v>
      </c>
      <c r="I139" s="221">
        <v>0</v>
      </c>
      <c r="J139" s="221">
        <f>ROUND(I139*H139,3)</f>
        <v>0</v>
      </c>
      <c r="K139" s="87"/>
      <c r="L139" s="10"/>
      <c r="M139" s="88" t="s">
        <v>14</v>
      </c>
      <c r="N139" s="89" t="s">
        <v>32</v>
      </c>
      <c r="O139" s="90">
        <v>0</v>
      </c>
      <c r="P139" s="90">
        <f>O139*H139</f>
        <v>0</v>
      </c>
      <c r="Q139" s="90">
        <v>0</v>
      </c>
      <c r="R139" s="90">
        <f>Q139*H139</f>
        <v>0</v>
      </c>
      <c r="S139" s="90">
        <v>0</v>
      </c>
      <c r="T139" s="91">
        <f>S139*H139</f>
        <v>0</v>
      </c>
      <c r="AR139" s="92" t="s">
        <v>87</v>
      </c>
      <c r="AT139" s="92" t="s">
        <v>83</v>
      </c>
      <c r="AU139" s="92" t="s">
        <v>88</v>
      </c>
      <c r="AY139" s="2" t="s">
        <v>81</v>
      </c>
      <c r="BE139" s="93">
        <f>IF(N139="základná",J139,0)</f>
        <v>0</v>
      </c>
      <c r="BF139" s="93">
        <f>IF(N139="znížená",J139,0)</f>
        <v>0</v>
      </c>
      <c r="BG139" s="93">
        <f>IF(N139="zákl. prenesená",J139,0)</f>
        <v>0</v>
      </c>
      <c r="BH139" s="93">
        <f>IF(N139="zníž. prenesená",J139,0)</f>
        <v>0</v>
      </c>
      <c r="BI139" s="93">
        <f>IF(N139="nulová",J139,0)</f>
        <v>0</v>
      </c>
      <c r="BJ139" s="2" t="s">
        <v>88</v>
      </c>
      <c r="BK139" s="94">
        <f>ROUND(I139*H139,3)</f>
        <v>0</v>
      </c>
      <c r="BL139" s="2" t="s">
        <v>87</v>
      </c>
      <c r="BM139" s="92" t="s">
        <v>88</v>
      </c>
    </row>
    <row r="140" spans="2:65" s="95" customFormat="1" x14ac:dyDescent="0.25">
      <c r="B140" s="96"/>
      <c r="D140" s="97" t="s">
        <v>89</v>
      </c>
      <c r="E140" s="98" t="s">
        <v>14</v>
      </c>
      <c r="F140" s="99" t="s">
        <v>90</v>
      </c>
      <c r="H140" s="100">
        <v>64</v>
      </c>
      <c r="I140" s="223"/>
      <c r="J140" s="223"/>
      <c r="L140" s="96"/>
      <c r="M140" s="101"/>
      <c r="T140" s="102"/>
      <c r="AT140" s="98" t="s">
        <v>89</v>
      </c>
      <c r="AU140" s="98" t="s">
        <v>88</v>
      </c>
      <c r="AV140" s="95" t="s">
        <v>88</v>
      </c>
      <c r="AW140" s="95" t="s">
        <v>91</v>
      </c>
      <c r="AX140" s="95" t="s">
        <v>2</v>
      </c>
      <c r="AY140" s="98" t="s">
        <v>81</v>
      </c>
    </row>
    <row r="141" spans="2:65" s="95" customFormat="1" x14ac:dyDescent="0.25">
      <c r="B141" s="96"/>
      <c r="D141" s="97" t="s">
        <v>89</v>
      </c>
      <c r="E141" s="98" t="s">
        <v>14</v>
      </c>
      <c r="F141" s="99" t="s">
        <v>92</v>
      </c>
      <c r="H141" s="100">
        <v>16.2</v>
      </c>
      <c r="I141" s="223"/>
      <c r="J141" s="223"/>
      <c r="L141" s="96"/>
      <c r="M141" s="101"/>
      <c r="T141" s="102"/>
      <c r="AT141" s="98" t="s">
        <v>89</v>
      </c>
      <c r="AU141" s="98" t="s">
        <v>88</v>
      </c>
      <c r="AV141" s="95" t="s">
        <v>88</v>
      </c>
      <c r="AW141" s="95" t="s">
        <v>91</v>
      </c>
      <c r="AX141" s="95" t="s">
        <v>2</v>
      </c>
      <c r="AY141" s="98" t="s">
        <v>81</v>
      </c>
    </row>
    <row r="142" spans="2:65" s="103" customFormat="1" x14ac:dyDescent="0.25">
      <c r="B142" s="104"/>
      <c r="D142" s="97" t="s">
        <v>89</v>
      </c>
      <c r="E142" s="105" t="s">
        <v>14</v>
      </c>
      <c r="F142" s="106" t="s">
        <v>93</v>
      </c>
      <c r="H142" s="107">
        <v>80.2</v>
      </c>
      <c r="I142" s="224"/>
      <c r="J142" s="224"/>
      <c r="L142" s="104"/>
      <c r="M142" s="108"/>
      <c r="T142" s="109"/>
      <c r="AT142" s="105" t="s">
        <v>89</v>
      </c>
      <c r="AU142" s="105" t="s">
        <v>88</v>
      </c>
      <c r="AV142" s="103" t="s">
        <v>87</v>
      </c>
      <c r="AW142" s="103" t="s">
        <v>91</v>
      </c>
      <c r="AX142" s="103" t="s">
        <v>80</v>
      </c>
      <c r="AY142" s="105" t="s">
        <v>81</v>
      </c>
    </row>
    <row r="143" spans="2:65" s="9" customFormat="1" ht="24.2" customHeight="1" x14ac:dyDescent="0.25">
      <c r="B143" s="81"/>
      <c r="C143" s="82" t="s">
        <v>88</v>
      </c>
      <c r="D143" s="82" t="s">
        <v>83</v>
      </c>
      <c r="E143" s="83" t="s">
        <v>94</v>
      </c>
      <c r="F143" s="84" t="s">
        <v>95</v>
      </c>
      <c r="G143" s="85" t="s">
        <v>86</v>
      </c>
      <c r="H143" s="86">
        <v>80.2</v>
      </c>
      <c r="I143" s="221">
        <v>0</v>
      </c>
      <c r="J143" s="221">
        <f>ROUND(I143*H143,3)</f>
        <v>0</v>
      </c>
      <c r="K143" s="87"/>
      <c r="L143" s="10"/>
      <c r="M143" s="88" t="s">
        <v>14</v>
      </c>
      <c r="N143" s="89" t="s">
        <v>32</v>
      </c>
      <c r="O143" s="90">
        <v>0</v>
      </c>
      <c r="P143" s="90">
        <f>O143*H143</f>
        <v>0</v>
      </c>
      <c r="Q143" s="90">
        <v>0</v>
      </c>
      <c r="R143" s="90">
        <f>Q143*H143</f>
        <v>0</v>
      </c>
      <c r="S143" s="90">
        <v>0</v>
      </c>
      <c r="T143" s="91">
        <f>S143*H143</f>
        <v>0</v>
      </c>
      <c r="AR143" s="92" t="s">
        <v>87</v>
      </c>
      <c r="AT143" s="92" t="s">
        <v>83</v>
      </c>
      <c r="AU143" s="92" t="s">
        <v>88</v>
      </c>
      <c r="AY143" s="2" t="s">
        <v>81</v>
      </c>
      <c r="BE143" s="93">
        <f>IF(N143="základná",J143,0)</f>
        <v>0</v>
      </c>
      <c r="BF143" s="93">
        <f>IF(N143="znížená",J143,0)</f>
        <v>0</v>
      </c>
      <c r="BG143" s="93">
        <f>IF(N143="zákl. prenesená",J143,0)</f>
        <v>0</v>
      </c>
      <c r="BH143" s="93">
        <f>IF(N143="zníž. prenesená",J143,0)</f>
        <v>0</v>
      </c>
      <c r="BI143" s="93">
        <f>IF(N143="nulová",J143,0)</f>
        <v>0</v>
      </c>
      <c r="BJ143" s="2" t="s">
        <v>88</v>
      </c>
      <c r="BK143" s="94">
        <f>ROUND(I143*H143,3)</f>
        <v>0</v>
      </c>
      <c r="BL143" s="2" t="s">
        <v>87</v>
      </c>
      <c r="BM143" s="92" t="s">
        <v>87</v>
      </c>
    </row>
    <row r="144" spans="2:65" s="9" customFormat="1" ht="21.75" customHeight="1" x14ac:dyDescent="0.25">
      <c r="B144" s="81"/>
      <c r="C144" s="82" t="s">
        <v>96</v>
      </c>
      <c r="D144" s="82" t="s">
        <v>83</v>
      </c>
      <c r="E144" s="83" t="s">
        <v>97</v>
      </c>
      <c r="F144" s="84" t="s">
        <v>98</v>
      </c>
      <c r="G144" s="85" t="s">
        <v>86</v>
      </c>
      <c r="H144" s="86">
        <v>73.125</v>
      </c>
      <c r="I144" s="221">
        <v>0</v>
      </c>
      <c r="J144" s="221">
        <f>ROUND(I144*H144,3)</f>
        <v>0</v>
      </c>
      <c r="K144" s="87"/>
      <c r="L144" s="10"/>
      <c r="M144" s="88" t="s">
        <v>14</v>
      </c>
      <c r="N144" s="89" t="s">
        <v>32</v>
      </c>
      <c r="O144" s="90">
        <v>0</v>
      </c>
      <c r="P144" s="90">
        <f>O144*H144</f>
        <v>0</v>
      </c>
      <c r="Q144" s="90">
        <v>0</v>
      </c>
      <c r="R144" s="90">
        <f>Q144*H144</f>
        <v>0</v>
      </c>
      <c r="S144" s="90">
        <v>0</v>
      </c>
      <c r="T144" s="91">
        <f>S144*H144</f>
        <v>0</v>
      </c>
      <c r="AR144" s="92" t="s">
        <v>87</v>
      </c>
      <c r="AT144" s="92" t="s">
        <v>83</v>
      </c>
      <c r="AU144" s="92" t="s">
        <v>88</v>
      </c>
      <c r="AY144" s="2" t="s">
        <v>81</v>
      </c>
      <c r="BE144" s="93">
        <f>IF(N144="základná",J144,0)</f>
        <v>0</v>
      </c>
      <c r="BF144" s="93">
        <f>IF(N144="znížená",J144,0)</f>
        <v>0</v>
      </c>
      <c r="BG144" s="93">
        <f>IF(N144="zákl. prenesená",J144,0)</f>
        <v>0</v>
      </c>
      <c r="BH144" s="93">
        <f>IF(N144="zníž. prenesená",J144,0)</f>
        <v>0</v>
      </c>
      <c r="BI144" s="93">
        <f>IF(N144="nulová",J144,0)</f>
        <v>0</v>
      </c>
      <c r="BJ144" s="2" t="s">
        <v>88</v>
      </c>
      <c r="BK144" s="94">
        <f>ROUND(I144*H144,3)</f>
        <v>0</v>
      </c>
      <c r="BL144" s="2" t="s">
        <v>87</v>
      </c>
      <c r="BM144" s="92" t="s">
        <v>99</v>
      </c>
    </row>
    <row r="145" spans="2:65" s="9" customFormat="1" ht="37.9" customHeight="1" x14ac:dyDescent="0.25">
      <c r="B145" s="81"/>
      <c r="C145" s="82" t="s">
        <v>87</v>
      </c>
      <c r="D145" s="82" t="s">
        <v>83</v>
      </c>
      <c r="E145" s="83" t="s">
        <v>100</v>
      </c>
      <c r="F145" s="84" t="s">
        <v>101</v>
      </c>
      <c r="G145" s="85" t="s">
        <v>86</v>
      </c>
      <c r="H145" s="86">
        <v>73.125</v>
      </c>
      <c r="I145" s="221">
        <v>0</v>
      </c>
      <c r="J145" s="221">
        <f>ROUND(I145*H145,3)</f>
        <v>0</v>
      </c>
      <c r="K145" s="87"/>
      <c r="L145" s="10"/>
      <c r="M145" s="88" t="s">
        <v>14</v>
      </c>
      <c r="N145" s="89" t="s">
        <v>32</v>
      </c>
      <c r="O145" s="90">
        <v>0</v>
      </c>
      <c r="P145" s="90">
        <f>O145*H145</f>
        <v>0</v>
      </c>
      <c r="Q145" s="90">
        <v>0</v>
      </c>
      <c r="R145" s="90">
        <f>Q145*H145</f>
        <v>0</v>
      </c>
      <c r="S145" s="90">
        <v>0</v>
      </c>
      <c r="T145" s="91">
        <f>S145*H145</f>
        <v>0</v>
      </c>
      <c r="AR145" s="92" t="s">
        <v>87</v>
      </c>
      <c r="AT145" s="92" t="s">
        <v>83</v>
      </c>
      <c r="AU145" s="92" t="s">
        <v>88</v>
      </c>
      <c r="AY145" s="2" t="s">
        <v>81</v>
      </c>
      <c r="BE145" s="93">
        <f>IF(N145="základná",J145,0)</f>
        <v>0</v>
      </c>
      <c r="BF145" s="93">
        <f>IF(N145="znížená",J145,0)</f>
        <v>0</v>
      </c>
      <c r="BG145" s="93">
        <f>IF(N145="zákl. prenesená",J145,0)</f>
        <v>0</v>
      </c>
      <c r="BH145" s="93">
        <f>IF(N145="zníž. prenesená",J145,0)</f>
        <v>0</v>
      </c>
      <c r="BI145" s="93">
        <f>IF(N145="nulová",J145,0)</f>
        <v>0</v>
      </c>
      <c r="BJ145" s="2" t="s">
        <v>88</v>
      </c>
      <c r="BK145" s="94">
        <f>ROUND(I145*H145,3)</f>
        <v>0</v>
      </c>
      <c r="BL145" s="2" t="s">
        <v>87</v>
      </c>
      <c r="BM145" s="92" t="s">
        <v>102</v>
      </c>
    </row>
    <row r="146" spans="2:65" s="9" customFormat="1" ht="37.9" customHeight="1" x14ac:dyDescent="0.25">
      <c r="B146" s="81"/>
      <c r="C146" s="82" t="s">
        <v>103</v>
      </c>
      <c r="D146" s="82" t="s">
        <v>83</v>
      </c>
      <c r="E146" s="83" t="s">
        <v>104</v>
      </c>
      <c r="F146" s="84" t="s">
        <v>105</v>
      </c>
      <c r="G146" s="85" t="s">
        <v>86</v>
      </c>
      <c r="H146" s="86">
        <v>153.32499999999999</v>
      </c>
      <c r="I146" s="221">
        <v>0</v>
      </c>
      <c r="J146" s="221">
        <f>ROUND(I146*H146,3)</f>
        <v>0</v>
      </c>
      <c r="K146" s="87"/>
      <c r="L146" s="10"/>
      <c r="M146" s="88" t="s">
        <v>14</v>
      </c>
      <c r="N146" s="89" t="s">
        <v>32</v>
      </c>
      <c r="O146" s="90">
        <v>0</v>
      </c>
      <c r="P146" s="90">
        <f>O146*H146</f>
        <v>0</v>
      </c>
      <c r="Q146" s="90">
        <v>0</v>
      </c>
      <c r="R146" s="90">
        <f>Q146*H146</f>
        <v>0</v>
      </c>
      <c r="S146" s="90">
        <v>0</v>
      </c>
      <c r="T146" s="91">
        <f>S146*H146</f>
        <v>0</v>
      </c>
      <c r="AR146" s="92" t="s">
        <v>87</v>
      </c>
      <c r="AT146" s="92" t="s">
        <v>83</v>
      </c>
      <c r="AU146" s="92" t="s">
        <v>88</v>
      </c>
      <c r="AY146" s="2" t="s">
        <v>81</v>
      </c>
      <c r="BE146" s="93">
        <f>IF(N146="základná",J146,0)</f>
        <v>0</v>
      </c>
      <c r="BF146" s="93">
        <f>IF(N146="znížená",J146,0)</f>
        <v>0</v>
      </c>
      <c r="BG146" s="93">
        <f>IF(N146="zákl. prenesená",J146,0)</f>
        <v>0</v>
      </c>
      <c r="BH146" s="93">
        <f>IF(N146="zníž. prenesená",J146,0)</f>
        <v>0</v>
      </c>
      <c r="BI146" s="93">
        <f>IF(N146="nulová",J146,0)</f>
        <v>0</v>
      </c>
      <c r="BJ146" s="2" t="s">
        <v>88</v>
      </c>
      <c r="BK146" s="94">
        <f>ROUND(I146*H146,3)</f>
        <v>0</v>
      </c>
      <c r="BL146" s="2" t="s">
        <v>87</v>
      </c>
      <c r="BM146" s="92" t="s">
        <v>106</v>
      </c>
    </row>
    <row r="147" spans="2:65" s="95" customFormat="1" x14ac:dyDescent="0.25">
      <c r="B147" s="96"/>
      <c r="D147" s="97" t="s">
        <v>89</v>
      </c>
      <c r="E147" s="98" t="s">
        <v>14</v>
      </c>
      <c r="F147" s="99" t="s">
        <v>107</v>
      </c>
      <c r="H147" s="100">
        <v>153.32499999999999</v>
      </c>
      <c r="I147" s="223"/>
      <c r="J147" s="223"/>
      <c r="L147" s="96"/>
      <c r="M147" s="101"/>
      <c r="T147" s="102"/>
      <c r="AT147" s="98" t="s">
        <v>89</v>
      </c>
      <c r="AU147" s="98" t="s">
        <v>88</v>
      </c>
      <c r="AV147" s="95" t="s">
        <v>88</v>
      </c>
      <c r="AW147" s="95" t="s">
        <v>91</v>
      </c>
      <c r="AX147" s="95" t="s">
        <v>2</v>
      </c>
      <c r="AY147" s="98" t="s">
        <v>81</v>
      </c>
    </row>
    <row r="148" spans="2:65" s="103" customFormat="1" x14ac:dyDescent="0.25">
      <c r="B148" s="104"/>
      <c r="D148" s="97" t="s">
        <v>89</v>
      </c>
      <c r="E148" s="105" t="s">
        <v>14</v>
      </c>
      <c r="F148" s="106" t="s">
        <v>93</v>
      </c>
      <c r="H148" s="107">
        <v>153.32499999999999</v>
      </c>
      <c r="I148" s="224"/>
      <c r="J148" s="224"/>
      <c r="L148" s="104"/>
      <c r="M148" s="108"/>
      <c r="T148" s="109"/>
      <c r="AT148" s="105" t="s">
        <v>89</v>
      </c>
      <c r="AU148" s="105" t="s">
        <v>88</v>
      </c>
      <c r="AV148" s="103" t="s">
        <v>87</v>
      </c>
      <c r="AW148" s="103" t="s">
        <v>91</v>
      </c>
      <c r="AX148" s="103" t="s">
        <v>80</v>
      </c>
      <c r="AY148" s="105" t="s">
        <v>81</v>
      </c>
    </row>
    <row r="149" spans="2:65" s="9" customFormat="1" ht="37.9" customHeight="1" x14ac:dyDescent="0.25">
      <c r="B149" s="81"/>
      <c r="C149" s="82" t="s">
        <v>99</v>
      </c>
      <c r="D149" s="82" t="s">
        <v>83</v>
      </c>
      <c r="E149" s="83" t="s">
        <v>108</v>
      </c>
      <c r="F149" s="84" t="s">
        <v>109</v>
      </c>
      <c r="G149" s="85" t="s">
        <v>86</v>
      </c>
      <c r="H149" s="86">
        <v>153.32499999999999</v>
      </c>
      <c r="I149" s="221">
        <v>0</v>
      </c>
      <c r="J149" s="221">
        <f>ROUND(I149*H149,3)</f>
        <v>0</v>
      </c>
      <c r="K149" s="87"/>
      <c r="L149" s="10"/>
      <c r="M149" s="88" t="s">
        <v>14</v>
      </c>
      <c r="N149" s="89" t="s">
        <v>32</v>
      </c>
      <c r="O149" s="90">
        <v>0</v>
      </c>
      <c r="P149" s="90">
        <f>O149*H149</f>
        <v>0</v>
      </c>
      <c r="Q149" s="90">
        <v>0</v>
      </c>
      <c r="R149" s="90">
        <f>Q149*H149</f>
        <v>0</v>
      </c>
      <c r="S149" s="90">
        <v>0</v>
      </c>
      <c r="T149" s="91">
        <f>S149*H149</f>
        <v>0</v>
      </c>
      <c r="AR149" s="92" t="s">
        <v>87</v>
      </c>
      <c r="AT149" s="92" t="s">
        <v>83</v>
      </c>
      <c r="AU149" s="92" t="s">
        <v>88</v>
      </c>
      <c r="AY149" s="2" t="s">
        <v>81</v>
      </c>
      <c r="BE149" s="93">
        <f>IF(N149="základná",J149,0)</f>
        <v>0</v>
      </c>
      <c r="BF149" s="93">
        <f>IF(N149="znížená",J149,0)</f>
        <v>0</v>
      </c>
      <c r="BG149" s="93">
        <f>IF(N149="zákl. prenesená",J149,0)</f>
        <v>0</v>
      </c>
      <c r="BH149" s="93">
        <f>IF(N149="zníž. prenesená",J149,0)</f>
        <v>0</v>
      </c>
      <c r="BI149" s="93">
        <f>IF(N149="nulová",J149,0)</f>
        <v>0</v>
      </c>
      <c r="BJ149" s="2" t="s">
        <v>88</v>
      </c>
      <c r="BK149" s="94">
        <f>ROUND(I149*H149,3)</f>
        <v>0</v>
      </c>
      <c r="BL149" s="2" t="s">
        <v>87</v>
      </c>
      <c r="BM149" s="92" t="s">
        <v>110</v>
      </c>
    </row>
    <row r="150" spans="2:65" s="9" customFormat="1" ht="44.25" customHeight="1" x14ac:dyDescent="0.25">
      <c r="B150" s="81"/>
      <c r="C150" s="82" t="s">
        <v>111</v>
      </c>
      <c r="D150" s="82" t="s">
        <v>83</v>
      </c>
      <c r="E150" s="83" t="s">
        <v>112</v>
      </c>
      <c r="F150" s="84" t="s">
        <v>113</v>
      </c>
      <c r="G150" s="85" t="s">
        <v>86</v>
      </c>
      <c r="H150" s="86">
        <v>153.32499999999999</v>
      </c>
      <c r="I150" s="221">
        <v>0</v>
      </c>
      <c r="J150" s="221">
        <f>ROUND(I150*H150,3)</f>
        <v>0</v>
      </c>
      <c r="K150" s="87"/>
      <c r="L150" s="10"/>
      <c r="M150" s="88" t="s">
        <v>14</v>
      </c>
      <c r="N150" s="89" t="s">
        <v>32</v>
      </c>
      <c r="O150" s="90">
        <v>0</v>
      </c>
      <c r="P150" s="90">
        <f>O150*H150</f>
        <v>0</v>
      </c>
      <c r="Q150" s="90">
        <v>0</v>
      </c>
      <c r="R150" s="90">
        <f>Q150*H150</f>
        <v>0</v>
      </c>
      <c r="S150" s="90">
        <v>0</v>
      </c>
      <c r="T150" s="91">
        <f>S150*H150</f>
        <v>0</v>
      </c>
      <c r="AR150" s="92" t="s">
        <v>87</v>
      </c>
      <c r="AT150" s="92" t="s">
        <v>83</v>
      </c>
      <c r="AU150" s="92" t="s">
        <v>88</v>
      </c>
      <c r="AY150" s="2" t="s">
        <v>81</v>
      </c>
      <c r="BE150" s="93">
        <f>IF(N150="základná",J150,0)</f>
        <v>0</v>
      </c>
      <c r="BF150" s="93">
        <f>IF(N150="znížená",J150,0)</f>
        <v>0</v>
      </c>
      <c r="BG150" s="93">
        <f>IF(N150="zákl. prenesená",J150,0)</f>
        <v>0</v>
      </c>
      <c r="BH150" s="93">
        <f>IF(N150="zníž. prenesená",J150,0)</f>
        <v>0</v>
      </c>
      <c r="BI150" s="93">
        <f>IF(N150="nulová",J150,0)</f>
        <v>0</v>
      </c>
      <c r="BJ150" s="2" t="s">
        <v>88</v>
      </c>
      <c r="BK150" s="94">
        <f>ROUND(I150*H150,3)</f>
        <v>0</v>
      </c>
      <c r="BL150" s="2" t="s">
        <v>87</v>
      </c>
      <c r="BM150" s="92" t="s">
        <v>114</v>
      </c>
    </row>
    <row r="151" spans="2:65" s="9" customFormat="1" ht="24.2" customHeight="1" x14ac:dyDescent="0.25">
      <c r="B151" s="81"/>
      <c r="C151" s="82" t="s">
        <v>102</v>
      </c>
      <c r="D151" s="82" t="s">
        <v>83</v>
      </c>
      <c r="E151" s="83" t="s">
        <v>115</v>
      </c>
      <c r="F151" s="84" t="s">
        <v>116</v>
      </c>
      <c r="G151" s="85" t="s">
        <v>117</v>
      </c>
      <c r="H151" s="86">
        <v>275.98500000000001</v>
      </c>
      <c r="I151" s="221">
        <v>0</v>
      </c>
      <c r="J151" s="221">
        <f>ROUND(I151*H151,3)</f>
        <v>0</v>
      </c>
      <c r="K151" s="87"/>
      <c r="L151" s="10"/>
      <c r="M151" s="88" t="s">
        <v>14</v>
      </c>
      <c r="N151" s="89" t="s">
        <v>32</v>
      </c>
      <c r="O151" s="90">
        <v>0</v>
      </c>
      <c r="P151" s="90">
        <f>O151*H151</f>
        <v>0</v>
      </c>
      <c r="Q151" s="90">
        <v>0</v>
      </c>
      <c r="R151" s="90">
        <f>Q151*H151</f>
        <v>0</v>
      </c>
      <c r="S151" s="90">
        <v>0</v>
      </c>
      <c r="T151" s="91">
        <f>S151*H151</f>
        <v>0</v>
      </c>
      <c r="AR151" s="92" t="s">
        <v>87</v>
      </c>
      <c r="AT151" s="92" t="s">
        <v>83</v>
      </c>
      <c r="AU151" s="92" t="s">
        <v>88</v>
      </c>
      <c r="AY151" s="2" t="s">
        <v>81</v>
      </c>
      <c r="BE151" s="93">
        <f>IF(N151="základná",J151,0)</f>
        <v>0</v>
      </c>
      <c r="BF151" s="93">
        <f>IF(N151="znížená",J151,0)</f>
        <v>0</v>
      </c>
      <c r="BG151" s="93">
        <f>IF(N151="zákl. prenesená",J151,0)</f>
        <v>0</v>
      </c>
      <c r="BH151" s="93">
        <f>IF(N151="zníž. prenesená",J151,0)</f>
        <v>0</v>
      </c>
      <c r="BI151" s="93">
        <f>IF(N151="nulová",J151,0)</f>
        <v>0</v>
      </c>
      <c r="BJ151" s="2" t="s">
        <v>88</v>
      </c>
      <c r="BK151" s="94">
        <f>ROUND(I151*H151,3)</f>
        <v>0</v>
      </c>
      <c r="BL151" s="2" t="s">
        <v>87</v>
      </c>
      <c r="BM151" s="92" t="s">
        <v>118</v>
      </c>
    </row>
    <row r="152" spans="2:65" s="95" customFormat="1" x14ac:dyDescent="0.25">
      <c r="B152" s="96"/>
      <c r="D152" s="97" t="s">
        <v>89</v>
      </c>
      <c r="E152" s="98" t="s">
        <v>14</v>
      </c>
      <c r="F152" s="99" t="s">
        <v>119</v>
      </c>
      <c r="H152" s="100">
        <v>275.98500000000001</v>
      </c>
      <c r="I152" s="223"/>
      <c r="J152" s="223"/>
      <c r="L152" s="96"/>
      <c r="M152" s="101"/>
      <c r="T152" s="102"/>
      <c r="AT152" s="98" t="s">
        <v>89</v>
      </c>
      <c r="AU152" s="98" t="s">
        <v>88</v>
      </c>
      <c r="AV152" s="95" t="s">
        <v>88</v>
      </c>
      <c r="AW152" s="95" t="s">
        <v>91</v>
      </c>
      <c r="AX152" s="95" t="s">
        <v>2</v>
      </c>
      <c r="AY152" s="98" t="s">
        <v>81</v>
      </c>
    </row>
    <row r="153" spans="2:65" s="103" customFormat="1" x14ac:dyDescent="0.25">
      <c r="B153" s="104"/>
      <c r="D153" s="97" t="s">
        <v>89</v>
      </c>
      <c r="E153" s="105" t="s">
        <v>14</v>
      </c>
      <c r="F153" s="106" t="s">
        <v>93</v>
      </c>
      <c r="H153" s="107">
        <v>275.98500000000001</v>
      </c>
      <c r="I153" s="224"/>
      <c r="J153" s="224"/>
      <c r="L153" s="104"/>
      <c r="M153" s="108"/>
      <c r="T153" s="109"/>
      <c r="AT153" s="105" t="s">
        <v>89</v>
      </c>
      <c r="AU153" s="105" t="s">
        <v>88</v>
      </c>
      <c r="AV153" s="103" t="s">
        <v>87</v>
      </c>
      <c r="AW153" s="103" t="s">
        <v>91</v>
      </c>
      <c r="AX153" s="103" t="s">
        <v>80</v>
      </c>
      <c r="AY153" s="105" t="s">
        <v>81</v>
      </c>
    </row>
    <row r="154" spans="2:65" s="9" customFormat="1" ht="24.2" customHeight="1" x14ac:dyDescent="0.25">
      <c r="B154" s="81"/>
      <c r="C154" s="82" t="s">
        <v>120</v>
      </c>
      <c r="D154" s="82" t="s">
        <v>83</v>
      </c>
      <c r="E154" s="83" t="s">
        <v>121</v>
      </c>
      <c r="F154" s="84" t="s">
        <v>122</v>
      </c>
      <c r="G154" s="85" t="s">
        <v>123</v>
      </c>
      <c r="H154" s="86">
        <v>149</v>
      </c>
      <c r="I154" s="221">
        <v>0</v>
      </c>
      <c r="J154" s="221">
        <f>ROUND(I154*H154,3)</f>
        <v>0</v>
      </c>
      <c r="K154" s="87"/>
      <c r="L154" s="10"/>
      <c r="M154" s="88" t="s">
        <v>14</v>
      </c>
      <c r="N154" s="89" t="s">
        <v>32</v>
      </c>
      <c r="O154" s="90">
        <v>0</v>
      </c>
      <c r="P154" s="90">
        <f>O154*H154</f>
        <v>0</v>
      </c>
      <c r="Q154" s="90">
        <v>0</v>
      </c>
      <c r="R154" s="90">
        <f>Q154*H154</f>
        <v>0</v>
      </c>
      <c r="S154" s="90">
        <v>0</v>
      </c>
      <c r="T154" s="91">
        <f>S154*H154</f>
        <v>0</v>
      </c>
      <c r="AR154" s="92" t="s">
        <v>87</v>
      </c>
      <c r="AT154" s="92" t="s">
        <v>83</v>
      </c>
      <c r="AU154" s="92" t="s">
        <v>88</v>
      </c>
      <c r="AY154" s="2" t="s">
        <v>81</v>
      </c>
      <c r="BE154" s="93">
        <f>IF(N154="základná",J154,0)</f>
        <v>0</v>
      </c>
      <c r="BF154" s="93">
        <f>IF(N154="znížená",J154,0)</f>
        <v>0</v>
      </c>
      <c r="BG154" s="93">
        <f>IF(N154="zákl. prenesená",J154,0)</f>
        <v>0</v>
      </c>
      <c r="BH154" s="93">
        <f>IF(N154="zníž. prenesená",J154,0)</f>
        <v>0</v>
      </c>
      <c r="BI154" s="93">
        <f>IF(N154="nulová",J154,0)</f>
        <v>0</v>
      </c>
      <c r="BJ154" s="2" t="s">
        <v>88</v>
      </c>
      <c r="BK154" s="94">
        <f>ROUND(I154*H154,3)</f>
        <v>0</v>
      </c>
      <c r="BL154" s="2" t="s">
        <v>87</v>
      </c>
      <c r="BM154" s="92" t="s">
        <v>124</v>
      </c>
    </row>
    <row r="155" spans="2:65" s="9" customFormat="1" ht="16.5" customHeight="1" x14ac:dyDescent="0.25">
      <c r="B155" s="81"/>
      <c r="C155" s="110" t="s">
        <v>106</v>
      </c>
      <c r="D155" s="110" t="s">
        <v>125</v>
      </c>
      <c r="E155" s="111" t="s">
        <v>126</v>
      </c>
      <c r="F155" s="112" t="s">
        <v>127</v>
      </c>
      <c r="G155" s="113" t="s">
        <v>128</v>
      </c>
      <c r="H155" s="114">
        <v>4.6040000000000001</v>
      </c>
      <c r="I155" s="220">
        <v>0</v>
      </c>
      <c r="J155" s="220">
        <f>ROUND(I155*H155,3)</f>
        <v>0</v>
      </c>
      <c r="K155" s="115"/>
      <c r="L155" s="116"/>
      <c r="M155" s="117" t="s">
        <v>14</v>
      </c>
      <c r="N155" s="118" t="s">
        <v>32</v>
      </c>
      <c r="O155" s="90">
        <v>0</v>
      </c>
      <c r="P155" s="90">
        <f>O155*H155</f>
        <v>0</v>
      </c>
      <c r="Q155" s="90">
        <v>0</v>
      </c>
      <c r="R155" s="90">
        <f>Q155*H155</f>
        <v>0</v>
      </c>
      <c r="S155" s="90">
        <v>0</v>
      </c>
      <c r="T155" s="91">
        <f>S155*H155</f>
        <v>0</v>
      </c>
      <c r="AR155" s="92" t="s">
        <v>102</v>
      </c>
      <c r="AT155" s="92" t="s">
        <v>125</v>
      </c>
      <c r="AU155" s="92" t="s">
        <v>88</v>
      </c>
      <c r="AY155" s="2" t="s">
        <v>81</v>
      </c>
      <c r="BE155" s="93">
        <f>IF(N155="základná",J155,0)</f>
        <v>0</v>
      </c>
      <c r="BF155" s="93">
        <f>IF(N155="znížená",J155,0)</f>
        <v>0</v>
      </c>
      <c r="BG155" s="93">
        <f>IF(N155="zákl. prenesená",J155,0)</f>
        <v>0</v>
      </c>
      <c r="BH155" s="93">
        <f>IF(N155="zníž. prenesená",J155,0)</f>
        <v>0</v>
      </c>
      <c r="BI155" s="93">
        <f>IF(N155="nulová",J155,0)</f>
        <v>0</v>
      </c>
      <c r="BJ155" s="2" t="s">
        <v>88</v>
      </c>
      <c r="BK155" s="94">
        <f>ROUND(I155*H155,3)</f>
        <v>0</v>
      </c>
      <c r="BL155" s="2" t="s">
        <v>87</v>
      </c>
      <c r="BM155" s="92" t="s">
        <v>129</v>
      </c>
    </row>
    <row r="156" spans="2:65" s="95" customFormat="1" x14ac:dyDescent="0.25">
      <c r="B156" s="96"/>
      <c r="D156" s="97" t="s">
        <v>89</v>
      </c>
      <c r="E156" s="98" t="s">
        <v>14</v>
      </c>
      <c r="F156" s="99" t="s">
        <v>130</v>
      </c>
      <c r="H156" s="100">
        <v>4.6040000000000001</v>
      </c>
      <c r="I156" s="223"/>
      <c r="J156" s="223"/>
      <c r="L156" s="96"/>
      <c r="M156" s="101"/>
      <c r="T156" s="102"/>
      <c r="AT156" s="98" t="s">
        <v>89</v>
      </c>
      <c r="AU156" s="98" t="s">
        <v>88</v>
      </c>
      <c r="AV156" s="95" t="s">
        <v>88</v>
      </c>
      <c r="AW156" s="95" t="s">
        <v>91</v>
      </c>
      <c r="AX156" s="95" t="s">
        <v>2</v>
      </c>
      <c r="AY156" s="98" t="s">
        <v>81</v>
      </c>
    </row>
    <row r="157" spans="2:65" s="103" customFormat="1" x14ac:dyDescent="0.25">
      <c r="B157" s="104"/>
      <c r="D157" s="97" t="s">
        <v>89</v>
      </c>
      <c r="E157" s="105" t="s">
        <v>14</v>
      </c>
      <c r="F157" s="106" t="s">
        <v>93</v>
      </c>
      <c r="H157" s="107">
        <v>4.6040000000000001</v>
      </c>
      <c r="I157" s="224"/>
      <c r="J157" s="224"/>
      <c r="L157" s="104"/>
      <c r="M157" s="108"/>
      <c r="T157" s="109"/>
      <c r="AT157" s="105" t="s">
        <v>89</v>
      </c>
      <c r="AU157" s="105" t="s">
        <v>88</v>
      </c>
      <c r="AV157" s="103" t="s">
        <v>87</v>
      </c>
      <c r="AW157" s="103" t="s">
        <v>91</v>
      </c>
      <c r="AX157" s="103" t="s">
        <v>80</v>
      </c>
      <c r="AY157" s="105" t="s">
        <v>81</v>
      </c>
    </row>
    <row r="158" spans="2:65" s="9" customFormat="1" ht="24.2" customHeight="1" x14ac:dyDescent="0.25">
      <c r="B158" s="81"/>
      <c r="C158" s="82" t="s">
        <v>131</v>
      </c>
      <c r="D158" s="82" t="s">
        <v>83</v>
      </c>
      <c r="E158" s="83" t="s">
        <v>132</v>
      </c>
      <c r="F158" s="84" t="s">
        <v>133</v>
      </c>
      <c r="G158" s="85" t="s">
        <v>123</v>
      </c>
      <c r="H158" s="86">
        <v>149</v>
      </c>
      <c r="I158" s="221">
        <v>0</v>
      </c>
      <c r="J158" s="221">
        <f>ROUND(I158*H158,3)</f>
        <v>0</v>
      </c>
      <c r="K158" s="87"/>
      <c r="L158" s="10"/>
      <c r="M158" s="88" t="s">
        <v>14</v>
      </c>
      <c r="N158" s="89" t="s">
        <v>32</v>
      </c>
      <c r="O158" s="90">
        <v>0</v>
      </c>
      <c r="P158" s="90">
        <f>O158*H158</f>
        <v>0</v>
      </c>
      <c r="Q158" s="90">
        <v>0</v>
      </c>
      <c r="R158" s="90">
        <f>Q158*H158</f>
        <v>0</v>
      </c>
      <c r="S158" s="90">
        <v>0</v>
      </c>
      <c r="T158" s="91">
        <f>S158*H158</f>
        <v>0</v>
      </c>
      <c r="AR158" s="92" t="s">
        <v>87</v>
      </c>
      <c r="AT158" s="92" t="s">
        <v>83</v>
      </c>
      <c r="AU158" s="92" t="s">
        <v>88</v>
      </c>
      <c r="AY158" s="2" t="s">
        <v>81</v>
      </c>
      <c r="BE158" s="93">
        <f>IF(N158="základná",J158,0)</f>
        <v>0</v>
      </c>
      <c r="BF158" s="93">
        <f>IF(N158="znížená",J158,0)</f>
        <v>0</v>
      </c>
      <c r="BG158" s="93">
        <f>IF(N158="zákl. prenesená",J158,0)</f>
        <v>0</v>
      </c>
      <c r="BH158" s="93">
        <f>IF(N158="zníž. prenesená",J158,0)</f>
        <v>0</v>
      </c>
      <c r="BI158" s="93">
        <f>IF(N158="nulová",J158,0)</f>
        <v>0</v>
      </c>
      <c r="BJ158" s="2" t="s">
        <v>88</v>
      </c>
      <c r="BK158" s="94">
        <f>ROUND(I158*H158,3)</f>
        <v>0</v>
      </c>
      <c r="BL158" s="2" t="s">
        <v>87</v>
      </c>
      <c r="BM158" s="92" t="s">
        <v>134</v>
      </c>
    </row>
    <row r="159" spans="2:65" s="9" customFormat="1" ht="24.2" customHeight="1" x14ac:dyDescent="0.25">
      <c r="B159" s="81"/>
      <c r="C159" s="82" t="s">
        <v>110</v>
      </c>
      <c r="D159" s="82" t="s">
        <v>83</v>
      </c>
      <c r="E159" s="83" t="s">
        <v>135</v>
      </c>
      <c r="F159" s="84" t="s">
        <v>136</v>
      </c>
      <c r="G159" s="85" t="s">
        <v>123</v>
      </c>
      <c r="H159" s="86">
        <v>149</v>
      </c>
      <c r="I159" s="221">
        <v>0</v>
      </c>
      <c r="J159" s="221">
        <f>ROUND(I159*H159,3)</f>
        <v>0</v>
      </c>
      <c r="K159" s="87"/>
      <c r="L159" s="10"/>
      <c r="M159" s="88" t="s">
        <v>14</v>
      </c>
      <c r="N159" s="89" t="s">
        <v>32</v>
      </c>
      <c r="O159" s="90">
        <v>0</v>
      </c>
      <c r="P159" s="90">
        <f>O159*H159</f>
        <v>0</v>
      </c>
      <c r="Q159" s="90">
        <v>0</v>
      </c>
      <c r="R159" s="90">
        <f>Q159*H159</f>
        <v>0</v>
      </c>
      <c r="S159" s="90">
        <v>0</v>
      </c>
      <c r="T159" s="91">
        <f>S159*H159</f>
        <v>0</v>
      </c>
      <c r="AR159" s="92" t="s">
        <v>87</v>
      </c>
      <c r="AT159" s="92" t="s">
        <v>83</v>
      </c>
      <c r="AU159" s="92" t="s">
        <v>88</v>
      </c>
      <c r="AY159" s="2" t="s">
        <v>81</v>
      </c>
      <c r="BE159" s="93">
        <f>IF(N159="základná",J159,0)</f>
        <v>0</v>
      </c>
      <c r="BF159" s="93">
        <f>IF(N159="znížená",J159,0)</f>
        <v>0</v>
      </c>
      <c r="BG159" s="93">
        <f>IF(N159="zákl. prenesená",J159,0)</f>
        <v>0</v>
      </c>
      <c r="BH159" s="93">
        <f>IF(N159="zníž. prenesená",J159,0)</f>
        <v>0</v>
      </c>
      <c r="BI159" s="93">
        <f>IF(N159="nulová",J159,0)</f>
        <v>0</v>
      </c>
      <c r="BJ159" s="2" t="s">
        <v>88</v>
      </c>
      <c r="BK159" s="94">
        <f>ROUND(I159*H159,3)</f>
        <v>0</v>
      </c>
      <c r="BL159" s="2" t="s">
        <v>87</v>
      </c>
      <c r="BM159" s="92" t="s">
        <v>137</v>
      </c>
    </row>
    <row r="160" spans="2:65" s="9" customFormat="1" ht="24.2" customHeight="1" x14ac:dyDescent="0.25">
      <c r="B160" s="81"/>
      <c r="C160" s="82" t="s">
        <v>138</v>
      </c>
      <c r="D160" s="82" t="s">
        <v>83</v>
      </c>
      <c r="E160" s="83" t="s">
        <v>139</v>
      </c>
      <c r="F160" s="84" t="s">
        <v>140</v>
      </c>
      <c r="G160" s="85" t="s">
        <v>123</v>
      </c>
      <c r="H160" s="86">
        <v>149</v>
      </c>
      <c r="I160" s="221">
        <v>0</v>
      </c>
      <c r="J160" s="221">
        <f>ROUND(I160*H160,3)</f>
        <v>0</v>
      </c>
      <c r="K160" s="87"/>
      <c r="L160" s="10"/>
      <c r="M160" s="88" t="s">
        <v>14</v>
      </c>
      <c r="N160" s="89" t="s">
        <v>32</v>
      </c>
      <c r="O160" s="90">
        <v>0</v>
      </c>
      <c r="P160" s="90">
        <f>O160*H160</f>
        <v>0</v>
      </c>
      <c r="Q160" s="90">
        <v>0</v>
      </c>
      <c r="R160" s="90">
        <f>Q160*H160</f>
        <v>0</v>
      </c>
      <c r="S160" s="90">
        <v>0</v>
      </c>
      <c r="T160" s="91">
        <f>S160*H160</f>
        <v>0</v>
      </c>
      <c r="AR160" s="92" t="s">
        <v>87</v>
      </c>
      <c r="AT160" s="92" t="s">
        <v>83</v>
      </c>
      <c r="AU160" s="92" t="s">
        <v>88</v>
      </c>
      <c r="AY160" s="2" t="s">
        <v>81</v>
      </c>
      <c r="BE160" s="93">
        <f>IF(N160="základná",J160,0)</f>
        <v>0</v>
      </c>
      <c r="BF160" s="93">
        <f>IF(N160="znížená",J160,0)</f>
        <v>0</v>
      </c>
      <c r="BG160" s="93">
        <f>IF(N160="zákl. prenesená",J160,0)</f>
        <v>0</v>
      </c>
      <c r="BH160" s="93">
        <f>IF(N160="zníž. prenesená",J160,0)</f>
        <v>0</v>
      </c>
      <c r="BI160" s="93">
        <f>IF(N160="nulová",J160,0)</f>
        <v>0</v>
      </c>
      <c r="BJ160" s="2" t="s">
        <v>88</v>
      </c>
      <c r="BK160" s="94">
        <f>ROUND(I160*H160,3)</f>
        <v>0</v>
      </c>
      <c r="BL160" s="2" t="s">
        <v>87</v>
      </c>
      <c r="BM160" s="92" t="s">
        <v>141</v>
      </c>
    </row>
    <row r="161" spans="2:65" s="9" customFormat="1" ht="24.2" customHeight="1" x14ac:dyDescent="0.25">
      <c r="B161" s="81"/>
      <c r="C161" s="82" t="s">
        <v>114</v>
      </c>
      <c r="D161" s="82" t="s">
        <v>83</v>
      </c>
      <c r="E161" s="83" t="s">
        <v>142</v>
      </c>
      <c r="F161" s="84" t="s">
        <v>143</v>
      </c>
      <c r="G161" s="85" t="s">
        <v>123</v>
      </c>
      <c r="H161" s="86">
        <v>149</v>
      </c>
      <c r="I161" s="221">
        <v>0</v>
      </c>
      <c r="J161" s="221">
        <f>ROUND(I161*H161,3)</f>
        <v>0</v>
      </c>
      <c r="K161" s="87"/>
      <c r="L161" s="10"/>
      <c r="M161" s="88" t="s">
        <v>14</v>
      </c>
      <c r="N161" s="89" t="s">
        <v>32</v>
      </c>
      <c r="O161" s="90">
        <v>0</v>
      </c>
      <c r="P161" s="90">
        <f>O161*H161</f>
        <v>0</v>
      </c>
      <c r="Q161" s="90">
        <v>0</v>
      </c>
      <c r="R161" s="90">
        <f>Q161*H161</f>
        <v>0</v>
      </c>
      <c r="S161" s="90">
        <v>0</v>
      </c>
      <c r="T161" s="91">
        <f>S161*H161</f>
        <v>0</v>
      </c>
      <c r="AR161" s="92" t="s">
        <v>87</v>
      </c>
      <c r="AT161" s="92" t="s">
        <v>83</v>
      </c>
      <c r="AU161" s="92" t="s">
        <v>88</v>
      </c>
      <c r="AY161" s="2" t="s">
        <v>81</v>
      </c>
      <c r="BE161" s="93">
        <f>IF(N161="základná",J161,0)</f>
        <v>0</v>
      </c>
      <c r="BF161" s="93">
        <f>IF(N161="znížená",J161,0)</f>
        <v>0</v>
      </c>
      <c r="BG161" s="93">
        <f>IF(N161="zákl. prenesená",J161,0)</f>
        <v>0</v>
      </c>
      <c r="BH161" s="93">
        <f>IF(N161="zníž. prenesená",J161,0)</f>
        <v>0</v>
      </c>
      <c r="BI161" s="93">
        <f>IF(N161="nulová",J161,0)</f>
        <v>0</v>
      </c>
      <c r="BJ161" s="2" t="s">
        <v>88</v>
      </c>
      <c r="BK161" s="94">
        <f>ROUND(I161*H161,3)</f>
        <v>0</v>
      </c>
      <c r="BL161" s="2" t="s">
        <v>87</v>
      </c>
      <c r="BM161" s="92" t="s">
        <v>144</v>
      </c>
    </row>
    <row r="162" spans="2:65" s="9" customFormat="1" ht="21.75" customHeight="1" x14ac:dyDescent="0.25">
      <c r="B162" s="81"/>
      <c r="C162" s="82" t="s">
        <v>145</v>
      </c>
      <c r="D162" s="82" t="s">
        <v>83</v>
      </c>
      <c r="E162" s="83" t="s">
        <v>146</v>
      </c>
      <c r="F162" s="84" t="s">
        <v>147</v>
      </c>
      <c r="G162" s="85" t="s">
        <v>123</v>
      </c>
      <c r="H162" s="86">
        <v>149</v>
      </c>
      <c r="I162" s="221">
        <v>0</v>
      </c>
      <c r="J162" s="221">
        <f>ROUND(I162*H162,3)</f>
        <v>0</v>
      </c>
      <c r="K162" s="87"/>
      <c r="L162" s="10"/>
      <c r="M162" s="88" t="s">
        <v>14</v>
      </c>
      <c r="N162" s="89" t="s">
        <v>32</v>
      </c>
      <c r="O162" s="90">
        <v>0</v>
      </c>
      <c r="P162" s="90">
        <f>O162*H162</f>
        <v>0</v>
      </c>
      <c r="Q162" s="90">
        <v>0</v>
      </c>
      <c r="R162" s="90">
        <f>Q162*H162</f>
        <v>0</v>
      </c>
      <c r="S162" s="90">
        <v>0</v>
      </c>
      <c r="T162" s="91">
        <f>S162*H162</f>
        <v>0</v>
      </c>
      <c r="AR162" s="92" t="s">
        <v>87</v>
      </c>
      <c r="AT162" s="92" t="s">
        <v>83</v>
      </c>
      <c r="AU162" s="92" t="s">
        <v>88</v>
      </c>
      <c r="AY162" s="2" t="s">
        <v>81</v>
      </c>
      <c r="BE162" s="93">
        <f>IF(N162="základná",J162,0)</f>
        <v>0</v>
      </c>
      <c r="BF162" s="93">
        <f>IF(N162="znížená",J162,0)</f>
        <v>0</v>
      </c>
      <c r="BG162" s="93">
        <f>IF(N162="zákl. prenesená",J162,0)</f>
        <v>0</v>
      </c>
      <c r="BH162" s="93">
        <f>IF(N162="zníž. prenesená",J162,0)</f>
        <v>0</v>
      </c>
      <c r="BI162" s="93">
        <f>IF(N162="nulová",J162,0)</f>
        <v>0</v>
      </c>
      <c r="BJ162" s="2" t="s">
        <v>88</v>
      </c>
      <c r="BK162" s="94">
        <f>ROUND(I162*H162,3)</f>
        <v>0</v>
      </c>
      <c r="BL162" s="2" t="s">
        <v>87</v>
      </c>
      <c r="BM162" s="92" t="s">
        <v>148</v>
      </c>
    </row>
    <row r="163" spans="2:65" s="71" customFormat="1" ht="22.9" customHeight="1" x14ac:dyDescent="0.2">
      <c r="B163" s="72"/>
      <c r="D163" s="73" t="s">
        <v>77</v>
      </c>
      <c r="E163" s="80" t="s">
        <v>88</v>
      </c>
      <c r="F163" s="80" t="s">
        <v>149</v>
      </c>
      <c r="I163" s="222"/>
      <c r="J163" s="219">
        <f>BK163</f>
        <v>0</v>
      </c>
      <c r="L163" s="72"/>
      <c r="M163" s="75"/>
      <c r="P163" s="76">
        <f>SUM(P164:P169)</f>
        <v>0</v>
      </c>
      <c r="R163" s="76">
        <f>SUM(R164:R169)</f>
        <v>0</v>
      </c>
      <c r="T163" s="77">
        <f>SUM(T164:T169)</f>
        <v>0</v>
      </c>
      <c r="AR163" s="73" t="s">
        <v>80</v>
      </c>
      <c r="AT163" s="78" t="s">
        <v>77</v>
      </c>
      <c r="AU163" s="78" t="s">
        <v>80</v>
      </c>
      <c r="AY163" s="73" t="s">
        <v>81</v>
      </c>
      <c r="BK163" s="79">
        <f>SUM(BK164:BK169)</f>
        <v>0</v>
      </c>
    </row>
    <row r="164" spans="2:65" s="9" customFormat="1" ht="33" customHeight="1" x14ac:dyDescent="0.25">
      <c r="B164" s="81"/>
      <c r="C164" s="82" t="s">
        <v>118</v>
      </c>
      <c r="D164" s="82" t="s">
        <v>83</v>
      </c>
      <c r="E164" s="83" t="s">
        <v>150</v>
      </c>
      <c r="F164" s="84" t="s">
        <v>151</v>
      </c>
      <c r="G164" s="85" t="s">
        <v>123</v>
      </c>
      <c r="H164" s="86">
        <v>162</v>
      </c>
      <c r="I164" s="221">
        <v>0</v>
      </c>
      <c r="J164" s="221">
        <f>ROUND(I164*H164,3)</f>
        <v>0</v>
      </c>
      <c r="K164" s="87"/>
      <c r="L164" s="10"/>
      <c r="M164" s="88" t="s">
        <v>14</v>
      </c>
      <c r="N164" s="89" t="s">
        <v>32</v>
      </c>
      <c r="O164" s="90">
        <v>0</v>
      </c>
      <c r="P164" s="90">
        <f>O164*H164</f>
        <v>0</v>
      </c>
      <c r="Q164" s="90">
        <v>0</v>
      </c>
      <c r="R164" s="90">
        <f>Q164*H164</f>
        <v>0</v>
      </c>
      <c r="S164" s="90">
        <v>0</v>
      </c>
      <c r="T164" s="91">
        <f>S164*H164</f>
        <v>0</v>
      </c>
      <c r="AR164" s="92" t="s">
        <v>87</v>
      </c>
      <c r="AT164" s="92" t="s">
        <v>83</v>
      </c>
      <c r="AU164" s="92" t="s">
        <v>88</v>
      </c>
      <c r="AY164" s="2" t="s">
        <v>81</v>
      </c>
      <c r="BE164" s="93">
        <f>IF(N164="základná",J164,0)</f>
        <v>0</v>
      </c>
      <c r="BF164" s="93">
        <f>IF(N164="znížená",J164,0)</f>
        <v>0</v>
      </c>
      <c r="BG164" s="93">
        <f>IF(N164="zákl. prenesená",J164,0)</f>
        <v>0</v>
      </c>
      <c r="BH164" s="93">
        <f>IF(N164="zníž. prenesená",J164,0)</f>
        <v>0</v>
      </c>
      <c r="BI164" s="93">
        <f>IF(N164="nulová",J164,0)</f>
        <v>0</v>
      </c>
      <c r="BJ164" s="2" t="s">
        <v>88</v>
      </c>
      <c r="BK164" s="94">
        <f>ROUND(I164*H164,3)</f>
        <v>0</v>
      </c>
      <c r="BL164" s="2" t="s">
        <v>87</v>
      </c>
      <c r="BM164" s="92" t="s">
        <v>152</v>
      </c>
    </row>
    <row r="165" spans="2:65" s="9" customFormat="1" ht="16.5" customHeight="1" x14ac:dyDescent="0.25">
      <c r="B165" s="81"/>
      <c r="C165" s="110" t="s">
        <v>153</v>
      </c>
      <c r="D165" s="110" t="s">
        <v>125</v>
      </c>
      <c r="E165" s="111" t="s">
        <v>154</v>
      </c>
      <c r="F165" s="112" t="s">
        <v>155</v>
      </c>
      <c r="G165" s="113" t="s">
        <v>123</v>
      </c>
      <c r="H165" s="114">
        <v>165.24</v>
      </c>
      <c r="I165" s="220">
        <v>0</v>
      </c>
      <c r="J165" s="220">
        <f>ROUND(I165*H165,3)</f>
        <v>0</v>
      </c>
      <c r="K165" s="115"/>
      <c r="L165" s="116"/>
      <c r="M165" s="117" t="s">
        <v>14</v>
      </c>
      <c r="N165" s="118" t="s">
        <v>32</v>
      </c>
      <c r="O165" s="90">
        <v>0</v>
      </c>
      <c r="P165" s="90">
        <f>O165*H165</f>
        <v>0</v>
      </c>
      <c r="Q165" s="90">
        <v>0</v>
      </c>
      <c r="R165" s="90">
        <f>Q165*H165</f>
        <v>0</v>
      </c>
      <c r="S165" s="90">
        <v>0</v>
      </c>
      <c r="T165" s="91">
        <f>S165*H165</f>
        <v>0</v>
      </c>
      <c r="AR165" s="92" t="s">
        <v>102</v>
      </c>
      <c r="AT165" s="92" t="s">
        <v>125</v>
      </c>
      <c r="AU165" s="92" t="s">
        <v>88</v>
      </c>
      <c r="AY165" s="2" t="s">
        <v>81</v>
      </c>
      <c r="BE165" s="93">
        <f>IF(N165="základná",J165,0)</f>
        <v>0</v>
      </c>
      <c r="BF165" s="93">
        <f>IF(N165="znížená",J165,0)</f>
        <v>0</v>
      </c>
      <c r="BG165" s="93">
        <f>IF(N165="zákl. prenesená",J165,0)</f>
        <v>0</v>
      </c>
      <c r="BH165" s="93">
        <f>IF(N165="zníž. prenesená",J165,0)</f>
        <v>0</v>
      </c>
      <c r="BI165" s="93">
        <f>IF(N165="nulová",J165,0)</f>
        <v>0</v>
      </c>
      <c r="BJ165" s="2" t="s">
        <v>88</v>
      </c>
      <c r="BK165" s="94">
        <f>ROUND(I165*H165,3)</f>
        <v>0</v>
      </c>
      <c r="BL165" s="2" t="s">
        <v>87</v>
      </c>
      <c r="BM165" s="92" t="s">
        <v>156</v>
      </c>
    </row>
    <row r="166" spans="2:65" s="95" customFormat="1" x14ac:dyDescent="0.25">
      <c r="B166" s="96"/>
      <c r="D166" s="97" t="s">
        <v>89</v>
      </c>
      <c r="E166" s="98" t="s">
        <v>14</v>
      </c>
      <c r="F166" s="99" t="s">
        <v>157</v>
      </c>
      <c r="H166" s="100">
        <v>165.24</v>
      </c>
      <c r="I166" s="223"/>
      <c r="J166" s="223"/>
      <c r="L166" s="96"/>
      <c r="M166" s="101"/>
      <c r="T166" s="102"/>
      <c r="AT166" s="98" t="s">
        <v>89</v>
      </c>
      <c r="AU166" s="98" t="s">
        <v>88</v>
      </c>
      <c r="AV166" s="95" t="s">
        <v>88</v>
      </c>
      <c r="AW166" s="95" t="s">
        <v>91</v>
      </c>
      <c r="AX166" s="95" t="s">
        <v>2</v>
      </c>
      <c r="AY166" s="98" t="s">
        <v>81</v>
      </c>
    </row>
    <row r="167" spans="2:65" s="103" customFormat="1" x14ac:dyDescent="0.25">
      <c r="B167" s="104"/>
      <c r="D167" s="97" t="s">
        <v>89</v>
      </c>
      <c r="E167" s="105" t="s">
        <v>14</v>
      </c>
      <c r="F167" s="106" t="s">
        <v>93</v>
      </c>
      <c r="H167" s="107">
        <v>165.24</v>
      </c>
      <c r="I167" s="224"/>
      <c r="J167" s="224"/>
      <c r="L167" s="104"/>
      <c r="M167" s="108"/>
      <c r="T167" s="109"/>
      <c r="AT167" s="105" t="s">
        <v>89</v>
      </c>
      <c r="AU167" s="105" t="s">
        <v>88</v>
      </c>
      <c r="AV167" s="103" t="s">
        <v>87</v>
      </c>
      <c r="AW167" s="103" t="s">
        <v>91</v>
      </c>
      <c r="AX167" s="103" t="s">
        <v>80</v>
      </c>
      <c r="AY167" s="105" t="s">
        <v>81</v>
      </c>
    </row>
    <row r="168" spans="2:65" s="9" customFormat="1" ht="24.2" customHeight="1" x14ac:dyDescent="0.25">
      <c r="B168" s="81"/>
      <c r="C168" s="82" t="s">
        <v>124</v>
      </c>
      <c r="D168" s="82" t="s">
        <v>83</v>
      </c>
      <c r="E168" s="83" t="s">
        <v>158</v>
      </c>
      <c r="F168" s="84" t="s">
        <v>159</v>
      </c>
      <c r="G168" s="85" t="s">
        <v>86</v>
      </c>
      <c r="H168" s="86">
        <v>73.125</v>
      </c>
      <c r="I168" s="221">
        <v>0</v>
      </c>
      <c r="J168" s="221">
        <f>ROUND(I168*H168,3)</f>
        <v>0</v>
      </c>
      <c r="K168" s="87"/>
      <c r="L168" s="10"/>
      <c r="M168" s="88" t="s">
        <v>14</v>
      </c>
      <c r="N168" s="89" t="s">
        <v>32</v>
      </c>
      <c r="O168" s="90">
        <v>0</v>
      </c>
      <c r="P168" s="90">
        <f>O168*H168</f>
        <v>0</v>
      </c>
      <c r="Q168" s="90">
        <v>0</v>
      </c>
      <c r="R168" s="90">
        <f>Q168*H168</f>
        <v>0</v>
      </c>
      <c r="S168" s="90">
        <v>0</v>
      </c>
      <c r="T168" s="91">
        <f>S168*H168</f>
        <v>0</v>
      </c>
      <c r="AR168" s="92" t="s">
        <v>87</v>
      </c>
      <c r="AT168" s="92" t="s">
        <v>83</v>
      </c>
      <c r="AU168" s="92" t="s">
        <v>88</v>
      </c>
      <c r="AY168" s="2" t="s">
        <v>81</v>
      </c>
      <c r="BE168" s="93">
        <f>IF(N168="základná",J168,0)</f>
        <v>0</v>
      </c>
      <c r="BF168" s="93">
        <f>IF(N168="znížená",J168,0)</f>
        <v>0</v>
      </c>
      <c r="BG168" s="93">
        <f>IF(N168="zákl. prenesená",J168,0)</f>
        <v>0</v>
      </c>
      <c r="BH168" s="93">
        <f>IF(N168="zníž. prenesená",J168,0)</f>
        <v>0</v>
      </c>
      <c r="BI168" s="93">
        <f>IF(N168="nulová",J168,0)</f>
        <v>0</v>
      </c>
      <c r="BJ168" s="2" t="s">
        <v>88</v>
      </c>
      <c r="BK168" s="94">
        <f>ROUND(I168*H168,3)</f>
        <v>0</v>
      </c>
      <c r="BL168" s="2" t="s">
        <v>87</v>
      </c>
      <c r="BM168" s="92" t="s">
        <v>160</v>
      </c>
    </row>
    <row r="169" spans="2:65" s="9" customFormat="1" ht="16.5" customHeight="1" x14ac:dyDescent="0.25">
      <c r="B169" s="81"/>
      <c r="C169" s="82" t="s">
        <v>161</v>
      </c>
      <c r="D169" s="82" t="s">
        <v>83</v>
      </c>
      <c r="E169" s="83" t="s">
        <v>162</v>
      </c>
      <c r="F169" s="84" t="s">
        <v>163</v>
      </c>
      <c r="G169" s="85" t="s">
        <v>117</v>
      </c>
      <c r="H169" s="86">
        <v>0.73</v>
      </c>
      <c r="I169" s="221">
        <v>0</v>
      </c>
      <c r="J169" s="221">
        <f>ROUND(I169*H169,3)</f>
        <v>0</v>
      </c>
      <c r="K169" s="87"/>
      <c r="L169" s="10"/>
      <c r="M169" s="88" t="s">
        <v>14</v>
      </c>
      <c r="N169" s="89" t="s">
        <v>32</v>
      </c>
      <c r="O169" s="90">
        <v>0</v>
      </c>
      <c r="P169" s="90">
        <f>O169*H169</f>
        <v>0</v>
      </c>
      <c r="Q169" s="90">
        <v>0</v>
      </c>
      <c r="R169" s="90">
        <f>Q169*H169</f>
        <v>0</v>
      </c>
      <c r="S169" s="90">
        <v>0</v>
      </c>
      <c r="T169" s="91">
        <f>S169*H169</f>
        <v>0</v>
      </c>
      <c r="AR169" s="92" t="s">
        <v>87</v>
      </c>
      <c r="AT169" s="92" t="s">
        <v>83</v>
      </c>
      <c r="AU169" s="92" t="s">
        <v>88</v>
      </c>
      <c r="AY169" s="2" t="s">
        <v>81</v>
      </c>
      <c r="BE169" s="93">
        <f>IF(N169="základná",J169,0)</f>
        <v>0</v>
      </c>
      <c r="BF169" s="93">
        <f>IF(N169="znížená",J169,0)</f>
        <v>0</v>
      </c>
      <c r="BG169" s="93">
        <f>IF(N169="zákl. prenesená",J169,0)</f>
        <v>0</v>
      </c>
      <c r="BH169" s="93">
        <f>IF(N169="zníž. prenesená",J169,0)</f>
        <v>0</v>
      </c>
      <c r="BI169" s="93">
        <f>IF(N169="nulová",J169,0)</f>
        <v>0</v>
      </c>
      <c r="BJ169" s="2" t="s">
        <v>88</v>
      </c>
      <c r="BK169" s="94">
        <f>ROUND(I169*H169,3)</f>
        <v>0</v>
      </c>
      <c r="BL169" s="2" t="s">
        <v>87</v>
      </c>
      <c r="BM169" s="92" t="s">
        <v>164</v>
      </c>
    </row>
    <row r="170" spans="2:65" s="71" customFormat="1" ht="22.9" customHeight="1" x14ac:dyDescent="0.2">
      <c r="B170" s="72"/>
      <c r="D170" s="73" t="s">
        <v>77</v>
      </c>
      <c r="E170" s="80" t="s">
        <v>96</v>
      </c>
      <c r="F170" s="80" t="s">
        <v>165</v>
      </c>
      <c r="I170" s="222"/>
      <c r="J170" s="219">
        <f>BK170</f>
        <v>0</v>
      </c>
      <c r="L170" s="72"/>
      <c r="M170" s="75"/>
      <c r="P170" s="76">
        <f>SUM(P171:P177)</f>
        <v>0</v>
      </c>
      <c r="R170" s="76">
        <f>SUM(R171:R177)</f>
        <v>0</v>
      </c>
      <c r="T170" s="77">
        <f>SUM(T171:T177)</f>
        <v>0</v>
      </c>
      <c r="AR170" s="73" t="s">
        <v>80</v>
      </c>
      <c r="AT170" s="78" t="s">
        <v>77</v>
      </c>
      <c r="AU170" s="78" t="s">
        <v>80</v>
      </c>
      <c r="AY170" s="73" t="s">
        <v>81</v>
      </c>
      <c r="BK170" s="79">
        <f>SUM(BK171:BK177)</f>
        <v>0</v>
      </c>
    </row>
    <row r="171" spans="2:65" s="9" customFormat="1" ht="24.2" customHeight="1" x14ac:dyDescent="0.25">
      <c r="B171" s="81"/>
      <c r="C171" s="82" t="s">
        <v>129</v>
      </c>
      <c r="D171" s="82" t="s">
        <v>83</v>
      </c>
      <c r="E171" s="83" t="s">
        <v>166</v>
      </c>
      <c r="F171" s="84" t="s">
        <v>167</v>
      </c>
      <c r="G171" s="85" t="s">
        <v>86</v>
      </c>
      <c r="H171" s="86">
        <v>117</v>
      </c>
      <c r="I171" s="221">
        <v>0</v>
      </c>
      <c r="J171" s="221">
        <f t="shared" ref="J171:J177" si="0">ROUND(I171*H171,3)</f>
        <v>0</v>
      </c>
      <c r="K171" s="87"/>
      <c r="L171" s="10"/>
      <c r="M171" s="88" t="s">
        <v>14</v>
      </c>
      <c r="N171" s="89" t="s">
        <v>32</v>
      </c>
      <c r="O171" s="90">
        <v>0</v>
      </c>
      <c r="P171" s="90">
        <f t="shared" ref="P171:P177" si="1">O171*H171</f>
        <v>0</v>
      </c>
      <c r="Q171" s="90">
        <v>0</v>
      </c>
      <c r="R171" s="90">
        <f t="shared" ref="R171:R177" si="2">Q171*H171</f>
        <v>0</v>
      </c>
      <c r="S171" s="90">
        <v>0</v>
      </c>
      <c r="T171" s="91">
        <f t="shared" ref="T171:T177" si="3">S171*H171</f>
        <v>0</v>
      </c>
      <c r="AR171" s="92" t="s">
        <v>87</v>
      </c>
      <c r="AT171" s="92" t="s">
        <v>83</v>
      </c>
      <c r="AU171" s="92" t="s">
        <v>88</v>
      </c>
      <c r="AY171" s="2" t="s">
        <v>81</v>
      </c>
      <c r="BE171" s="93">
        <f t="shared" ref="BE171:BE177" si="4">IF(N171="základná",J171,0)</f>
        <v>0</v>
      </c>
      <c r="BF171" s="93">
        <f t="shared" ref="BF171:BF177" si="5">IF(N171="znížená",J171,0)</f>
        <v>0</v>
      </c>
      <c r="BG171" s="93">
        <f t="shared" ref="BG171:BG177" si="6">IF(N171="zákl. prenesená",J171,0)</f>
        <v>0</v>
      </c>
      <c r="BH171" s="93">
        <f t="shared" ref="BH171:BH177" si="7">IF(N171="zníž. prenesená",J171,0)</f>
        <v>0</v>
      </c>
      <c r="BI171" s="93">
        <f t="shared" ref="BI171:BI177" si="8">IF(N171="nulová",J171,0)</f>
        <v>0</v>
      </c>
      <c r="BJ171" s="2" t="s">
        <v>88</v>
      </c>
      <c r="BK171" s="94">
        <f t="shared" ref="BK171:BK177" si="9">ROUND(I171*H171,3)</f>
        <v>0</v>
      </c>
      <c r="BL171" s="2" t="s">
        <v>87</v>
      </c>
      <c r="BM171" s="92" t="s">
        <v>168</v>
      </c>
    </row>
    <row r="172" spans="2:65" s="9" customFormat="1" ht="33" customHeight="1" x14ac:dyDescent="0.25">
      <c r="B172" s="81"/>
      <c r="C172" s="82" t="s">
        <v>169</v>
      </c>
      <c r="D172" s="82" t="s">
        <v>83</v>
      </c>
      <c r="E172" s="83" t="s">
        <v>170</v>
      </c>
      <c r="F172" s="84" t="s">
        <v>171</v>
      </c>
      <c r="G172" s="85" t="s">
        <v>117</v>
      </c>
      <c r="H172" s="86">
        <v>1.17</v>
      </c>
      <c r="I172" s="221">
        <v>0</v>
      </c>
      <c r="J172" s="221">
        <f t="shared" si="0"/>
        <v>0</v>
      </c>
      <c r="K172" s="87"/>
      <c r="L172" s="10"/>
      <c r="M172" s="88" t="s">
        <v>14</v>
      </c>
      <c r="N172" s="89" t="s">
        <v>32</v>
      </c>
      <c r="O172" s="90">
        <v>0</v>
      </c>
      <c r="P172" s="90">
        <f t="shared" si="1"/>
        <v>0</v>
      </c>
      <c r="Q172" s="90">
        <v>0</v>
      </c>
      <c r="R172" s="90">
        <f t="shared" si="2"/>
        <v>0</v>
      </c>
      <c r="S172" s="90">
        <v>0</v>
      </c>
      <c r="T172" s="91">
        <f t="shared" si="3"/>
        <v>0</v>
      </c>
      <c r="AR172" s="92" t="s">
        <v>87</v>
      </c>
      <c r="AT172" s="92" t="s">
        <v>83</v>
      </c>
      <c r="AU172" s="92" t="s">
        <v>88</v>
      </c>
      <c r="AY172" s="2" t="s">
        <v>81</v>
      </c>
      <c r="BE172" s="93">
        <f t="shared" si="4"/>
        <v>0</v>
      </c>
      <c r="BF172" s="93">
        <f t="shared" si="5"/>
        <v>0</v>
      </c>
      <c r="BG172" s="93">
        <f t="shared" si="6"/>
        <v>0</v>
      </c>
      <c r="BH172" s="93">
        <f t="shared" si="7"/>
        <v>0</v>
      </c>
      <c r="BI172" s="93">
        <f t="shared" si="8"/>
        <v>0</v>
      </c>
      <c r="BJ172" s="2" t="s">
        <v>88</v>
      </c>
      <c r="BK172" s="94">
        <f t="shared" si="9"/>
        <v>0</v>
      </c>
      <c r="BL172" s="2" t="s">
        <v>87</v>
      </c>
      <c r="BM172" s="92" t="s">
        <v>172</v>
      </c>
    </row>
    <row r="173" spans="2:65" s="9" customFormat="1" ht="37.9" customHeight="1" x14ac:dyDescent="0.25">
      <c r="B173" s="81"/>
      <c r="C173" s="82" t="s">
        <v>134</v>
      </c>
      <c r="D173" s="82" t="s">
        <v>83</v>
      </c>
      <c r="E173" s="83" t="s">
        <v>173</v>
      </c>
      <c r="F173" s="84" t="s">
        <v>174</v>
      </c>
      <c r="G173" s="85" t="s">
        <v>175</v>
      </c>
      <c r="H173" s="86">
        <v>58</v>
      </c>
      <c r="I173" s="221">
        <v>0</v>
      </c>
      <c r="J173" s="221">
        <f t="shared" si="0"/>
        <v>0</v>
      </c>
      <c r="K173" s="87"/>
      <c r="L173" s="10"/>
      <c r="M173" s="88" t="s">
        <v>14</v>
      </c>
      <c r="N173" s="89" t="s">
        <v>32</v>
      </c>
      <c r="O173" s="90">
        <v>0</v>
      </c>
      <c r="P173" s="90">
        <f t="shared" si="1"/>
        <v>0</v>
      </c>
      <c r="Q173" s="90">
        <v>0</v>
      </c>
      <c r="R173" s="90">
        <f t="shared" si="2"/>
        <v>0</v>
      </c>
      <c r="S173" s="90">
        <v>0</v>
      </c>
      <c r="T173" s="91">
        <f t="shared" si="3"/>
        <v>0</v>
      </c>
      <c r="AR173" s="92" t="s">
        <v>87</v>
      </c>
      <c r="AT173" s="92" t="s">
        <v>83</v>
      </c>
      <c r="AU173" s="92" t="s">
        <v>88</v>
      </c>
      <c r="AY173" s="2" t="s">
        <v>81</v>
      </c>
      <c r="BE173" s="93">
        <f t="shared" si="4"/>
        <v>0</v>
      </c>
      <c r="BF173" s="93">
        <f t="shared" si="5"/>
        <v>0</v>
      </c>
      <c r="BG173" s="93">
        <f t="shared" si="6"/>
        <v>0</v>
      </c>
      <c r="BH173" s="93">
        <f t="shared" si="7"/>
        <v>0</v>
      </c>
      <c r="BI173" s="93">
        <f t="shared" si="8"/>
        <v>0</v>
      </c>
      <c r="BJ173" s="2" t="s">
        <v>88</v>
      </c>
      <c r="BK173" s="94">
        <f t="shared" si="9"/>
        <v>0</v>
      </c>
      <c r="BL173" s="2" t="s">
        <v>87</v>
      </c>
      <c r="BM173" s="92" t="s">
        <v>176</v>
      </c>
    </row>
    <row r="174" spans="2:65" s="9" customFormat="1" ht="33" customHeight="1" x14ac:dyDescent="0.25">
      <c r="B174" s="81"/>
      <c r="C174" s="110" t="s">
        <v>177</v>
      </c>
      <c r="D174" s="110" t="s">
        <v>125</v>
      </c>
      <c r="E174" s="111" t="s">
        <v>178</v>
      </c>
      <c r="F174" s="112" t="s">
        <v>179</v>
      </c>
      <c r="G174" s="113" t="s">
        <v>175</v>
      </c>
      <c r="H174" s="114">
        <v>58</v>
      </c>
      <c r="I174" s="220">
        <v>0</v>
      </c>
      <c r="J174" s="220">
        <f t="shared" si="0"/>
        <v>0</v>
      </c>
      <c r="K174" s="115"/>
      <c r="L174" s="116"/>
      <c r="M174" s="117" t="s">
        <v>14</v>
      </c>
      <c r="N174" s="118" t="s">
        <v>32</v>
      </c>
      <c r="O174" s="90">
        <v>0</v>
      </c>
      <c r="P174" s="90">
        <f t="shared" si="1"/>
        <v>0</v>
      </c>
      <c r="Q174" s="90">
        <v>0</v>
      </c>
      <c r="R174" s="90">
        <f t="shared" si="2"/>
        <v>0</v>
      </c>
      <c r="S174" s="90">
        <v>0</v>
      </c>
      <c r="T174" s="91">
        <f t="shared" si="3"/>
        <v>0</v>
      </c>
      <c r="AR174" s="92" t="s">
        <v>102</v>
      </c>
      <c r="AT174" s="92" t="s">
        <v>125</v>
      </c>
      <c r="AU174" s="92" t="s">
        <v>88</v>
      </c>
      <c r="AY174" s="2" t="s">
        <v>81</v>
      </c>
      <c r="BE174" s="93">
        <f t="shared" si="4"/>
        <v>0</v>
      </c>
      <c r="BF174" s="93">
        <f t="shared" si="5"/>
        <v>0</v>
      </c>
      <c r="BG174" s="93">
        <f t="shared" si="6"/>
        <v>0</v>
      </c>
      <c r="BH174" s="93">
        <f t="shared" si="7"/>
        <v>0</v>
      </c>
      <c r="BI174" s="93">
        <f t="shared" si="8"/>
        <v>0</v>
      </c>
      <c r="BJ174" s="2" t="s">
        <v>88</v>
      </c>
      <c r="BK174" s="94">
        <f t="shared" si="9"/>
        <v>0</v>
      </c>
      <c r="BL174" s="2" t="s">
        <v>87</v>
      </c>
      <c r="BM174" s="92" t="s">
        <v>180</v>
      </c>
    </row>
    <row r="175" spans="2:65" s="9" customFormat="1" ht="24.2" customHeight="1" x14ac:dyDescent="0.25">
      <c r="B175" s="81"/>
      <c r="C175" s="82" t="s">
        <v>137</v>
      </c>
      <c r="D175" s="82" t="s">
        <v>83</v>
      </c>
      <c r="E175" s="83" t="s">
        <v>181</v>
      </c>
      <c r="F175" s="84" t="s">
        <v>182</v>
      </c>
      <c r="G175" s="85" t="s">
        <v>175</v>
      </c>
      <c r="H175" s="86">
        <v>10</v>
      </c>
      <c r="I175" s="221">
        <v>0</v>
      </c>
      <c r="J175" s="221">
        <f t="shared" si="0"/>
        <v>0</v>
      </c>
      <c r="K175" s="87"/>
      <c r="L175" s="10"/>
      <c r="M175" s="88" t="s">
        <v>14</v>
      </c>
      <c r="N175" s="89" t="s">
        <v>32</v>
      </c>
      <c r="O175" s="90">
        <v>0</v>
      </c>
      <c r="P175" s="90">
        <f t="shared" si="1"/>
        <v>0</v>
      </c>
      <c r="Q175" s="90">
        <v>0</v>
      </c>
      <c r="R175" s="90">
        <f t="shared" si="2"/>
        <v>0</v>
      </c>
      <c r="S175" s="90">
        <v>0</v>
      </c>
      <c r="T175" s="91">
        <f t="shared" si="3"/>
        <v>0</v>
      </c>
      <c r="AR175" s="92" t="s">
        <v>87</v>
      </c>
      <c r="AT175" s="92" t="s">
        <v>83</v>
      </c>
      <c r="AU175" s="92" t="s">
        <v>88</v>
      </c>
      <c r="AY175" s="2" t="s">
        <v>81</v>
      </c>
      <c r="BE175" s="93">
        <f t="shared" si="4"/>
        <v>0</v>
      </c>
      <c r="BF175" s="93">
        <f t="shared" si="5"/>
        <v>0</v>
      </c>
      <c r="BG175" s="93">
        <f t="shared" si="6"/>
        <v>0</v>
      </c>
      <c r="BH175" s="93">
        <f t="shared" si="7"/>
        <v>0</v>
      </c>
      <c r="BI175" s="93">
        <f t="shared" si="8"/>
        <v>0</v>
      </c>
      <c r="BJ175" s="2" t="s">
        <v>88</v>
      </c>
      <c r="BK175" s="94">
        <f t="shared" si="9"/>
        <v>0</v>
      </c>
      <c r="BL175" s="2" t="s">
        <v>87</v>
      </c>
      <c r="BM175" s="92" t="s">
        <v>183</v>
      </c>
    </row>
    <row r="176" spans="2:65" s="9" customFormat="1" ht="24.2" customHeight="1" x14ac:dyDescent="0.25">
      <c r="B176" s="81"/>
      <c r="C176" s="110" t="s">
        <v>184</v>
      </c>
      <c r="D176" s="110" t="s">
        <v>125</v>
      </c>
      <c r="E176" s="111" t="s">
        <v>185</v>
      </c>
      <c r="F176" s="112" t="s">
        <v>186</v>
      </c>
      <c r="G176" s="113" t="s">
        <v>175</v>
      </c>
      <c r="H176" s="114">
        <v>10</v>
      </c>
      <c r="I176" s="220">
        <v>0</v>
      </c>
      <c r="J176" s="220">
        <f t="shared" si="0"/>
        <v>0</v>
      </c>
      <c r="K176" s="115"/>
      <c r="L176" s="116"/>
      <c r="M176" s="117" t="s">
        <v>14</v>
      </c>
      <c r="N176" s="118" t="s">
        <v>32</v>
      </c>
      <c r="O176" s="90">
        <v>0</v>
      </c>
      <c r="P176" s="90">
        <f t="shared" si="1"/>
        <v>0</v>
      </c>
      <c r="Q176" s="90">
        <v>0</v>
      </c>
      <c r="R176" s="90">
        <f t="shared" si="2"/>
        <v>0</v>
      </c>
      <c r="S176" s="90">
        <v>0</v>
      </c>
      <c r="T176" s="91">
        <f t="shared" si="3"/>
        <v>0</v>
      </c>
      <c r="AR176" s="92" t="s">
        <v>102</v>
      </c>
      <c r="AT176" s="92" t="s">
        <v>125</v>
      </c>
      <c r="AU176" s="92" t="s">
        <v>88</v>
      </c>
      <c r="AY176" s="2" t="s">
        <v>81</v>
      </c>
      <c r="BE176" s="93">
        <f t="shared" si="4"/>
        <v>0</v>
      </c>
      <c r="BF176" s="93">
        <f t="shared" si="5"/>
        <v>0</v>
      </c>
      <c r="BG176" s="93">
        <f t="shared" si="6"/>
        <v>0</v>
      </c>
      <c r="BH176" s="93">
        <f t="shared" si="7"/>
        <v>0</v>
      </c>
      <c r="BI176" s="93">
        <f t="shared" si="8"/>
        <v>0</v>
      </c>
      <c r="BJ176" s="2" t="s">
        <v>88</v>
      </c>
      <c r="BK176" s="94">
        <f t="shared" si="9"/>
        <v>0</v>
      </c>
      <c r="BL176" s="2" t="s">
        <v>87</v>
      </c>
      <c r="BM176" s="92" t="s">
        <v>187</v>
      </c>
    </row>
    <row r="177" spans="2:65" s="9" customFormat="1" ht="21.75" customHeight="1" x14ac:dyDescent="0.25">
      <c r="B177" s="81"/>
      <c r="C177" s="82" t="s">
        <v>141</v>
      </c>
      <c r="D177" s="82" t="s">
        <v>83</v>
      </c>
      <c r="E177" s="83" t="s">
        <v>188</v>
      </c>
      <c r="F177" s="84" t="s">
        <v>189</v>
      </c>
      <c r="G177" s="85" t="s">
        <v>175</v>
      </c>
      <c r="H177" s="86">
        <v>68</v>
      </c>
      <c r="I177" s="221">
        <v>0</v>
      </c>
      <c r="J177" s="221">
        <f t="shared" si="0"/>
        <v>0</v>
      </c>
      <c r="K177" s="87"/>
      <c r="L177" s="10"/>
      <c r="M177" s="88" t="s">
        <v>14</v>
      </c>
      <c r="N177" s="89" t="s">
        <v>32</v>
      </c>
      <c r="O177" s="90">
        <v>0</v>
      </c>
      <c r="P177" s="90">
        <f t="shared" si="1"/>
        <v>0</v>
      </c>
      <c r="Q177" s="90">
        <v>0</v>
      </c>
      <c r="R177" s="90">
        <f t="shared" si="2"/>
        <v>0</v>
      </c>
      <c r="S177" s="90">
        <v>0</v>
      </c>
      <c r="T177" s="91">
        <f t="shared" si="3"/>
        <v>0</v>
      </c>
      <c r="AR177" s="92" t="s">
        <v>87</v>
      </c>
      <c r="AT177" s="92" t="s">
        <v>83</v>
      </c>
      <c r="AU177" s="92" t="s">
        <v>88</v>
      </c>
      <c r="AY177" s="2" t="s">
        <v>81</v>
      </c>
      <c r="BE177" s="93">
        <f t="shared" si="4"/>
        <v>0</v>
      </c>
      <c r="BF177" s="93">
        <f t="shared" si="5"/>
        <v>0</v>
      </c>
      <c r="BG177" s="93">
        <f t="shared" si="6"/>
        <v>0</v>
      </c>
      <c r="BH177" s="93">
        <f t="shared" si="7"/>
        <v>0</v>
      </c>
      <c r="BI177" s="93">
        <f t="shared" si="8"/>
        <v>0</v>
      </c>
      <c r="BJ177" s="2" t="s">
        <v>88</v>
      </c>
      <c r="BK177" s="94">
        <f t="shared" si="9"/>
        <v>0</v>
      </c>
      <c r="BL177" s="2" t="s">
        <v>87</v>
      </c>
      <c r="BM177" s="92" t="s">
        <v>190</v>
      </c>
    </row>
    <row r="178" spans="2:65" s="71" customFormat="1" ht="22.9" customHeight="1" x14ac:dyDescent="0.2">
      <c r="B178" s="72"/>
      <c r="D178" s="73" t="s">
        <v>77</v>
      </c>
      <c r="E178" s="80" t="s">
        <v>87</v>
      </c>
      <c r="F178" s="80" t="s">
        <v>191</v>
      </c>
      <c r="I178" s="222"/>
      <c r="J178" s="219">
        <f>BK178</f>
        <v>0</v>
      </c>
      <c r="L178" s="72"/>
      <c r="M178" s="75"/>
      <c r="P178" s="76">
        <f>SUM(P179:P184)</f>
        <v>0</v>
      </c>
      <c r="R178" s="76">
        <f>SUM(R179:R184)</f>
        <v>0</v>
      </c>
      <c r="T178" s="77">
        <f>SUM(T179:T184)</f>
        <v>0</v>
      </c>
      <c r="AR178" s="73" t="s">
        <v>80</v>
      </c>
      <c r="AT178" s="78" t="s">
        <v>77</v>
      </c>
      <c r="AU178" s="78" t="s">
        <v>80</v>
      </c>
      <c r="AY178" s="73" t="s">
        <v>81</v>
      </c>
      <c r="BK178" s="79">
        <f>SUM(BK179:BK184)</f>
        <v>0</v>
      </c>
    </row>
    <row r="179" spans="2:65" s="9" customFormat="1" ht="21.75" customHeight="1" x14ac:dyDescent="0.25">
      <c r="B179" s="81"/>
      <c r="C179" s="82" t="s">
        <v>192</v>
      </c>
      <c r="D179" s="82" t="s">
        <v>83</v>
      </c>
      <c r="E179" s="83" t="s">
        <v>193</v>
      </c>
      <c r="F179" s="84" t="s">
        <v>194</v>
      </c>
      <c r="G179" s="85" t="s">
        <v>86</v>
      </c>
      <c r="H179" s="86">
        <v>0.32400000000000001</v>
      </c>
      <c r="I179" s="221">
        <v>0</v>
      </c>
      <c r="J179" s="221">
        <f>ROUND(I179*H179,3)</f>
        <v>0</v>
      </c>
      <c r="K179" s="87"/>
      <c r="L179" s="10"/>
      <c r="M179" s="88" t="s">
        <v>14</v>
      </c>
      <c r="N179" s="89" t="s">
        <v>32</v>
      </c>
      <c r="O179" s="90">
        <v>0</v>
      </c>
      <c r="P179" s="90">
        <f>O179*H179</f>
        <v>0</v>
      </c>
      <c r="Q179" s="90">
        <v>0</v>
      </c>
      <c r="R179" s="90">
        <f>Q179*H179</f>
        <v>0</v>
      </c>
      <c r="S179" s="90">
        <v>0</v>
      </c>
      <c r="T179" s="91">
        <f>S179*H179</f>
        <v>0</v>
      </c>
      <c r="AR179" s="92" t="s">
        <v>87</v>
      </c>
      <c r="AT179" s="92" t="s">
        <v>83</v>
      </c>
      <c r="AU179" s="92" t="s">
        <v>88</v>
      </c>
      <c r="AY179" s="2" t="s">
        <v>81</v>
      </c>
      <c r="BE179" s="93">
        <f>IF(N179="základná",J179,0)</f>
        <v>0</v>
      </c>
      <c r="BF179" s="93">
        <f>IF(N179="znížená",J179,0)</f>
        <v>0</v>
      </c>
      <c r="BG179" s="93">
        <f>IF(N179="zákl. prenesená",J179,0)</f>
        <v>0</v>
      </c>
      <c r="BH179" s="93">
        <f>IF(N179="zníž. prenesená",J179,0)</f>
        <v>0</v>
      </c>
      <c r="BI179" s="93">
        <f>IF(N179="nulová",J179,0)</f>
        <v>0</v>
      </c>
      <c r="BJ179" s="2" t="s">
        <v>88</v>
      </c>
      <c r="BK179" s="94">
        <f>ROUND(I179*H179,3)</f>
        <v>0</v>
      </c>
      <c r="BL179" s="2" t="s">
        <v>87</v>
      </c>
      <c r="BM179" s="92" t="s">
        <v>195</v>
      </c>
    </row>
    <row r="180" spans="2:65" s="95" customFormat="1" x14ac:dyDescent="0.25">
      <c r="B180" s="96"/>
      <c r="D180" s="97" t="s">
        <v>89</v>
      </c>
      <c r="E180" s="98" t="s">
        <v>14</v>
      </c>
      <c r="F180" s="99" t="s">
        <v>196</v>
      </c>
      <c r="H180" s="100">
        <v>0.32400000000000001</v>
      </c>
      <c r="I180" s="223"/>
      <c r="J180" s="223"/>
      <c r="L180" s="96"/>
      <c r="M180" s="101"/>
      <c r="T180" s="102"/>
      <c r="AT180" s="98" t="s">
        <v>89</v>
      </c>
      <c r="AU180" s="98" t="s">
        <v>88</v>
      </c>
      <c r="AV180" s="95" t="s">
        <v>88</v>
      </c>
      <c r="AW180" s="95" t="s">
        <v>91</v>
      </c>
      <c r="AX180" s="95" t="s">
        <v>2</v>
      </c>
      <c r="AY180" s="98" t="s">
        <v>81</v>
      </c>
    </row>
    <row r="181" spans="2:65" s="103" customFormat="1" x14ac:dyDescent="0.25">
      <c r="B181" s="104"/>
      <c r="D181" s="97" t="s">
        <v>89</v>
      </c>
      <c r="E181" s="105" t="s">
        <v>14</v>
      </c>
      <c r="F181" s="106" t="s">
        <v>93</v>
      </c>
      <c r="H181" s="107">
        <v>0.32400000000000001</v>
      </c>
      <c r="I181" s="224"/>
      <c r="J181" s="224"/>
      <c r="L181" s="104"/>
      <c r="M181" s="108"/>
      <c r="T181" s="109"/>
      <c r="AT181" s="105" t="s">
        <v>89</v>
      </c>
      <c r="AU181" s="105" t="s">
        <v>88</v>
      </c>
      <c r="AV181" s="103" t="s">
        <v>87</v>
      </c>
      <c r="AW181" s="103" t="s">
        <v>91</v>
      </c>
      <c r="AX181" s="103" t="s">
        <v>80</v>
      </c>
      <c r="AY181" s="105" t="s">
        <v>81</v>
      </c>
    </row>
    <row r="182" spans="2:65" s="9" customFormat="1" ht="24.2" customHeight="1" x14ac:dyDescent="0.25">
      <c r="B182" s="81"/>
      <c r="C182" s="82" t="s">
        <v>144</v>
      </c>
      <c r="D182" s="82" t="s">
        <v>83</v>
      </c>
      <c r="E182" s="83" t="s">
        <v>197</v>
      </c>
      <c r="F182" s="84" t="s">
        <v>198</v>
      </c>
      <c r="G182" s="85" t="s">
        <v>117</v>
      </c>
      <c r="H182" s="86">
        <v>2.5000000000000001E-2</v>
      </c>
      <c r="I182" s="221">
        <v>0</v>
      </c>
      <c r="J182" s="221">
        <f>ROUND(I182*H182,3)</f>
        <v>0</v>
      </c>
      <c r="K182" s="87"/>
      <c r="L182" s="10"/>
      <c r="M182" s="88" t="s">
        <v>14</v>
      </c>
      <c r="N182" s="89" t="s">
        <v>32</v>
      </c>
      <c r="O182" s="90">
        <v>0</v>
      </c>
      <c r="P182" s="90">
        <f>O182*H182</f>
        <v>0</v>
      </c>
      <c r="Q182" s="90">
        <v>0</v>
      </c>
      <c r="R182" s="90">
        <f>Q182*H182</f>
        <v>0</v>
      </c>
      <c r="S182" s="90">
        <v>0</v>
      </c>
      <c r="T182" s="91">
        <f>S182*H182</f>
        <v>0</v>
      </c>
      <c r="AR182" s="92" t="s">
        <v>87</v>
      </c>
      <c r="AT182" s="92" t="s">
        <v>83</v>
      </c>
      <c r="AU182" s="92" t="s">
        <v>88</v>
      </c>
      <c r="AY182" s="2" t="s">
        <v>81</v>
      </c>
      <c r="BE182" s="93">
        <f>IF(N182="základná",J182,0)</f>
        <v>0</v>
      </c>
      <c r="BF182" s="93">
        <f>IF(N182="znížená",J182,0)</f>
        <v>0</v>
      </c>
      <c r="BG182" s="93">
        <f>IF(N182="zákl. prenesená",J182,0)</f>
        <v>0</v>
      </c>
      <c r="BH182" s="93">
        <f>IF(N182="zníž. prenesená",J182,0)</f>
        <v>0</v>
      </c>
      <c r="BI182" s="93">
        <f>IF(N182="nulová",J182,0)</f>
        <v>0</v>
      </c>
      <c r="BJ182" s="2" t="s">
        <v>88</v>
      </c>
      <c r="BK182" s="94">
        <f>ROUND(I182*H182,3)</f>
        <v>0</v>
      </c>
      <c r="BL182" s="2" t="s">
        <v>87</v>
      </c>
      <c r="BM182" s="92" t="s">
        <v>199</v>
      </c>
    </row>
    <row r="183" spans="2:65" s="9" customFormat="1" ht="24.2" customHeight="1" x14ac:dyDescent="0.25">
      <c r="B183" s="81"/>
      <c r="C183" s="82" t="s">
        <v>200</v>
      </c>
      <c r="D183" s="82" t="s">
        <v>83</v>
      </c>
      <c r="E183" s="83" t="s">
        <v>201</v>
      </c>
      <c r="F183" s="84" t="s">
        <v>202</v>
      </c>
      <c r="G183" s="85" t="s">
        <v>123</v>
      </c>
      <c r="H183" s="86">
        <v>1.2</v>
      </c>
      <c r="I183" s="221">
        <v>0</v>
      </c>
      <c r="J183" s="221">
        <f>ROUND(I183*H183,3)</f>
        <v>0</v>
      </c>
      <c r="K183" s="87"/>
      <c r="L183" s="10"/>
      <c r="M183" s="88" t="s">
        <v>14</v>
      </c>
      <c r="N183" s="89" t="s">
        <v>32</v>
      </c>
      <c r="O183" s="90">
        <v>0</v>
      </c>
      <c r="P183" s="90">
        <f>O183*H183</f>
        <v>0</v>
      </c>
      <c r="Q183" s="90">
        <v>0</v>
      </c>
      <c r="R183" s="90">
        <f>Q183*H183</f>
        <v>0</v>
      </c>
      <c r="S183" s="90">
        <v>0</v>
      </c>
      <c r="T183" s="91">
        <f>S183*H183</f>
        <v>0</v>
      </c>
      <c r="AR183" s="92" t="s">
        <v>87</v>
      </c>
      <c r="AT183" s="92" t="s">
        <v>83</v>
      </c>
      <c r="AU183" s="92" t="s">
        <v>88</v>
      </c>
      <c r="AY183" s="2" t="s">
        <v>81</v>
      </c>
      <c r="BE183" s="93">
        <f>IF(N183="základná",J183,0)</f>
        <v>0</v>
      </c>
      <c r="BF183" s="93">
        <f>IF(N183="znížená",J183,0)</f>
        <v>0</v>
      </c>
      <c r="BG183" s="93">
        <f>IF(N183="zákl. prenesená",J183,0)</f>
        <v>0</v>
      </c>
      <c r="BH183" s="93">
        <f>IF(N183="zníž. prenesená",J183,0)</f>
        <v>0</v>
      </c>
      <c r="BI183" s="93">
        <f>IF(N183="nulová",J183,0)</f>
        <v>0</v>
      </c>
      <c r="BJ183" s="2" t="s">
        <v>88</v>
      </c>
      <c r="BK183" s="94">
        <f>ROUND(I183*H183,3)</f>
        <v>0</v>
      </c>
      <c r="BL183" s="2" t="s">
        <v>87</v>
      </c>
      <c r="BM183" s="92" t="s">
        <v>203</v>
      </c>
    </row>
    <row r="184" spans="2:65" s="9" customFormat="1" ht="24.2" customHeight="1" x14ac:dyDescent="0.25">
      <c r="B184" s="81"/>
      <c r="C184" s="82" t="s">
        <v>148</v>
      </c>
      <c r="D184" s="82" t="s">
        <v>83</v>
      </c>
      <c r="E184" s="83" t="s">
        <v>204</v>
      </c>
      <c r="F184" s="84" t="s">
        <v>205</v>
      </c>
      <c r="G184" s="85" t="s">
        <v>123</v>
      </c>
      <c r="H184" s="86">
        <v>1.2</v>
      </c>
      <c r="I184" s="221">
        <v>0</v>
      </c>
      <c r="J184" s="221">
        <f>ROUND(I184*H184,3)</f>
        <v>0</v>
      </c>
      <c r="K184" s="87"/>
      <c r="L184" s="10"/>
      <c r="M184" s="88" t="s">
        <v>14</v>
      </c>
      <c r="N184" s="89" t="s">
        <v>32</v>
      </c>
      <c r="O184" s="90">
        <v>0</v>
      </c>
      <c r="P184" s="90">
        <f>O184*H184</f>
        <v>0</v>
      </c>
      <c r="Q184" s="90">
        <v>0</v>
      </c>
      <c r="R184" s="90">
        <f>Q184*H184</f>
        <v>0</v>
      </c>
      <c r="S184" s="90">
        <v>0</v>
      </c>
      <c r="T184" s="91">
        <f>S184*H184</f>
        <v>0</v>
      </c>
      <c r="AR184" s="92" t="s">
        <v>87</v>
      </c>
      <c r="AT184" s="92" t="s">
        <v>83</v>
      </c>
      <c r="AU184" s="92" t="s">
        <v>88</v>
      </c>
      <c r="AY184" s="2" t="s">
        <v>81</v>
      </c>
      <c r="BE184" s="93">
        <f>IF(N184="základná",J184,0)</f>
        <v>0</v>
      </c>
      <c r="BF184" s="93">
        <f>IF(N184="znížená",J184,0)</f>
        <v>0</v>
      </c>
      <c r="BG184" s="93">
        <f>IF(N184="zákl. prenesená",J184,0)</f>
        <v>0</v>
      </c>
      <c r="BH184" s="93">
        <f>IF(N184="zníž. prenesená",J184,0)</f>
        <v>0</v>
      </c>
      <c r="BI184" s="93">
        <f>IF(N184="nulová",J184,0)</f>
        <v>0</v>
      </c>
      <c r="BJ184" s="2" t="s">
        <v>88</v>
      </c>
      <c r="BK184" s="94">
        <f>ROUND(I184*H184,3)</f>
        <v>0</v>
      </c>
      <c r="BL184" s="2" t="s">
        <v>87</v>
      </c>
      <c r="BM184" s="92" t="s">
        <v>206</v>
      </c>
    </row>
    <row r="185" spans="2:65" s="71" customFormat="1" ht="22.9" customHeight="1" x14ac:dyDescent="0.2">
      <c r="B185" s="72"/>
      <c r="D185" s="73" t="s">
        <v>77</v>
      </c>
      <c r="E185" s="80" t="s">
        <v>103</v>
      </c>
      <c r="F185" s="80" t="s">
        <v>207</v>
      </c>
      <c r="I185" s="222"/>
      <c r="J185" s="219">
        <f>BK185</f>
        <v>0</v>
      </c>
      <c r="L185" s="72"/>
      <c r="M185" s="75"/>
      <c r="P185" s="76">
        <f>SUM(P186:P191)</f>
        <v>0</v>
      </c>
      <c r="R185" s="76">
        <f>SUM(R186:R191)</f>
        <v>0</v>
      </c>
      <c r="T185" s="77">
        <f>SUM(T186:T191)</f>
        <v>0</v>
      </c>
      <c r="AR185" s="73" t="s">
        <v>80</v>
      </c>
      <c r="AT185" s="78" t="s">
        <v>77</v>
      </c>
      <c r="AU185" s="78" t="s">
        <v>80</v>
      </c>
      <c r="AY185" s="73" t="s">
        <v>81</v>
      </c>
      <c r="BK185" s="79">
        <f>SUM(BK186:BK191)</f>
        <v>0</v>
      </c>
    </row>
    <row r="186" spans="2:65" s="9" customFormat="1" ht="24.2" customHeight="1" x14ac:dyDescent="0.25">
      <c r="B186" s="81"/>
      <c r="C186" s="82" t="s">
        <v>208</v>
      </c>
      <c r="D186" s="82" t="s">
        <v>83</v>
      </c>
      <c r="E186" s="83" t="s">
        <v>209</v>
      </c>
      <c r="F186" s="84" t="s">
        <v>210</v>
      </c>
      <c r="G186" s="85" t="s">
        <v>123</v>
      </c>
      <c r="H186" s="86">
        <v>162</v>
      </c>
      <c r="I186" s="221">
        <v>0</v>
      </c>
      <c r="J186" s="221">
        <f t="shared" ref="J186:J191" si="10">ROUND(I186*H186,3)</f>
        <v>0</v>
      </c>
      <c r="K186" s="87"/>
      <c r="L186" s="10"/>
      <c r="M186" s="88" t="s">
        <v>14</v>
      </c>
      <c r="N186" s="89" t="s">
        <v>32</v>
      </c>
      <c r="O186" s="90">
        <v>0</v>
      </c>
      <c r="P186" s="90">
        <f t="shared" ref="P186:P191" si="11">O186*H186</f>
        <v>0</v>
      </c>
      <c r="Q186" s="90">
        <v>0</v>
      </c>
      <c r="R186" s="90">
        <f t="shared" ref="R186:R191" si="12">Q186*H186</f>
        <v>0</v>
      </c>
      <c r="S186" s="90">
        <v>0</v>
      </c>
      <c r="T186" s="91">
        <f t="shared" ref="T186:T191" si="13">S186*H186</f>
        <v>0</v>
      </c>
      <c r="AR186" s="92" t="s">
        <v>87</v>
      </c>
      <c r="AT186" s="92" t="s">
        <v>83</v>
      </c>
      <c r="AU186" s="92" t="s">
        <v>88</v>
      </c>
      <c r="AY186" s="2" t="s">
        <v>81</v>
      </c>
      <c r="BE186" s="93">
        <f t="shared" ref="BE186:BE191" si="14">IF(N186="základná",J186,0)</f>
        <v>0</v>
      </c>
      <c r="BF186" s="93">
        <f t="shared" ref="BF186:BF191" si="15">IF(N186="znížená",J186,0)</f>
        <v>0</v>
      </c>
      <c r="BG186" s="93">
        <f t="shared" ref="BG186:BG191" si="16">IF(N186="zákl. prenesená",J186,0)</f>
        <v>0</v>
      </c>
      <c r="BH186" s="93">
        <f t="shared" ref="BH186:BH191" si="17">IF(N186="zníž. prenesená",J186,0)</f>
        <v>0</v>
      </c>
      <c r="BI186" s="93">
        <f t="shared" ref="BI186:BI191" si="18">IF(N186="nulová",J186,0)</f>
        <v>0</v>
      </c>
      <c r="BJ186" s="2" t="s">
        <v>88</v>
      </c>
      <c r="BK186" s="94">
        <f t="shared" ref="BK186:BK191" si="19">ROUND(I186*H186,3)</f>
        <v>0</v>
      </c>
      <c r="BL186" s="2" t="s">
        <v>87</v>
      </c>
      <c r="BM186" s="92" t="s">
        <v>211</v>
      </c>
    </row>
    <row r="187" spans="2:65" s="9" customFormat="1" ht="33" customHeight="1" x14ac:dyDescent="0.25">
      <c r="B187" s="81"/>
      <c r="C187" s="82" t="s">
        <v>152</v>
      </c>
      <c r="D187" s="82" t="s">
        <v>83</v>
      </c>
      <c r="E187" s="83" t="s">
        <v>212</v>
      </c>
      <c r="F187" s="84" t="s">
        <v>213</v>
      </c>
      <c r="G187" s="85" t="s">
        <v>123</v>
      </c>
      <c r="H187" s="86">
        <v>100</v>
      </c>
      <c r="I187" s="221">
        <v>0</v>
      </c>
      <c r="J187" s="221">
        <f t="shared" si="10"/>
        <v>0</v>
      </c>
      <c r="K187" s="87"/>
      <c r="L187" s="10"/>
      <c r="M187" s="88" t="s">
        <v>14</v>
      </c>
      <c r="N187" s="89" t="s">
        <v>32</v>
      </c>
      <c r="O187" s="90">
        <v>0</v>
      </c>
      <c r="P187" s="90">
        <f t="shared" si="11"/>
        <v>0</v>
      </c>
      <c r="Q187" s="90">
        <v>0</v>
      </c>
      <c r="R187" s="90">
        <f t="shared" si="12"/>
        <v>0</v>
      </c>
      <c r="S187" s="90">
        <v>0</v>
      </c>
      <c r="T187" s="91">
        <f t="shared" si="13"/>
        <v>0</v>
      </c>
      <c r="AR187" s="92" t="s">
        <v>87</v>
      </c>
      <c r="AT187" s="92" t="s">
        <v>83</v>
      </c>
      <c r="AU187" s="92" t="s">
        <v>88</v>
      </c>
      <c r="AY187" s="2" t="s">
        <v>81</v>
      </c>
      <c r="BE187" s="93">
        <f t="shared" si="14"/>
        <v>0</v>
      </c>
      <c r="BF187" s="93">
        <f t="shared" si="15"/>
        <v>0</v>
      </c>
      <c r="BG187" s="93">
        <f t="shared" si="16"/>
        <v>0</v>
      </c>
      <c r="BH187" s="93">
        <f t="shared" si="17"/>
        <v>0</v>
      </c>
      <c r="BI187" s="93">
        <f t="shared" si="18"/>
        <v>0</v>
      </c>
      <c r="BJ187" s="2" t="s">
        <v>88</v>
      </c>
      <c r="BK187" s="94">
        <f t="shared" si="19"/>
        <v>0</v>
      </c>
      <c r="BL187" s="2" t="s">
        <v>87</v>
      </c>
      <c r="BM187" s="92" t="s">
        <v>214</v>
      </c>
    </row>
    <row r="188" spans="2:65" s="9" customFormat="1" ht="33" customHeight="1" x14ac:dyDescent="0.25">
      <c r="B188" s="81"/>
      <c r="C188" s="82" t="s">
        <v>215</v>
      </c>
      <c r="D188" s="82" t="s">
        <v>83</v>
      </c>
      <c r="E188" s="83" t="s">
        <v>216</v>
      </c>
      <c r="F188" s="84" t="s">
        <v>217</v>
      </c>
      <c r="G188" s="85" t="s">
        <v>123</v>
      </c>
      <c r="H188" s="86">
        <v>780</v>
      </c>
      <c r="I188" s="221">
        <v>0</v>
      </c>
      <c r="J188" s="221">
        <f t="shared" si="10"/>
        <v>0</v>
      </c>
      <c r="K188" s="87"/>
      <c r="L188" s="10"/>
      <c r="M188" s="88" t="s">
        <v>14</v>
      </c>
      <c r="N188" s="89" t="s">
        <v>32</v>
      </c>
      <c r="O188" s="90">
        <v>0</v>
      </c>
      <c r="P188" s="90">
        <f t="shared" si="11"/>
        <v>0</v>
      </c>
      <c r="Q188" s="90">
        <v>0</v>
      </c>
      <c r="R188" s="90">
        <f t="shared" si="12"/>
        <v>0</v>
      </c>
      <c r="S188" s="90">
        <v>0</v>
      </c>
      <c r="T188" s="91">
        <f t="shared" si="13"/>
        <v>0</v>
      </c>
      <c r="AR188" s="92" t="s">
        <v>87</v>
      </c>
      <c r="AT188" s="92" t="s">
        <v>83</v>
      </c>
      <c r="AU188" s="92" t="s">
        <v>88</v>
      </c>
      <c r="AY188" s="2" t="s">
        <v>81</v>
      </c>
      <c r="BE188" s="93">
        <f t="shared" si="14"/>
        <v>0</v>
      </c>
      <c r="BF188" s="93">
        <f t="shared" si="15"/>
        <v>0</v>
      </c>
      <c r="BG188" s="93">
        <f t="shared" si="16"/>
        <v>0</v>
      </c>
      <c r="BH188" s="93">
        <f t="shared" si="17"/>
        <v>0</v>
      </c>
      <c r="BI188" s="93">
        <f t="shared" si="18"/>
        <v>0</v>
      </c>
      <c r="BJ188" s="2" t="s">
        <v>88</v>
      </c>
      <c r="BK188" s="94">
        <f t="shared" si="19"/>
        <v>0</v>
      </c>
      <c r="BL188" s="2" t="s">
        <v>87</v>
      </c>
      <c r="BM188" s="92" t="s">
        <v>218</v>
      </c>
    </row>
    <row r="189" spans="2:65" s="9" customFormat="1" ht="33" customHeight="1" x14ac:dyDescent="0.25">
      <c r="B189" s="81"/>
      <c r="C189" s="82" t="s">
        <v>156</v>
      </c>
      <c r="D189" s="82" t="s">
        <v>83</v>
      </c>
      <c r="E189" s="83" t="s">
        <v>219</v>
      </c>
      <c r="F189" s="84" t="s">
        <v>220</v>
      </c>
      <c r="G189" s="85" t="s">
        <v>123</v>
      </c>
      <c r="H189" s="86">
        <v>780</v>
      </c>
      <c r="I189" s="221">
        <v>0</v>
      </c>
      <c r="J189" s="221">
        <f t="shared" si="10"/>
        <v>0</v>
      </c>
      <c r="K189" s="87"/>
      <c r="L189" s="10"/>
      <c r="M189" s="88" t="s">
        <v>14</v>
      </c>
      <c r="N189" s="89" t="s">
        <v>32</v>
      </c>
      <c r="O189" s="90">
        <v>0</v>
      </c>
      <c r="P189" s="90">
        <f t="shared" si="11"/>
        <v>0</v>
      </c>
      <c r="Q189" s="90">
        <v>0</v>
      </c>
      <c r="R189" s="90">
        <f t="shared" si="12"/>
        <v>0</v>
      </c>
      <c r="S189" s="90">
        <v>0</v>
      </c>
      <c r="T189" s="91">
        <f t="shared" si="13"/>
        <v>0</v>
      </c>
      <c r="AR189" s="92" t="s">
        <v>87</v>
      </c>
      <c r="AT189" s="92" t="s">
        <v>83</v>
      </c>
      <c r="AU189" s="92" t="s">
        <v>88</v>
      </c>
      <c r="AY189" s="2" t="s">
        <v>81</v>
      </c>
      <c r="BE189" s="93">
        <f t="shared" si="14"/>
        <v>0</v>
      </c>
      <c r="BF189" s="93">
        <f t="shared" si="15"/>
        <v>0</v>
      </c>
      <c r="BG189" s="93">
        <f t="shared" si="16"/>
        <v>0</v>
      </c>
      <c r="BH189" s="93">
        <f t="shared" si="17"/>
        <v>0</v>
      </c>
      <c r="BI189" s="93">
        <f t="shared" si="18"/>
        <v>0</v>
      </c>
      <c r="BJ189" s="2" t="s">
        <v>88</v>
      </c>
      <c r="BK189" s="94">
        <f t="shared" si="19"/>
        <v>0</v>
      </c>
      <c r="BL189" s="2" t="s">
        <v>87</v>
      </c>
      <c r="BM189" s="92" t="s">
        <v>221</v>
      </c>
    </row>
    <row r="190" spans="2:65" s="9" customFormat="1" ht="16.5" customHeight="1" x14ac:dyDescent="0.25">
      <c r="B190" s="81"/>
      <c r="C190" s="82" t="s">
        <v>222</v>
      </c>
      <c r="D190" s="82" t="s">
        <v>83</v>
      </c>
      <c r="E190" s="83" t="s">
        <v>223</v>
      </c>
      <c r="F190" s="84" t="s">
        <v>224</v>
      </c>
      <c r="G190" s="85" t="s">
        <v>123</v>
      </c>
      <c r="H190" s="86">
        <v>100</v>
      </c>
      <c r="I190" s="221">
        <v>0</v>
      </c>
      <c r="J190" s="221">
        <f t="shared" si="10"/>
        <v>0</v>
      </c>
      <c r="K190" s="87"/>
      <c r="L190" s="10"/>
      <c r="M190" s="88" t="s">
        <v>14</v>
      </c>
      <c r="N190" s="89" t="s">
        <v>32</v>
      </c>
      <c r="O190" s="90">
        <v>0</v>
      </c>
      <c r="P190" s="90">
        <f t="shared" si="11"/>
        <v>0</v>
      </c>
      <c r="Q190" s="90">
        <v>0</v>
      </c>
      <c r="R190" s="90">
        <f t="shared" si="12"/>
        <v>0</v>
      </c>
      <c r="S190" s="90">
        <v>0</v>
      </c>
      <c r="T190" s="91">
        <f t="shared" si="13"/>
        <v>0</v>
      </c>
      <c r="AR190" s="92" t="s">
        <v>87</v>
      </c>
      <c r="AT190" s="92" t="s">
        <v>83</v>
      </c>
      <c r="AU190" s="92" t="s">
        <v>88</v>
      </c>
      <c r="AY190" s="2" t="s">
        <v>81</v>
      </c>
      <c r="BE190" s="93">
        <f t="shared" si="14"/>
        <v>0</v>
      </c>
      <c r="BF190" s="93">
        <f t="shared" si="15"/>
        <v>0</v>
      </c>
      <c r="BG190" s="93">
        <f t="shared" si="16"/>
        <v>0</v>
      </c>
      <c r="BH190" s="93">
        <f t="shared" si="17"/>
        <v>0</v>
      </c>
      <c r="BI190" s="93">
        <f t="shared" si="18"/>
        <v>0</v>
      </c>
      <c r="BJ190" s="2" t="s">
        <v>88</v>
      </c>
      <c r="BK190" s="94">
        <f t="shared" si="19"/>
        <v>0</v>
      </c>
      <c r="BL190" s="2" t="s">
        <v>87</v>
      </c>
      <c r="BM190" s="92" t="s">
        <v>225</v>
      </c>
    </row>
    <row r="191" spans="2:65" s="9" customFormat="1" ht="37.9" customHeight="1" x14ac:dyDescent="0.25">
      <c r="B191" s="81"/>
      <c r="C191" s="82" t="s">
        <v>160</v>
      </c>
      <c r="D191" s="82" t="s">
        <v>83</v>
      </c>
      <c r="E191" s="83" t="s">
        <v>226</v>
      </c>
      <c r="F191" s="84" t="s">
        <v>227</v>
      </c>
      <c r="G191" s="85" t="s">
        <v>123</v>
      </c>
      <c r="H191" s="86">
        <v>100</v>
      </c>
      <c r="I191" s="221">
        <v>0</v>
      </c>
      <c r="J191" s="221">
        <f t="shared" si="10"/>
        <v>0</v>
      </c>
      <c r="K191" s="87"/>
      <c r="L191" s="10"/>
      <c r="M191" s="88" t="s">
        <v>14</v>
      </c>
      <c r="N191" s="89" t="s">
        <v>32</v>
      </c>
      <c r="O191" s="90">
        <v>0</v>
      </c>
      <c r="P191" s="90">
        <f t="shared" si="11"/>
        <v>0</v>
      </c>
      <c r="Q191" s="90">
        <v>0</v>
      </c>
      <c r="R191" s="90">
        <f t="shared" si="12"/>
        <v>0</v>
      </c>
      <c r="S191" s="90">
        <v>0</v>
      </c>
      <c r="T191" s="91">
        <f t="shared" si="13"/>
        <v>0</v>
      </c>
      <c r="AR191" s="92" t="s">
        <v>87</v>
      </c>
      <c r="AT191" s="92" t="s">
        <v>83</v>
      </c>
      <c r="AU191" s="92" t="s">
        <v>88</v>
      </c>
      <c r="AY191" s="2" t="s">
        <v>81</v>
      </c>
      <c r="BE191" s="93">
        <f t="shared" si="14"/>
        <v>0</v>
      </c>
      <c r="BF191" s="93">
        <f t="shared" si="15"/>
        <v>0</v>
      </c>
      <c r="BG191" s="93">
        <f t="shared" si="16"/>
        <v>0</v>
      </c>
      <c r="BH191" s="93">
        <f t="shared" si="17"/>
        <v>0</v>
      </c>
      <c r="BI191" s="93">
        <f t="shared" si="18"/>
        <v>0</v>
      </c>
      <c r="BJ191" s="2" t="s">
        <v>88</v>
      </c>
      <c r="BK191" s="94">
        <f t="shared" si="19"/>
        <v>0</v>
      </c>
      <c r="BL191" s="2" t="s">
        <v>87</v>
      </c>
      <c r="BM191" s="92" t="s">
        <v>228</v>
      </c>
    </row>
    <row r="192" spans="2:65" s="71" customFormat="1" ht="22.9" customHeight="1" x14ac:dyDescent="0.2">
      <c r="B192" s="72"/>
      <c r="D192" s="73" t="s">
        <v>77</v>
      </c>
      <c r="E192" s="80" t="s">
        <v>99</v>
      </c>
      <c r="F192" s="80" t="s">
        <v>229</v>
      </c>
      <c r="I192" s="222"/>
      <c r="J192" s="219">
        <f>BK192</f>
        <v>0</v>
      </c>
      <c r="L192" s="72"/>
      <c r="M192" s="75"/>
      <c r="P192" s="76">
        <f>P193</f>
        <v>0</v>
      </c>
      <c r="R192" s="76">
        <f>R193</f>
        <v>0</v>
      </c>
      <c r="T192" s="77">
        <f>T193</f>
        <v>0</v>
      </c>
      <c r="AR192" s="73" t="s">
        <v>80</v>
      </c>
      <c r="AT192" s="78" t="s">
        <v>77</v>
      </c>
      <c r="AU192" s="78" t="s">
        <v>80</v>
      </c>
      <c r="AY192" s="73" t="s">
        <v>81</v>
      </c>
      <c r="BK192" s="79">
        <f>BK193</f>
        <v>0</v>
      </c>
    </row>
    <row r="193" spans="2:65" s="9" customFormat="1" ht="24.2" customHeight="1" x14ac:dyDescent="0.25">
      <c r="B193" s="81"/>
      <c r="C193" s="82" t="s">
        <v>230</v>
      </c>
      <c r="D193" s="82" t="s">
        <v>83</v>
      </c>
      <c r="E193" s="83" t="s">
        <v>231</v>
      </c>
      <c r="F193" s="84" t="s">
        <v>232</v>
      </c>
      <c r="G193" s="85" t="s">
        <v>123</v>
      </c>
      <c r="H193" s="86">
        <v>60</v>
      </c>
      <c r="I193" s="221">
        <v>0</v>
      </c>
      <c r="J193" s="221">
        <f>ROUND(I193*H193,3)</f>
        <v>0</v>
      </c>
      <c r="K193" s="87"/>
      <c r="L193" s="10"/>
      <c r="M193" s="88" t="s">
        <v>14</v>
      </c>
      <c r="N193" s="89" t="s">
        <v>32</v>
      </c>
      <c r="O193" s="90">
        <v>0</v>
      </c>
      <c r="P193" s="90">
        <f>O193*H193</f>
        <v>0</v>
      </c>
      <c r="Q193" s="90">
        <v>0</v>
      </c>
      <c r="R193" s="90">
        <f>Q193*H193</f>
        <v>0</v>
      </c>
      <c r="S193" s="90">
        <v>0</v>
      </c>
      <c r="T193" s="91">
        <f>S193*H193</f>
        <v>0</v>
      </c>
      <c r="AR193" s="92" t="s">
        <v>87</v>
      </c>
      <c r="AT193" s="92" t="s">
        <v>83</v>
      </c>
      <c r="AU193" s="92" t="s">
        <v>88</v>
      </c>
      <c r="AY193" s="2" t="s">
        <v>81</v>
      </c>
      <c r="BE193" s="93">
        <f>IF(N193="základná",J193,0)</f>
        <v>0</v>
      </c>
      <c r="BF193" s="93">
        <f>IF(N193="znížená",J193,0)</f>
        <v>0</v>
      </c>
      <c r="BG193" s="93">
        <f>IF(N193="zákl. prenesená",J193,0)</f>
        <v>0</v>
      </c>
      <c r="BH193" s="93">
        <f>IF(N193="zníž. prenesená",J193,0)</f>
        <v>0</v>
      </c>
      <c r="BI193" s="93">
        <f>IF(N193="nulová",J193,0)</f>
        <v>0</v>
      </c>
      <c r="BJ193" s="2" t="s">
        <v>88</v>
      </c>
      <c r="BK193" s="94">
        <f>ROUND(I193*H193,3)</f>
        <v>0</v>
      </c>
      <c r="BL193" s="2" t="s">
        <v>87</v>
      </c>
      <c r="BM193" s="92" t="s">
        <v>233</v>
      </c>
    </row>
    <row r="194" spans="2:65" s="71" customFormat="1" ht="22.9" customHeight="1" x14ac:dyDescent="0.2">
      <c r="B194" s="72"/>
      <c r="D194" s="73" t="s">
        <v>77</v>
      </c>
      <c r="E194" s="80" t="s">
        <v>120</v>
      </c>
      <c r="F194" s="80" t="s">
        <v>234</v>
      </c>
      <c r="I194" s="222"/>
      <c r="J194" s="219">
        <f>BK194</f>
        <v>0</v>
      </c>
      <c r="L194" s="72"/>
      <c r="M194" s="75"/>
      <c r="P194" s="76">
        <f>SUM(P195:P208)</f>
        <v>0</v>
      </c>
      <c r="R194" s="76">
        <f>SUM(R195:R208)</f>
        <v>0</v>
      </c>
      <c r="T194" s="77">
        <f>SUM(T195:T208)</f>
        <v>0</v>
      </c>
      <c r="AR194" s="73" t="s">
        <v>80</v>
      </c>
      <c r="AT194" s="78" t="s">
        <v>77</v>
      </c>
      <c r="AU194" s="78" t="s">
        <v>80</v>
      </c>
      <c r="AY194" s="73" t="s">
        <v>81</v>
      </c>
      <c r="BK194" s="79">
        <f>SUM(BK195:BK208)</f>
        <v>0</v>
      </c>
    </row>
    <row r="195" spans="2:65" s="9" customFormat="1" ht="24.2" customHeight="1" x14ac:dyDescent="0.25">
      <c r="B195" s="81"/>
      <c r="C195" s="82" t="s">
        <v>164</v>
      </c>
      <c r="D195" s="82" t="s">
        <v>83</v>
      </c>
      <c r="E195" s="83" t="s">
        <v>235</v>
      </c>
      <c r="F195" s="84" t="s">
        <v>236</v>
      </c>
      <c r="G195" s="85" t="s">
        <v>237</v>
      </c>
      <c r="H195" s="86">
        <v>156</v>
      </c>
      <c r="I195" s="221">
        <v>0</v>
      </c>
      <c r="J195" s="221">
        <f>ROUND(I195*H195,3)</f>
        <v>0</v>
      </c>
      <c r="K195" s="87"/>
      <c r="L195" s="10"/>
      <c r="M195" s="88" t="s">
        <v>14</v>
      </c>
      <c r="N195" s="89" t="s">
        <v>32</v>
      </c>
      <c r="O195" s="90">
        <v>0</v>
      </c>
      <c r="P195" s="90">
        <f>O195*H195</f>
        <v>0</v>
      </c>
      <c r="Q195" s="90">
        <v>0</v>
      </c>
      <c r="R195" s="90">
        <f>Q195*H195</f>
        <v>0</v>
      </c>
      <c r="S195" s="90">
        <v>0</v>
      </c>
      <c r="T195" s="91">
        <f>S195*H195</f>
        <v>0</v>
      </c>
      <c r="AR195" s="92" t="s">
        <v>87</v>
      </c>
      <c r="AT195" s="92" t="s">
        <v>83</v>
      </c>
      <c r="AU195" s="92" t="s">
        <v>88</v>
      </c>
      <c r="AY195" s="2" t="s">
        <v>81</v>
      </c>
      <c r="BE195" s="93">
        <f>IF(N195="základná",J195,0)</f>
        <v>0</v>
      </c>
      <c r="BF195" s="93">
        <f>IF(N195="znížená",J195,0)</f>
        <v>0</v>
      </c>
      <c r="BG195" s="93">
        <f>IF(N195="zákl. prenesená",J195,0)</f>
        <v>0</v>
      </c>
      <c r="BH195" s="93">
        <f>IF(N195="zníž. prenesená",J195,0)</f>
        <v>0</v>
      </c>
      <c r="BI195" s="93">
        <f>IF(N195="nulová",J195,0)</f>
        <v>0</v>
      </c>
      <c r="BJ195" s="2" t="s">
        <v>88</v>
      </c>
      <c r="BK195" s="94">
        <f>ROUND(I195*H195,3)</f>
        <v>0</v>
      </c>
      <c r="BL195" s="2" t="s">
        <v>87</v>
      </c>
      <c r="BM195" s="92" t="s">
        <v>238</v>
      </c>
    </row>
    <row r="196" spans="2:65" s="9" customFormat="1" ht="24.2" customHeight="1" x14ac:dyDescent="0.25">
      <c r="B196" s="81"/>
      <c r="C196" s="110" t="s">
        <v>239</v>
      </c>
      <c r="D196" s="110" t="s">
        <v>125</v>
      </c>
      <c r="E196" s="111" t="s">
        <v>240</v>
      </c>
      <c r="F196" s="112" t="s">
        <v>241</v>
      </c>
      <c r="G196" s="113" t="s">
        <v>237</v>
      </c>
      <c r="H196" s="114">
        <v>156</v>
      </c>
      <c r="I196" s="220">
        <v>0</v>
      </c>
      <c r="J196" s="220">
        <f>ROUND(I196*H196,3)</f>
        <v>0</v>
      </c>
      <c r="K196" s="115"/>
      <c r="L196" s="116"/>
      <c r="M196" s="117" t="s">
        <v>14</v>
      </c>
      <c r="N196" s="118" t="s">
        <v>32</v>
      </c>
      <c r="O196" s="90">
        <v>0</v>
      </c>
      <c r="P196" s="90">
        <f>O196*H196</f>
        <v>0</v>
      </c>
      <c r="Q196" s="90">
        <v>0</v>
      </c>
      <c r="R196" s="90">
        <f>Q196*H196</f>
        <v>0</v>
      </c>
      <c r="S196" s="90">
        <v>0</v>
      </c>
      <c r="T196" s="91">
        <f>S196*H196</f>
        <v>0</v>
      </c>
      <c r="AR196" s="92" t="s">
        <v>102</v>
      </c>
      <c r="AT196" s="92" t="s">
        <v>125</v>
      </c>
      <c r="AU196" s="92" t="s">
        <v>88</v>
      </c>
      <c r="AY196" s="2" t="s">
        <v>81</v>
      </c>
      <c r="BE196" s="93">
        <f>IF(N196="základná",J196,0)</f>
        <v>0</v>
      </c>
      <c r="BF196" s="93">
        <f>IF(N196="znížená",J196,0)</f>
        <v>0</v>
      </c>
      <c r="BG196" s="93">
        <f>IF(N196="zákl. prenesená",J196,0)</f>
        <v>0</v>
      </c>
      <c r="BH196" s="93">
        <f>IF(N196="zníž. prenesená",J196,0)</f>
        <v>0</v>
      </c>
      <c r="BI196" s="93">
        <f>IF(N196="nulová",J196,0)</f>
        <v>0</v>
      </c>
      <c r="BJ196" s="2" t="s">
        <v>88</v>
      </c>
      <c r="BK196" s="94">
        <f>ROUND(I196*H196,3)</f>
        <v>0</v>
      </c>
      <c r="BL196" s="2" t="s">
        <v>87</v>
      </c>
      <c r="BM196" s="92" t="s">
        <v>242</v>
      </c>
    </row>
    <row r="197" spans="2:65" s="9" customFormat="1" ht="33" customHeight="1" x14ac:dyDescent="0.25">
      <c r="B197" s="81"/>
      <c r="C197" s="82" t="s">
        <v>168</v>
      </c>
      <c r="D197" s="82" t="s">
        <v>83</v>
      </c>
      <c r="E197" s="83" t="s">
        <v>243</v>
      </c>
      <c r="F197" s="84" t="s">
        <v>244</v>
      </c>
      <c r="G197" s="85" t="s">
        <v>123</v>
      </c>
      <c r="H197" s="86">
        <v>780</v>
      </c>
      <c r="I197" s="221">
        <v>0</v>
      </c>
      <c r="J197" s="221">
        <f>ROUND(I197*H197,3)</f>
        <v>0</v>
      </c>
      <c r="K197" s="87"/>
      <c r="L197" s="10"/>
      <c r="M197" s="88" t="s">
        <v>14</v>
      </c>
      <c r="N197" s="89" t="s">
        <v>32</v>
      </c>
      <c r="O197" s="90">
        <v>0</v>
      </c>
      <c r="P197" s="90">
        <f>O197*H197</f>
        <v>0</v>
      </c>
      <c r="Q197" s="90">
        <v>0</v>
      </c>
      <c r="R197" s="90">
        <f>Q197*H197</f>
        <v>0</v>
      </c>
      <c r="S197" s="90">
        <v>0</v>
      </c>
      <c r="T197" s="91">
        <f>S197*H197</f>
        <v>0</v>
      </c>
      <c r="AR197" s="92" t="s">
        <v>87</v>
      </c>
      <c r="AT197" s="92" t="s">
        <v>83</v>
      </c>
      <c r="AU197" s="92" t="s">
        <v>88</v>
      </c>
      <c r="AY197" s="2" t="s">
        <v>81</v>
      </c>
      <c r="BE197" s="93">
        <f>IF(N197="základná",J197,0)</f>
        <v>0</v>
      </c>
      <c r="BF197" s="93">
        <f>IF(N197="znížená",J197,0)</f>
        <v>0</v>
      </c>
      <c r="BG197" s="93">
        <f>IF(N197="zákl. prenesená",J197,0)</f>
        <v>0</v>
      </c>
      <c r="BH197" s="93">
        <f>IF(N197="zníž. prenesená",J197,0)</f>
        <v>0</v>
      </c>
      <c r="BI197" s="93">
        <f>IF(N197="nulová",J197,0)</f>
        <v>0</v>
      </c>
      <c r="BJ197" s="2" t="s">
        <v>88</v>
      </c>
      <c r="BK197" s="94">
        <f>ROUND(I197*H197,3)</f>
        <v>0</v>
      </c>
      <c r="BL197" s="2" t="s">
        <v>87</v>
      </c>
      <c r="BM197" s="92" t="s">
        <v>245</v>
      </c>
    </row>
    <row r="198" spans="2:65" s="9" customFormat="1" ht="33" customHeight="1" x14ac:dyDescent="0.25">
      <c r="B198" s="81"/>
      <c r="C198" s="82" t="s">
        <v>246</v>
      </c>
      <c r="D198" s="82" t="s">
        <v>83</v>
      </c>
      <c r="E198" s="83" t="s">
        <v>247</v>
      </c>
      <c r="F198" s="84" t="s">
        <v>248</v>
      </c>
      <c r="G198" s="85" t="s">
        <v>123</v>
      </c>
      <c r="H198" s="86">
        <v>780</v>
      </c>
      <c r="I198" s="221">
        <v>0</v>
      </c>
      <c r="J198" s="221">
        <f>ROUND(I198*H198,3)</f>
        <v>0</v>
      </c>
      <c r="K198" s="87"/>
      <c r="L198" s="10"/>
      <c r="M198" s="88" t="s">
        <v>14</v>
      </c>
      <c r="N198" s="89" t="s">
        <v>32</v>
      </c>
      <c r="O198" s="90">
        <v>0</v>
      </c>
      <c r="P198" s="90">
        <f>O198*H198</f>
        <v>0</v>
      </c>
      <c r="Q198" s="90">
        <v>0</v>
      </c>
      <c r="R198" s="90">
        <f>Q198*H198</f>
        <v>0</v>
      </c>
      <c r="S198" s="90">
        <v>0</v>
      </c>
      <c r="T198" s="91">
        <f>S198*H198</f>
        <v>0</v>
      </c>
      <c r="AR198" s="92" t="s">
        <v>87</v>
      </c>
      <c r="AT198" s="92" t="s">
        <v>83</v>
      </c>
      <c r="AU198" s="92" t="s">
        <v>88</v>
      </c>
      <c r="AY198" s="2" t="s">
        <v>81</v>
      </c>
      <c r="BE198" s="93">
        <f>IF(N198="základná",J198,0)</f>
        <v>0</v>
      </c>
      <c r="BF198" s="93">
        <f>IF(N198="znížená",J198,0)</f>
        <v>0</v>
      </c>
      <c r="BG198" s="93">
        <f>IF(N198="zákl. prenesená",J198,0)</f>
        <v>0</v>
      </c>
      <c r="BH198" s="93">
        <f>IF(N198="zníž. prenesená",J198,0)</f>
        <v>0</v>
      </c>
      <c r="BI198" s="93">
        <f>IF(N198="nulová",J198,0)</f>
        <v>0</v>
      </c>
      <c r="BJ198" s="2" t="s">
        <v>88</v>
      </c>
      <c r="BK198" s="94">
        <f>ROUND(I198*H198,3)</f>
        <v>0</v>
      </c>
      <c r="BL198" s="2" t="s">
        <v>87</v>
      </c>
      <c r="BM198" s="92" t="s">
        <v>249</v>
      </c>
    </row>
    <row r="199" spans="2:65" s="9" customFormat="1" ht="24.2" customHeight="1" x14ac:dyDescent="0.25">
      <c r="B199" s="81"/>
      <c r="C199" s="82" t="s">
        <v>172</v>
      </c>
      <c r="D199" s="82" t="s">
        <v>83</v>
      </c>
      <c r="E199" s="83" t="s">
        <v>250</v>
      </c>
      <c r="F199" s="84" t="s">
        <v>251</v>
      </c>
      <c r="G199" s="85" t="s">
        <v>86</v>
      </c>
      <c r="H199" s="86">
        <v>4.7519999999999998</v>
      </c>
      <c r="I199" s="221">
        <v>0</v>
      </c>
      <c r="J199" s="221">
        <f>ROUND(I199*H199,3)</f>
        <v>0</v>
      </c>
      <c r="K199" s="87"/>
      <c r="L199" s="10"/>
      <c r="M199" s="88" t="s">
        <v>14</v>
      </c>
      <c r="N199" s="89" t="s">
        <v>32</v>
      </c>
      <c r="O199" s="90">
        <v>0</v>
      </c>
      <c r="P199" s="90">
        <f>O199*H199</f>
        <v>0</v>
      </c>
      <c r="Q199" s="90">
        <v>0</v>
      </c>
      <c r="R199" s="90">
        <f>Q199*H199</f>
        <v>0</v>
      </c>
      <c r="S199" s="90">
        <v>0</v>
      </c>
      <c r="T199" s="91">
        <f>S199*H199</f>
        <v>0</v>
      </c>
      <c r="AR199" s="92" t="s">
        <v>87</v>
      </c>
      <c r="AT199" s="92" t="s">
        <v>83</v>
      </c>
      <c r="AU199" s="92" t="s">
        <v>88</v>
      </c>
      <c r="AY199" s="2" t="s">
        <v>81</v>
      </c>
      <c r="BE199" s="93">
        <f>IF(N199="základná",J199,0)</f>
        <v>0</v>
      </c>
      <c r="BF199" s="93">
        <f>IF(N199="znížená",J199,0)</f>
        <v>0</v>
      </c>
      <c r="BG199" s="93">
        <f>IF(N199="zákl. prenesená",J199,0)</f>
        <v>0</v>
      </c>
      <c r="BH199" s="93">
        <f>IF(N199="zníž. prenesená",J199,0)</f>
        <v>0</v>
      </c>
      <c r="BI199" s="93">
        <f>IF(N199="nulová",J199,0)</f>
        <v>0</v>
      </c>
      <c r="BJ199" s="2" t="s">
        <v>88</v>
      </c>
      <c r="BK199" s="94">
        <f>ROUND(I199*H199,3)</f>
        <v>0</v>
      </c>
      <c r="BL199" s="2" t="s">
        <v>87</v>
      </c>
      <c r="BM199" s="92" t="s">
        <v>252</v>
      </c>
    </row>
    <row r="200" spans="2:65" s="95" customFormat="1" x14ac:dyDescent="0.25">
      <c r="B200" s="96"/>
      <c r="D200" s="97" t="s">
        <v>89</v>
      </c>
      <c r="E200" s="98" t="s">
        <v>14</v>
      </c>
      <c r="F200" s="99" t="s">
        <v>253</v>
      </c>
      <c r="H200" s="100">
        <v>4.7519999999999998</v>
      </c>
      <c r="I200" s="223"/>
      <c r="J200" s="223"/>
      <c r="L200" s="96"/>
      <c r="M200" s="101"/>
      <c r="T200" s="102"/>
      <c r="AT200" s="98" t="s">
        <v>89</v>
      </c>
      <c r="AU200" s="98" t="s">
        <v>88</v>
      </c>
      <c r="AV200" s="95" t="s">
        <v>88</v>
      </c>
      <c r="AW200" s="95" t="s">
        <v>91</v>
      </c>
      <c r="AX200" s="95" t="s">
        <v>2</v>
      </c>
      <c r="AY200" s="98" t="s">
        <v>81</v>
      </c>
    </row>
    <row r="201" spans="2:65" s="103" customFormat="1" x14ac:dyDescent="0.25">
      <c r="B201" s="104"/>
      <c r="D201" s="97" t="s">
        <v>89</v>
      </c>
      <c r="E201" s="105" t="s">
        <v>14</v>
      </c>
      <c r="F201" s="106" t="s">
        <v>93</v>
      </c>
      <c r="H201" s="107">
        <v>4.7519999999999998</v>
      </c>
      <c r="I201" s="224"/>
      <c r="J201" s="224"/>
      <c r="L201" s="104"/>
      <c r="M201" s="108"/>
      <c r="T201" s="109"/>
      <c r="AT201" s="105" t="s">
        <v>89</v>
      </c>
      <c r="AU201" s="105" t="s">
        <v>88</v>
      </c>
      <c r="AV201" s="103" t="s">
        <v>87</v>
      </c>
      <c r="AW201" s="103" t="s">
        <v>91</v>
      </c>
      <c r="AX201" s="103" t="s">
        <v>80</v>
      </c>
      <c r="AY201" s="105" t="s">
        <v>81</v>
      </c>
    </row>
    <row r="202" spans="2:65" s="9" customFormat="1" ht="33" customHeight="1" x14ac:dyDescent="0.25">
      <c r="B202" s="81"/>
      <c r="C202" s="82" t="s">
        <v>254</v>
      </c>
      <c r="D202" s="82" t="s">
        <v>83</v>
      </c>
      <c r="E202" s="83" t="s">
        <v>255</v>
      </c>
      <c r="F202" s="84" t="s">
        <v>256</v>
      </c>
      <c r="G202" s="85" t="s">
        <v>86</v>
      </c>
      <c r="H202" s="86">
        <v>60</v>
      </c>
      <c r="I202" s="221">
        <v>0</v>
      </c>
      <c r="J202" s="221">
        <f>ROUND(I202*H202,3)</f>
        <v>0</v>
      </c>
      <c r="K202" s="87"/>
      <c r="L202" s="10"/>
      <c r="M202" s="88" t="s">
        <v>14</v>
      </c>
      <c r="N202" s="89" t="s">
        <v>32</v>
      </c>
      <c r="O202" s="90">
        <v>0</v>
      </c>
      <c r="P202" s="90">
        <f>O202*H202</f>
        <v>0</v>
      </c>
      <c r="Q202" s="90">
        <v>0</v>
      </c>
      <c r="R202" s="90">
        <f>Q202*H202</f>
        <v>0</v>
      </c>
      <c r="S202" s="90">
        <v>0</v>
      </c>
      <c r="T202" s="91">
        <f>S202*H202</f>
        <v>0</v>
      </c>
      <c r="AR202" s="92" t="s">
        <v>87</v>
      </c>
      <c r="AT202" s="92" t="s">
        <v>83</v>
      </c>
      <c r="AU202" s="92" t="s">
        <v>88</v>
      </c>
      <c r="AY202" s="2" t="s">
        <v>81</v>
      </c>
      <c r="BE202" s="93">
        <f>IF(N202="základná",J202,0)</f>
        <v>0</v>
      </c>
      <c r="BF202" s="93">
        <f>IF(N202="znížená",J202,0)</f>
        <v>0</v>
      </c>
      <c r="BG202" s="93">
        <f>IF(N202="zákl. prenesená",J202,0)</f>
        <v>0</v>
      </c>
      <c r="BH202" s="93">
        <f>IF(N202="zníž. prenesená",J202,0)</f>
        <v>0</v>
      </c>
      <c r="BI202" s="93">
        <f>IF(N202="nulová",J202,0)</f>
        <v>0</v>
      </c>
      <c r="BJ202" s="2" t="s">
        <v>88</v>
      </c>
      <c r="BK202" s="94">
        <f>ROUND(I202*H202,3)</f>
        <v>0</v>
      </c>
      <c r="BL202" s="2" t="s">
        <v>87</v>
      </c>
      <c r="BM202" s="92" t="s">
        <v>257</v>
      </c>
    </row>
    <row r="203" spans="2:65" s="9" customFormat="1" ht="21.75" customHeight="1" x14ac:dyDescent="0.25">
      <c r="B203" s="81"/>
      <c r="C203" s="82" t="s">
        <v>176</v>
      </c>
      <c r="D203" s="82" t="s">
        <v>83</v>
      </c>
      <c r="E203" s="83" t="s">
        <v>258</v>
      </c>
      <c r="F203" s="84" t="s">
        <v>259</v>
      </c>
      <c r="G203" s="85" t="s">
        <v>117</v>
      </c>
      <c r="H203" s="86">
        <v>162</v>
      </c>
      <c r="I203" s="221">
        <v>0</v>
      </c>
      <c r="J203" s="221">
        <f>ROUND(I203*H203,3)</f>
        <v>0</v>
      </c>
      <c r="K203" s="87"/>
      <c r="L203" s="10"/>
      <c r="M203" s="88" t="s">
        <v>14</v>
      </c>
      <c r="N203" s="89" t="s">
        <v>32</v>
      </c>
      <c r="O203" s="90">
        <v>0</v>
      </c>
      <c r="P203" s="90">
        <f>O203*H203</f>
        <v>0</v>
      </c>
      <c r="Q203" s="90">
        <v>0</v>
      </c>
      <c r="R203" s="90">
        <f>Q203*H203</f>
        <v>0</v>
      </c>
      <c r="S203" s="90">
        <v>0</v>
      </c>
      <c r="T203" s="91">
        <f>S203*H203</f>
        <v>0</v>
      </c>
      <c r="AR203" s="92" t="s">
        <v>87</v>
      </c>
      <c r="AT203" s="92" t="s">
        <v>83</v>
      </c>
      <c r="AU203" s="92" t="s">
        <v>88</v>
      </c>
      <c r="AY203" s="2" t="s">
        <v>81</v>
      </c>
      <c r="BE203" s="93">
        <f>IF(N203="základná",J203,0)</f>
        <v>0</v>
      </c>
      <c r="BF203" s="93">
        <f>IF(N203="znížená",J203,0)</f>
        <v>0</v>
      </c>
      <c r="BG203" s="93">
        <f>IF(N203="zákl. prenesená",J203,0)</f>
        <v>0</v>
      </c>
      <c r="BH203" s="93">
        <f>IF(N203="zníž. prenesená",J203,0)</f>
        <v>0</v>
      </c>
      <c r="BI203" s="93">
        <f>IF(N203="nulová",J203,0)</f>
        <v>0</v>
      </c>
      <c r="BJ203" s="2" t="s">
        <v>88</v>
      </c>
      <c r="BK203" s="94">
        <f>ROUND(I203*H203,3)</f>
        <v>0</v>
      </c>
      <c r="BL203" s="2" t="s">
        <v>87</v>
      </c>
      <c r="BM203" s="92" t="s">
        <v>260</v>
      </c>
    </row>
    <row r="204" spans="2:65" s="95" customFormat="1" x14ac:dyDescent="0.25">
      <c r="B204" s="96"/>
      <c r="D204" s="97" t="s">
        <v>89</v>
      </c>
      <c r="E204" s="98" t="s">
        <v>14</v>
      </c>
      <c r="F204" s="99" t="s">
        <v>261</v>
      </c>
      <c r="H204" s="100">
        <v>162</v>
      </c>
      <c r="I204" s="223"/>
      <c r="J204" s="223"/>
      <c r="L204" s="96"/>
      <c r="M204" s="101"/>
      <c r="T204" s="102"/>
      <c r="AT204" s="98" t="s">
        <v>89</v>
      </c>
      <c r="AU204" s="98" t="s">
        <v>88</v>
      </c>
      <c r="AV204" s="95" t="s">
        <v>88</v>
      </c>
      <c r="AW204" s="95" t="s">
        <v>91</v>
      </c>
      <c r="AX204" s="95" t="s">
        <v>80</v>
      </c>
      <c r="AY204" s="98" t="s">
        <v>81</v>
      </c>
    </row>
    <row r="205" spans="2:65" s="9" customFormat="1" ht="24.2" customHeight="1" x14ac:dyDescent="0.25">
      <c r="B205" s="81"/>
      <c r="C205" s="82" t="s">
        <v>262</v>
      </c>
      <c r="D205" s="82" t="s">
        <v>83</v>
      </c>
      <c r="E205" s="83" t="s">
        <v>263</v>
      </c>
      <c r="F205" s="84" t="s">
        <v>264</v>
      </c>
      <c r="G205" s="85" t="s">
        <v>117</v>
      </c>
      <c r="H205" s="86">
        <v>2430</v>
      </c>
      <c r="I205" s="221">
        <v>0</v>
      </c>
      <c r="J205" s="221">
        <f>ROUND(I205*H205,3)</f>
        <v>0</v>
      </c>
      <c r="K205" s="87"/>
      <c r="L205" s="10"/>
      <c r="M205" s="88" t="s">
        <v>14</v>
      </c>
      <c r="N205" s="89" t="s">
        <v>32</v>
      </c>
      <c r="O205" s="90">
        <v>0</v>
      </c>
      <c r="P205" s="90">
        <f>O205*H205</f>
        <v>0</v>
      </c>
      <c r="Q205" s="90">
        <v>0</v>
      </c>
      <c r="R205" s="90">
        <f>Q205*H205</f>
        <v>0</v>
      </c>
      <c r="S205" s="90">
        <v>0</v>
      </c>
      <c r="T205" s="91">
        <f>S205*H205</f>
        <v>0</v>
      </c>
      <c r="AR205" s="92" t="s">
        <v>87</v>
      </c>
      <c r="AT205" s="92" t="s">
        <v>83</v>
      </c>
      <c r="AU205" s="92" t="s">
        <v>88</v>
      </c>
      <c r="AY205" s="2" t="s">
        <v>81</v>
      </c>
      <c r="BE205" s="93">
        <f>IF(N205="základná",J205,0)</f>
        <v>0</v>
      </c>
      <c r="BF205" s="93">
        <f>IF(N205="znížená",J205,0)</f>
        <v>0</v>
      </c>
      <c r="BG205" s="93">
        <f>IF(N205="zákl. prenesená",J205,0)</f>
        <v>0</v>
      </c>
      <c r="BH205" s="93">
        <f>IF(N205="zníž. prenesená",J205,0)</f>
        <v>0</v>
      </c>
      <c r="BI205" s="93">
        <f>IF(N205="nulová",J205,0)</f>
        <v>0</v>
      </c>
      <c r="BJ205" s="2" t="s">
        <v>88</v>
      </c>
      <c r="BK205" s="94">
        <f>ROUND(I205*H205,3)</f>
        <v>0</v>
      </c>
      <c r="BL205" s="2" t="s">
        <v>87</v>
      </c>
      <c r="BM205" s="92" t="s">
        <v>265</v>
      </c>
    </row>
    <row r="206" spans="2:65" s="95" customFormat="1" x14ac:dyDescent="0.25">
      <c r="B206" s="96"/>
      <c r="D206" s="97" t="s">
        <v>89</v>
      </c>
      <c r="E206" s="98" t="s">
        <v>14</v>
      </c>
      <c r="F206" s="99" t="s">
        <v>266</v>
      </c>
      <c r="H206" s="100">
        <v>2430</v>
      </c>
      <c r="I206" s="223"/>
      <c r="J206" s="223"/>
      <c r="L206" s="96"/>
      <c r="M206" s="101"/>
      <c r="T206" s="102"/>
      <c r="AT206" s="98" t="s">
        <v>89</v>
      </c>
      <c r="AU206" s="98" t="s">
        <v>88</v>
      </c>
      <c r="AV206" s="95" t="s">
        <v>88</v>
      </c>
      <c r="AW206" s="95" t="s">
        <v>91</v>
      </c>
      <c r="AX206" s="95" t="s">
        <v>2</v>
      </c>
      <c r="AY206" s="98" t="s">
        <v>81</v>
      </c>
    </row>
    <row r="207" spans="2:65" s="103" customFormat="1" x14ac:dyDescent="0.25">
      <c r="B207" s="104"/>
      <c r="D207" s="97" t="s">
        <v>89</v>
      </c>
      <c r="E207" s="105" t="s">
        <v>14</v>
      </c>
      <c r="F207" s="106" t="s">
        <v>93</v>
      </c>
      <c r="H207" s="107">
        <v>2430</v>
      </c>
      <c r="I207" s="224"/>
      <c r="J207" s="224"/>
      <c r="L207" s="104"/>
      <c r="M207" s="108"/>
      <c r="T207" s="109"/>
      <c r="AT207" s="105" t="s">
        <v>89</v>
      </c>
      <c r="AU207" s="105" t="s">
        <v>88</v>
      </c>
      <c r="AV207" s="103" t="s">
        <v>87</v>
      </c>
      <c r="AW207" s="103" t="s">
        <v>91</v>
      </c>
      <c r="AX207" s="103" t="s">
        <v>80</v>
      </c>
      <c r="AY207" s="105" t="s">
        <v>81</v>
      </c>
    </row>
    <row r="208" spans="2:65" s="9" customFormat="1" ht="24.2" customHeight="1" x14ac:dyDescent="0.25">
      <c r="B208" s="81"/>
      <c r="C208" s="82" t="s">
        <v>180</v>
      </c>
      <c r="D208" s="82" t="s">
        <v>83</v>
      </c>
      <c r="E208" s="83" t="s">
        <v>267</v>
      </c>
      <c r="F208" s="84" t="s">
        <v>268</v>
      </c>
      <c r="G208" s="85" t="s">
        <v>117</v>
      </c>
      <c r="H208" s="86">
        <v>162</v>
      </c>
      <c r="I208" s="221">
        <v>0</v>
      </c>
      <c r="J208" s="221">
        <f>ROUND(I208*H208,3)</f>
        <v>0</v>
      </c>
      <c r="K208" s="87"/>
      <c r="L208" s="10"/>
      <c r="M208" s="88" t="s">
        <v>14</v>
      </c>
      <c r="N208" s="89" t="s">
        <v>32</v>
      </c>
      <c r="O208" s="90">
        <v>0</v>
      </c>
      <c r="P208" s="90">
        <f>O208*H208</f>
        <v>0</v>
      </c>
      <c r="Q208" s="90">
        <v>0</v>
      </c>
      <c r="R208" s="90">
        <f>Q208*H208</f>
        <v>0</v>
      </c>
      <c r="S208" s="90">
        <v>0</v>
      </c>
      <c r="T208" s="91">
        <f>S208*H208</f>
        <v>0</v>
      </c>
      <c r="AR208" s="92" t="s">
        <v>87</v>
      </c>
      <c r="AT208" s="92" t="s">
        <v>83</v>
      </c>
      <c r="AU208" s="92" t="s">
        <v>88</v>
      </c>
      <c r="AY208" s="2" t="s">
        <v>81</v>
      </c>
      <c r="BE208" s="93">
        <f>IF(N208="základná",J208,0)</f>
        <v>0</v>
      </c>
      <c r="BF208" s="93">
        <f>IF(N208="znížená",J208,0)</f>
        <v>0</v>
      </c>
      <c r="BG208" s="93">
        <f>IF(N208="zákl. prenesená",J208,0)</f>
        <v>0</v>
      </c>
      <c r="BH208" s="93">
        <f>IF(N208="zníž. prenesená",J208,0)</f>
        <v>0</v>
      </c>
      <c r="BI208" s="93">
        <f>IF(N208="nulová",J208,0)</f>
        <v>0</v>
      </c>
      <c r="BJ208" s="2" t="s">
        <v>88</v>
      </c>
      <c r="BK208" s="94">
        <f>ROUND(I208*H208,3)</f>
        <v>0</v>
      </c>
      <c r="BL208" s="2" t="s">
        <v>87</v>
      </c>
      <c r="BM208" s="92" t="s">
        <v>269</v>
      </c>
    </row>
    <row r="209" spans="2:65" s="71" customFormat="1" ht="22.9" customHeight="1" x14ac:dyDescent="0.2">
      <c r="B209" s="72"/>
      <c r="D209" s="73" t="s">
        <v>77</v>
      </c>
      <c r="E209" s="80" t="s">
        <v>270</v>
      </c>
      <c r="F209" s="80" t="s">
        <v>271</v>
      </c>
      <c r="I209" s="222"/>
      <c r="J209" s="219">
        <f>BK209</f>
        <v>0</v>
      </c>
      <c r="L209" s="72"/>
      <c r="M209" s="75"/>
      <c r="P209" s="76">
        <f>P210</f>
        <v>0</v>
      </c>
      <c r="R209" s="76">
        <f>R210</f>
        <v>0</v>
      </c>
      <c r="T209" s="77">
        <f>T210</f>
        <v>0</v>
      </c>
      <c r="AR209" s="73" t="s">
        <v>80</v>
      </c>
      <c r="AT209" s="78" t="s">
        <v>77</v>
      </c>
      <c r="AU209" s="78" t="s">
        <v>80</v>
      </c>
      <c r="AY209" s="73" t="s">
        <v>81</v>
      </c>
      <c r="BK209" s="79">
        <f>BK210</f>
        <v>0</v>
      </c>
    </row>
    <row r="210" spans="2:65" s="9" customFormat="1" ht="24.2" customHeight="1" x14ac:dyDescent="0.25">
      <c r="B210" s="81"/>
      <c r="C210" s="82" t="s">
        <v>272</v>
      </c>
      <c r="D210" s="82" t="s">
        <v>83</v>
      </c>
      <c r="E210" s="83" t="s">
        <v>273</v>
      </c>
      <c r="F210" s="84" t="s">
        <v>274</v>
      </c>
      <c r="G210" s="85" t="s">
        <v>117</v>
      </c>
      <c r="H210" s="86">
        <v>656.06200000000001</v>
      </c>
      <c r="I210" s="221">
        <v>0</v>
      </c>
      <c r="J210" s="221">
        <f>ROUND(I210*H210,3)</f>
        <v>0</v>
      </c>
      <c r="K210" s="87"/>
      <c r="L210" s="10"/>
      <c r="M210" s="88" t="s">
        <v>14</v>
      </c>
      <c r="N210" s="89" t="s">
        <v>32</v>
      </c>
      <c r="O210" s="90">
        <v>0</v>
      </c>
      <c r="P210" s="90">
        <f>O210*H210</f>
        <v>0</v>
      </c>
      <c r="Q210" s="90">
        <v>0</v>
      </c>
      <c r="R210" s="90">
        <f>Q210*H210</f>
        <v>0</v>
      </c>
      <c r="S210" s="90">
        <v>0</v>
      </c>
      <c r="T210" s="91">
        <f>S210*H210</f>
        <v>0</v>
      </c>
      <c r="AR210" s="92" t="s">
        <v>87</v>
      </c>
      <c r="AT210" s="92" t="s">
        <v>83</v>
      </c>
      <c r="AU210" s="92" t="s">
        <v>88</v>
      </c>
      <c r="AY210" s="2" t="s">
        <v>81</v>
      </c>
      <c r="BE210" s="93">
        <f>IF(N210="základná",J210,0)</f>
        <v>0</v>
      </c>
      <c r="BF210" s="93">
        <f>IF(N210="znížená",J210,0)</f>
        <v>0</v>
      </c>
      <c r="BG210" s="93">
        <f>IF(N210="zákl. prenesená",J210,0)</f>
        <v>0</v>
      </c>
      <c r="BH210" s="93">
        <f>IF(N210="zníž. prenesená",J210,0)</f>
        <v>0</v>
      </c>
      <c r="BI210" s="93">
        <f>IF(N210="nulová",J210,0)</f>
        <v>0</v>
      </c>
      <c r="BJ210" s="2" t="s">
        <v>88</v>
      </c>
      <c r="BK210" s="94">
        <f>ROUND(I210*H210,3)</f>
        <v>0</v>
      </c>
      <c r="BL210" s="2" t="s">
        <v>87</v>
      </c>
      <c r="BM210" s="92" t="s">
        <v>275</v>
      </c>
    </row>
    <row r="211" spans="2:65" s="71" customFormat="1" ht="25.9" customHeight="1" x14ac:dyDescent="0.2">
      <c r="B211" s="72"/>
      <c r="D211" s="73" t="s">
        <v>77</v>
      </c>
      <c r="E211" s="74" t="s">
        <v>276</v>
      </c>
      <c r="F211" s="74" t="s">
        <v>277</v>
      </c>
      <c r="I211" s="222"/>
      <c r="J211" s="218">
        <f>BK211</f>
        <v>0</v>
      </c>
      <c r="L211" s="72"/>
      <c r="M211" s="75"/>
      <c r="P211" s="76">
        <f>P212+P215</f>
        <v>0</v>
      </c>
      <c r="R211" s="76">
        <f>R212+R215</f>
        <v>0</v>
      </c>
      <c r="T211" s="77">
        <f>T212+T215</f>
        <v>0</v>
      </c>
      <c r="AR211" s="73" t="s">
        <v>88</v>
      </c>
      <c r="AT211" s="78" t="s">
        <v>77</v>
      </c>
      <c r="AU211" s="78" t="s">
        <v>2</v>
      </c>
      <c r="AY211" s="73" t="s">
        <v>81</v>
      </c>
      <c r="BK211" s="79">
        <f>BK212+BK215</f>
        <v>0</v>
      </c>
    </row>
    <row r="212" spans="2:65" s="71" customFormat="1" ht="22.9" customHeight="1" x14ac:dyDescent="0.2">
      <c r="B212" s="72"/>
      <c r="D212" s="73" t="s">
        <v>77</v>
      </c>
      <c r="E212" s="80" t="s">
        <v>278</v>
      </c>
      <c r="F212" s="80" t="s">
        <v>279</v>
      </c>
      <c r="I212" s="222"/>
      <c r="J212" s="219">
        <f>BK212</f>
        <v>0</v>
      </c>
      <c r="L212" s="72"/>
      <c r="M212" s="75"/>
      <c r="P212" s="76">
        <f>SUM(P213:P214)</f>
        <v>0</v>
      </c>
      <c r="R212" s="76">
        <f>SUM(R213:R214)</f>
        <v>0</v>
      </c>
      <c r="T212" s="77">
        <f>SUM(T213:T214)</f>
        <v>0</v>
      </c>
      <c r="AR212" s="73" t="s">
        <v>88</v>
      </c>
      <c r="AT212" s="78" t="s">
        <v>77</v>
      </c>
      <c r="AU212" s="78" t="s">
        <v>80</v>
      </c>
      <c r="AY212" s="73" t="s">
        <v>81</v>
      </c>
      <c r="BK212" s="79">
        <f>SUM(BK213:BK214)</f>
        <v>0</v>
      </c>
    </row>
    <row r="213" spans="2:65" s="9" customFormat="1" ht="16.5" customHeight="1" x14ac:dyDescent="0.25">
      <c r="B213" s="81"/>
      <c r="C213" s="82" t="s">
        <v>183</v>
      </c>
      <c r="D213" s="82" t="s">
        <v>83</v>
      </c>
      <c r="E213" s="83" t="s">
        <v>280</v>
      </c>
      <c r="F213" s="84" t="s">
        <v>281</v>
      </c>
      <c r="G213" s="85" t="s">
        <v>86</v>
      </c>
      <c r="H213" s="86">
        <v>12.99</v>
      </c>
      <c r="I213" s="221">
        <v>0</v>
      </c>
      <c r="J213" s="221">
        <f>ROUND(I213*H213,3)</f>
        <v>0</v>
      </c>
      <c r="K213" s="87"/>
      <c r="L213" s="10"/>
      <c r="M213" s="88" t="s">
        <v>14</v>
      </c>
      <c r="N213" s="89" t="s">
        <v>32</v>
      </c>
      <c r="O213" s="90">
        <v>0</v>
      </c>
      <c r="P213" s="90">
        <f>O213*H213</f>
        <v>0</v>
      </c>
      <c r="Q213" s="90">
        <v>0</v>
      </c>
      <c r="R213" s="90">
        <f>Q213*H213</f>
        <v>0</v>
      </c>
      <c r="S213" s="90">
        <v>0</v>
      </c>
      <c r="T213" s="91">
        <f>S213*H213</f>
        <v>0</v>
      </c>
      <c r="AR213" s="92" t="s">
        <v>118</v>
      </c>
      <c r="AT213" s="92" t="s">
        <v>83</v>
      </c>
      <c r="AU213" s="92" t="s">
        <v>88</v>
      </c>
      <c r="AY213" s="2" t="s">
        <v>81</v>
      </c>
      <c r="BE213" s="93">
        <f>IF(N213="základná",J213,0)</f>
        <v>0</v>
      </c>
      <c r="BF213" s="93">
        <f>IF(N213="znížená",J213,0)</f>
        <v>0</v>
      </c>
      <c r="BG213" s="93">
        <f>IF(N213="zákl. prenesená",J213,0)</f>
        <v>0</v>
      </c>
      <c r="BH213" s="93">
        <f>IF(N213="zníž. prenesená",J213,0)</f>
        <v>0</v>
      </c>
      <c r="BI213" s="93">
        <f>IF(N213="nulová",J213,0)</f>
        <v>0</v>
      </c>
      <c r="BJ213" s="2" t="s">
        <v>88</v>
      </c>
      <c r="BK213" s="94">
        <f>ROUND(I213*H213,3)</f>
        <v>0</v>
      </c>
      <c r="BL213" s="2" t="s">
        <v>118</v>
      </c>
      <c r="BM213" s="92" t="s">
        <v>282</v>
      </c>
    </row>
    <row r="214" spans="2:65" s="9" customFormat="1" ht="16.5" customHeight="1" x14ac:dyDescent="0.25">
      <c r="B214" s="81"/>
      <c r="C214" s="82" t="s">
        <v>283</v>
      </c>
      <c r="D214" s="82" t="s">
        <v>83</v>
      </c>
      <c r="E214" s="83" t="s">
        <v>284</v>
      </c>
      <c r="F214" s="84" t="s">
        <v>285</v>
      </c>
      <c r="G214" s="85" t="s">
        <v>237</v>
      </c>
      <c r="H214" s="86">
        <v>108</v>
      </c>
      <c r="I214" s="221">
        <v>0</v>
      </c>
      <c r="J214" s="221">
        <f>ROUND(I214*H214,3)</f>
        <v>0</v>
      </c>
      <c r="K214" s="87"/>
      <c r="L214" s="10"/>
      <c r="M214" s="88" t="s">
        <v>14</v>
      </c>
      <c r="N214" s="89" t="s">
        <v>32</v>
      </c>
      <c r="O214" s="90">
        <v>0</v>
      </c>
      <c r="P214" s="90">
        <f>O214*H214</f>
        <v>0</v>
      </c>
      <c r="Q214" s="90">
        <v>0</v>
      </c>
      <c r="R214" s="90">
        <f>Q214*H214</f>
        <v>0</v>
      </c>
      <c r="S214" s="90">
        <v>0</v>
      </c>
      <c r="T214" s="91">
        <f>S214*H214</f>
        <v>0</v>
      </c>
      <c r="AR214" s="92" t="s">
        <v>118</v>
      </c>
      <c r="AT214" s="92" t="s">
        <v>83</v>
      </c>
      <c r="AU214" s="92" t="s">
        <v>88</v>
      </c>
      <c r="AY214" s="2" t="s">
        <v>81</v>
      </c>
      <c r="BE214" s="93">
        <f>IF(N214="základná",J214,0)</f>
        <v>0</v>
      </c>
      <c r="BF214" s="93">
        <f>IF(N214="znížená",J214,0)</f>
        <v>0</v>
      </c>
      <c r="BG214" s="93">
        <f>IF(N214="zákl. prenesená",J214,0)</f>
        <v>0</v>
      </c>
      <c r="BH214" s="93">
        <f>IF(N214="zníž. prenesená",J214,0)</f>
        <v>0</v>
      </c>
      <c r="BI214" s="93">
        <f>IF(N214="nulová",J214,0)</f>
        <v>0</v>
      </c>
      <c r="BJ214" s="2" t="s">
        <v>88</v>
      </c>
      <c r="BK214" s="94">
        <f>ROUND(I214*H214,3)</f>
        <v>0</v>
      </c>
      <c r="BL214" s="2" t="s">
        <v>118</v>
      </c>
      <c r="BM214" s="92" t="s">
        <v>286</v>
      </c>
    </row>
    <row r="215" spans="2:65" s="71" customFormat="1" ht="22.9" customHeight="1" x14ac:dyDescent="0.2">
      <c r="B215" s="72"/>
      <c r="D215" s="73" t="s">
        <v>77</v>
      </c>
      <c r="E215" s="80" t="s">
        <v>287</v>
      </c>
      <c r="F215" s="80" t="s">
        <v>288</v>
      </c>
      <c r="I215" s="222"/>
      <c r="J215" s="219">
        <f>BK215</f>
        <v>0</v>
      </c>
      <c r="L215" s="72"/>
      <c r="M215" s="75"/>
      <c r="P215" s="76">
        <f>SUM(P216:P239)</f>
        <v>0</v>
      </c>
      <c r="R215" s="76">
        <f>SUM(R216:R239)</f>
        <v>0</v>
      </c>
      <c r="T215" s="77">
        <f>SUM(T216:T239)</f>
        <v>0</v>
      </c>
      <c r="AR215" s="73" t="s">
        <v>88</v>
      </c>
      <c r="AT215" s="78" t="s">
        <v>77</v>
      </c>
      <c r="AU215" s="78" t="s">
        <v>80</v>
      </c>
      <c r="AY215" s="73" t="s">
        <v>81</v>
      </c>
      <c r="BK215" s="79">
        <f>SUM(BK216:BK239)</f>
        <v>0</v>
      </c>
    </row>
    <row r="216" spans="2:65" s="9" customFormat="1" ht="16.5" customHeight="1" x14ac:dyDescent="0.25">
      <c r="B216" s="81"/>
      <c r="C216" s="82" t="s">
        <v>187</v>
      </c>
      <c r="D216" s="82" t="s">
        <v>83</v>
      </c>
      <c r="E216" s="83" t="s">
        <v>289</v>
      </c>
      <c r="F216" s="84" t="s">
        <v>290</v>
      </c>
      <c r="G216" s="85" t="s">
        <v>237</v>
      </c>
      <c r="H216" s="86">
        <v>423</v>
      </c>
      <c r="I216" s="221">
        <v>0</v>
      </c>
      <c r="J216" s="221">
        <f t="shared" ref="J216:J223" si="20">ROUND(I216*H216,3)</f>
        <v>0</v>
      </c>
      <c r="K216" s="87"/>
      <c r="L216" s="10"/>
      <c r="M216" s="88" t="s">
        <v>14</v>
      </c>
      <c r="N216" s="89" t="s">
        <v>32</v>
      </c>
      <c r="O216" s="90">
        <v>0</v>
      </c>
      <c r="P216" s="90">
        <f t="shared" ref="P216:P223" si="21">O216*H216</f>
        <v>0</v>
      </c>
      <c r="Q216" s="90">
        <v>0</v>
      </c>
      <c r="R216" s="90">
        <f t="shared" ref="R216:R223" si="22">Q216*H216</f>
        <v>0</v>
      </c>
      <c r="S216" s="90">
        <v>0</v>
      </c>
      <c r="T216" s="91">
        <f t="shared" ref="T216:T223" si="23">S216*H216</f>
        <v>0</v>
      </c>
      <c r="AR216" s="92" t="s">
        <v>118</v>
      </c>
      <c r="AT216" s="92" t="s">
        <v>83</v>
      </c>
      <c r="AU216" s="92" t="s">
        <v>88</v>
      </c>
      <c r="AY216" s="2" t="s">
        <v>81</v>
      </c>
      <c r="BE216" s="93">
        <f t="shared" ref="BE216:BE223" si="24">IF(N216="základná",J216,0)</f>
        <v>0</v>
      </c>
      <c r="BF216" s="93">
        <f t="shared" ref="BF216:BF223" si="25">IF(N216="znížená",J216,0)</f>
        <v>0</v>
      </c>
      <c r="BG216" s="93">
        <f t="shared" ref="BG216:BG223" si="26">IF(N216="zákl. prenesená",J216,0)</f>
        <v>0</v>
      </c>
      <c r="BH216" s="93">
        <f t="shared" ref="BH216:BH223" si="27">IF(N216="zníž. prenesená",J216,0)</f>
        <v>0</v>
      </c>
      <c r="BI216" s="93">
        <f t="shared" ref="BI216:BI223" si="28">IF(N216="nulová",J216,0)</f>
        <v>0</v>
      </c>
      <c r="BJ216" s="2" t="s">
        <v>88</v>
      </c>
      <c r="BK216" s="94">
        <f t="shared" ref="BK216:BK223" si="29">ROUND(I216*H216,3)</f>
        <v>0</v>
      </c>
      <c r="BL216" s="2" t="s">
        <v>118</v>
      </c>
      <c r="BM216" s="92" t="s">
        <v>291</v>
      </c>
    </row>
    <row r="217" spans="2:65" s="9" customFormat="1" ht="16.5" customHeight="1" x14ac:dyDescent="0.25">
      <c r="B217" s="81"/>
      <c r="C217" s="110" t="s">
        <v>292</v>
      </c>
      <c r="D217" s="110" t="s">
        <v>125</v>
      </c>
      <c r="E217" s="111" t="s">
        <v>293</v>
      </c>
      <c r="F217" s="112" t="s">
        <v>294</v>
      </c>
      <c r="G217" s="113" t="s">
        <v>237</v>
      </c>
      <c r="H217" s="114">
        <v>430</v>
      </c>
      <c r="I217" s="220">
        <v>0</v>
      </c>
      <c r="J217" s="220">
        <f t="shared" si="20"/>
        <v>0</v>
      </c>
      <c r="K217" s="115"/>
      <c r="L217" s="116"/>
      <c r="M217" s="117" t="s">
        <v>14</v>
      </c>
      <c r="N217" s="118" t="s">
        <v>32</v>
      </c>
      <c r="O217" s="90">
        <v>0</v>
      </c>
      <c r="P217" s="90">
        <f t="shared" si="21"/>
        <v>0</v>
      </c>
      <c r="Q217" s="90">
        <v>0</v>
      </c>
      <c r="R217" s="90">
        <f t="shared" si="22"/>
        <v>0</v>
      </c>
      <c r="S217" s="90">
        <v>0</v>
      </c>
      <c r="T217" s="91">
        <f t="shared" si="23"/>
        <v>0</v>
      </c>
      <c r="AR217" s="92" t="s">
        <v>152</v>
      </c>
      <c r="AT217" s="92" t="s">
        <v>125</v>
      </c>
      <c r="AU217" s="92" t="s">
        <v>88</v>
      </c>
      <c r="AY217" s="2" t="s">
        <v>81</v>
      </c>
      <c r="BE217" s="93">
        <f t="shared" si="24"/>
        <v>0</v>
      </c>
      <c r="BF217" s="93">
        <f t="shared" si="25"/>
        <v>0</v>
      </c>
      <c r="BG217" s="93">
        <f t="shared" si="26"/>
        <v>0</v>
      </c>
      <c r="BH217" s="93">
        <f t="shared" si="27"/>
        <v>0</v>
      </c>
      <c r="BI217" s="93">
        <f t="shared" si="28"/>
        <v>0</v>
      </c>
      <c r="BJ217" s="2" t="s">
        <v>88</v>
      </c>
      <c r="BK217" s="94">
        <f t="shared" si="29"/>
        <v>0</v>
      </c>
      <c r="BL217" s="2" t="s">
        <v>118</v>
      </c>
      <c r="BM217" s="92" t="s">
        <v>295</v>
      </c>
    </row>
    <row r="218" spans="2:65" s="9" customFormat="1" ht="16.5" customHeight="1" x14ac:dyDescent="0.25">
      <c r="B218" s="81"/>
      <c r="C218" s="110" t="s">
        <v>190</v>
      </c>
      <c r="D218" s="110" t="s">
        <v>125</v>
      </c>
      <c r="E218" s="111" t="s">
        <v>296</v>
      </c>
      <c r="F218" s="112" t="s">
        <v>297</v>
      </c>
      <c r="G218" s="113" t="s">
        <v>175</v>
      </c>
      <c r="H218" s="114">
        <v>12</v>
      </c>
      <c r="I218" s="220">
        <v>0</v>
      </c>
      <c r="J218" s="220">
        <f t="shared" si="20"/>
        <v>0</v>
      </c>
      <c r="K218" s="115"/>
      <c r="L218" s="116"/>
      <c r="M218" s="117" t="s">
        <v>14</v>
      </c>
      <c r="N218" s="118" t="s">
        <v>32</v>
      </c>
      <c r="O218" s="90">
        <v>0</v>
      </c>
      <c r="P218" s="90">
        <f t="shared" si="21"/>
        <v>0</v>
      </c>
      <c r="Q218" s="90">
        <v>0</v>
      </c>
      <c r="R218" s="90">
        <f t="shared" si="22"/>
        <v>0</v>
      </c>
      <c r="S218" s="90">
        <v>0</v>
      </c>
      <c r="T218" s="91">
        <f t="shared" si="23"/>
        <v>0</v>
      </c>
      <c r="AR218" s="92" t="s">
        <v>152</v>
      </c>
      <c r="AT218" s="92" t="s">
        <v>125</v>
      </c>
      <c r="AU218" s="92" t="s">
        <v>88</v>
      </c>
      <c r="AY218" s="2" t="s">
        <v>81</v>
      </c>
      <c r="BE218" s="93">
        <f t="shared" si="24"/>
        <v>0</v>
      </c>
      <c r="BF218" s="93">
        <f t="shared" si="25"/>
        <v>0</v>
      </c>
      <c r="BG218" s="93">
        <f t="shared" si="26"/>
        <v>0</v>
      </c>
      <c r="BH218" s="93">
        <f t="shared" si="27"/>
        <v>0</v>
      </c>
      <c r="BI218" s="93">
        <f t="shared" si="28"/>
        <v>0</v>
      </c>
      <c r="BJ218" s="2" t="s">
        <v>88</v>
      </c>
      <c r="BK218" s="94">
        <f t="shared" si="29"/>
        <v>0</v>
      </c>
      <c r="BL218" s="2" t="s">
        <v>118</v>
      </c>
      <c r="BM218" s="92" t="s">
        <v>298</v>
      </c>
    </row>
    <row r="219" spans="2:65" s="9" customFormat="1" ht="37.9" customHeight="1" x14ac:dyDescent="0.25">
      <c r="B219" s="81"/>
      <c r="C219" s="82" t="s">
        <v>299</v>
      </c>
      <c r="D219" s="82" t="s">
        <v>83</v>
      </c>
      <c r="E219" s="83" t="s">
        <v>300</v>
      </c>
      <c r="F219" s="84" t="s">
        <v>301</v>
      </c>
      <c r="G219" s="85" t="s">
        <v>175</v>
      </c>
      <c r="H219" s="86">
        <v>1</v>
      </c>
      <c r="I219" s="221">
        <v>0</v>
      </c>
      <c r="J219" s="221">
        <f t="shared" si="20"/>
        <v>0</v>
      </c>
      <c r="K219" s="87"/>
      <c r="L219" s="10"/>
      <c r="M219" s="88" t="s">
        <v>14</v>
      </c>
      <c r="N219" s="89" t="s">
        <v>32</v>
      </c>
      <c r="O219" s="90">
        <v>0</v>
      </c>
      <c r="P219" s="90">
        <f t="shared" si="21"/>
        <v>0</v>
      </c>
      <c r="Q219" s="90">
        <v>0</v>
      </c>
      <c r="R219" s="90">
        <f t="shared" si="22"/>
        <v>0</v>
      </c>
      <c r="S219" s="90">
        <v>0</v>
      </c>
      <c r="T219" s="91">
        <f t="shared" si="23"/>
        <v>0</v>
      </c>
      <c r="AR219" s="92" t="s">
        <v>118</v>
      </c>
      <c r="AT219" s="92" t="s">
        <v>83</v>
      </c>
      <c r="AU219" s="92" t="s">
        <v>88</v>
      </c>
      <c r="AY219" s="2" t="s">
        <v>81</v>
      </c>
      <c r="BE219" s="93">
        <f t="shared" si="24"/>
        <v>0</v>
      </c>
      <c r="BF219" s="93">
        <f t="shared" si="25"/>
        <v>0</v>
      </c>
      <c r="BG219" s="93">
        <f t="shared" si="26"/>
        <v>0</v>
      </c>
      <c r="BH219" s="93">
        <f t="shared" si="27"/>
        <v>0</v>
      </c>
      <c r="BI219" s="93">
        <f t="shared" si="28"/>
        <v>0</v>
      </c>
      <c r="BJ219" s="2" t="s">
        <v>88</v>
      </c>
      <c r="BK219" s="94">
        <f t="shared" si="29"/>
        <v>0</v>
      </c>
      <c r="BL219" s="2" t="s">
        <v>118</v>
      </c>
      <c r="BM219" s="92" t="s">
        <v>302</v>
      </c>
    </row>
    <row r="220" spans="2:65" s="9" customFormat="1" ht="16.5" customHeight="1" x14ac:dyDescent="0.25">
      <c r="B220" s="81"/>
      <c r="C220" s="110" t="s">
        <v>195</v>
      </c>
      <c r="D220" s="110" t="s">
        <v>125</v>
      </c>
      <c r="E220" s="111" t="s">
        <v>303</v>
      </c>
      <c r="F220" s="112" t="s">
        <v>304</v>
      </c>
      <c r="G220" s="113" t="s">
        <v>175</v>
      </c>
      <c r="H220" s="114">
        <v>1</v>
      </c>
      <c r="I220" s="220">
        <v>0</v>
      </c>
      <c r="J220" s="220">
        <f t="shared" si="20"/>
        <v>0</v>
      </c>
      <c r="K220" s="115"/>
      <c r="L220" s="116"/>
      <c r="M220" s="117" t="s">
        <v>14</v>
      </c>
      <c r="N220" s="118" t="s">
        <v>32</v>
      </c>
      <c r="O220" s="90">
        <v>0</v>
      </c>
      <c r="P220" s="90">
        <f t="shared" si="21"/>
        <v>0</v>
      </c>
      <c r="Q220" s="90">
        <v>0</v>
      </c>
      <c r="R220" s="90">
        <f t="shared" si="22"/>
        <v>0</v>
      </c>
      <c r="S220" s="90">
        <v>0</v>
      </c>
      <c r="T220" s="91">
        <f t="shared" si="23"/>
        <v>0</v>
      </c>
      <c r="AR220" s="92" t="s">
        <v>152</v>
      </c>
      <c r="AT220" s="92" t="s">
        <v>125</v>
      </c>
      <c r="AU220" s="92" t="s">
        <v>88</v>
      </c>
      <c r="AY220" s="2" t="s">
        <v>81</v>
      </c>
      <c r="BE220" s="93">
        <f t="shared" si="24"/>
        <v>0</v>
      </c>
      <c r="BF220" s="93">
        <f t="shared" si="25"/>
        <v>0</v>
      </c>
      <c r="BG220" s="93">
        <f t="shared" si="26"/>
        <v>0</v>
      </c>
      <c r="BH220" s="93">
        <f t="shared" si="27"/>
        <v>0</v>
      </c>
      <c r="BI220" s="93">
        <f t="shared" si="28"/>
        <v>0</v>
      </c>
      <c r="BJ220" s="2" t="s">
        <v>88</v>
      </c>
      <c r="BK220" s="94">
        <f t="shared" si="29"/>
        <v>0</v>
      </c>
      <c r="BL220" s="2" t="s">
        <v>118</v>
      </c>
      <c r="BM220" s="92" t="s">
        <v>305</v>
      </c>
    </row>
    <row r="221" spans="2:65" s="9" customFormat="1" ht="33" customHeight="1" x14ac:dyDescent="0.25">
      <c r="B221" s="81"/>
      <c r="C221" s="82" t="s">
        <v>306</v>
      </c>
      <c r="D221" s="82" t="s">
        <v>83</v>
      </c>
      <c r="E221" s="83" t="s">
        <v>307</v>
      </c>
      <c r="F221" s="84" t="s">
        <v>308</v>
      </c>
      <c r="G221" s="85" t="s">
        <v>175</v>
      </c>
      <c r="H221" s="86">
        <v>58</v>
      </c>
      <c r="I221" s="221">
        <v>0</v>
      </c>
      <c r="J221" s="221">
        <f t="shared" si="20"/>
        <v>0</v>
      </c>
      <c r="K221" s="87"/>
      <c r="L221" s="10"/>
      <c r="M221" s="88" t="s">
        <v>14</v>
      </c>
      <c r="N221" s="89" t="s">
        <v>32</v>
      </c>
      <c r="O221" s="90">
        <v>0</v>
      </c>
      <c r="P221" s="90">
        <f t="shared" si="21"/>
        <v>0</v>
      </c>
      <c r="Q221" s="90">
        <v>0</v>
      </c>
      <c r="R221" s="90">
        <f t="shared" si="22"/>
        <v>0</v>
      </c>
      <c r="S221" s="90">
        <v>0</v>
      </c>
      <c r="T221" s="91">
        <f t="shared" si="23"/>
        <v>0</v>
      </c>
      <c r="AR221" s="92" t="s">
        <v>118</v>
      </c>
      <c r="AT221" s="92" t="s">
        <v>83</v>
      </c>
      <c r="AU221" s="92" t="s">
        <v>88</v>
      </c>
      <c r="AY221" s="2" t="s">
        <v>81</v>
      </c>
      <c r="BE221" s="93">
        <f t="shared" si="24"/>
        <v>0</v>
      </c>
      <c r="BF221" s="93">
        <f t="shared" si="25"/>
        <v>0</v>
      </c>
      <c r="BG221" s="93">
        <f t="shared" si="26"/>
        <v>0</v>
      </c>
      <c r="BH221" s="93">
        <f t="shared" si="27"/>
        <v>0</v>
      </c>
      <c r="BI221" s="93">
        <f t="shared" si="28"/>
        <v>0</v>
      </c>
      <c r="BJ221" s="2" t="s">
        <v>88</v>
      </c>
      <c r="BK221" s="94">
        <f t="shared" si="29"/>
        <v>0</v>
      </c>
      <c r="BL221" s="2" t="s">
        <v>118</v>
      </c>
      <c r="BM221" s="92" t="s">
        <v>309</v>
      </c>
    </row>
    <row r="222" spans="2:65" s="9" customFormat="1" ht="37.9" customHeight="1" x14ac:dyDescent="0.25">
      <c r="B222" s="81"/>
      <c r="C222" s="82" t="s">
        <v>199</v>
      </c>
      <c r="D222" s="82" t="s">
        <v>83</v>
      </c>
      <c r="E222" s="83" t="s">
        <v>310</v>
      </c>
      <c r="F222" s="84" t="s">
        <v>311</v>
      </c>
      <c r="G222" s="85" t="s">
        <v>128</v>
      </c>
      <c r="H222" s="86">
        <v>500</v>
      </c>
      <c r="I222" s="221">
        <v>0</v>
      </c>
      <c r="J222" s="221">
        <f t="shared" si="20"/>
        <v>0</v>
      </c>
      <c r="K222" s="87"/>
      <c r="L222" s="10"/>
      <c r="M222" s="88" t="s">
        <v>14</v>
      </c>
      <c r="N222" s="89" t="s">
        <v>32</v>
      </c>
      <c r="O222" s="90">
        <v>0</v>
      </c>
      <c r="P222" s="90">
        <f t="shared" si="21"/>
        <v>0</v>
      </c>
      <c r="Q222" s="90">
        <v>0</v>
      </c>
      <c r="R222" s="90">
        <f t="shared" si="22"/>
        <v>0</v>
      </c>
      <c r="S222" s="90">
        <v>0</v>
      </c>
      <c r="T222" s="91">
        <f t="shared" si="23"/>
        <v>0</v>
      </c>
      <c r="AR222" s="92" t="s">
        <v>118</v>
      </c>
      <c r="AT222" s="92" t="s">
        <v>83</v>
      </c>
      <c r="AU222" s="92" t="s">
        <v>88</v>
      </c>
      <c r="AY222" s="2" t="s">
        <v>81</v>
      </c>
      <c r="BE222" s="93">
        <f t="shared" si="24"/>
        <v>0</v>
      </c>
      <c r="BF222" s="93">
        <f t="shared" si="25"/>
        <v>0</v>
      </c>
      <c r="BG222" s="93">
        <f t="shared" si="26"/>
        <v>0</v>
      </c>
      <c r="BH222" s="93">
        <f t="shared" si="27"/>
        <v>0</v>
      </c>
      <c r="BI222" s="93">
        <f t="shared" si="28"/>
        <v>0</v>
      </c>
      <c r="BJ222" s="2" t="s">
        <v>88</v>
      </c>
      <c r="BK222" s="94">
        <f t="shared" si="29"/>
        <v>0</v>
      </c>
      <c r="BL222" s="2" t="s">
        <v>118</v>
      </c>
      <c r="BM222" s="92" t="s">
        <v>312</v>
      </c>
    </row>
    <row r="223" spans="2:65" s="9" customFormat="1" ht="16.5" customHeight="1" x14ac:dyDescent="0.25">
      <c r="B223" s="81"/>
      <c r="C223" s="82" t="s">
        <v>313</v>
      </c>
      <c r="D223" s="82" t="s">
        <v>83</v>
      </c>
      <c r="E223" s="83" t="s">
        <v>314</v>
      </c>
      <c r="F223" s="84" t="s">
        <v>315</v>
      </c>
      <c r="G223" s="85" t="s">
        <v>123</v>
      </c>
      <c r="H223" s="86">
        <v>423</v>
      </c>
      <c r="I223" s="221">
        <v>0</v>
      </c>
      <c r="J223" s="221">
        <f t="shared" si="20"/>
        <v>0</v>
      </c>
      <c r="K223" s="87"/>
      <c r="L223" s="10"/>
      <c r="M223" s="88" t="s">
        <v>14</v>
      </c>
      <c r="N223" s="89" t="s">
        <v>32</v>
      </c>
      <c r="O223" s="90">
        <v>0</v>
      </c>
      <c r="P223" s="90">
        <f t="shared" si="21"/>
        <v>0</v>
      </c>
      <c r="Q223" s="90">
        <v>0</v>
      </c>
      <c r="R223" s="90">
        <f t="shared" si="22"/>
        <v>0</v>
      </c>
      <c r="S223" s="90">
        <v>0</v>
      </c>
      <c r="T223" s="91">
        <f t="shared" si="23"/>
        <v>0</v>
      </c>
      <c r="AR223" s="92" t="s">
        <v>118</v>
      </c>
      <c r="AT223" s="92" t="s">
        <v>83</v>
      </c>
      <c r="AU223" s="92" t="s">
        <v>88</v>
      </c>
      <c r="AY223" s="2" t="s">
        <v>81</v>
      </c>
      <c r="BE223" s="93">
        <f t="shared" si="24"/>
        <v>0</v>
      </c>
      <c r="BF223" s="93">
        <f t="shared" si="25"/>
        <v>0</v>
      </c>
      <c r="BG223" s="93">
        <f t="shared" si="26"/>
        <v>0</v>
      </c>
      <c r="BH223" s="93">
        <f t="shared" si="27"/>
        <v>0</v>
      </c>
      <c r="BI223" s="93">
        <f t="shared" si="28"/>
        <v>0</v>
      </c>
      <c r="BJ223" s="2" t="s">
        <v>88</v>
      </c>
      <c r="BK223" s="94">
        <f t="shared" si="29"/>
        <v>0</v>
      </c>
      <c r="BL223" s="2" t="s">
        <v>118</v>
      </c>
      <c r="BM223" s="92" t="s">
        <v>316</v>
      </c>
    </row>
    <row r="224" spans="2:65" s="95" customFormat="1" x14ac:dyDescent="0.25">
      <c r="B224" s="96"/>
      <c r="D224" s="97" t="s">
        <v>89</v>
      </c>
      <c r="E224" s="98" t="s">
        <v>14</v>
      </c>
      <c r="F224" s="99" t="s">
        <v>317</v>
      </c>
      <c r="H224" s="100">
        <v>423</v>
      </c>
      <c r="I224" s="223"/>
      <c r="J224" s="223"/>
      <c r="L224" s="96"/>
      <c r="M224" s="101"/>
      <c r="T224" s="102"/>
      <c r="AT224" s="98" t="s">
        <v>89</v>
      </c>
      <c r="AU224" s="98" t="s">
        <v>88</v>
      </c>
      <c r="AV224" s="95" t="s">
        <v>88</v>
      </c>
      <c r="AW224" s="95" t="s">
        <v>91</v>
      </c>
      <c r="AX224" s="95" t="s">
        <v>2</v>
      </c>
      <c r="AY224" s="98" t="s">
        <v>81</v>
      </c>
    </row>
    <row r="225" spans="2:65" s="103" customFormat="1" x14ac:dyDescent="0.25">
      <c r="B225" s="104"/>
      <c r="D225" s="97" t="s">
        <v>89</v>
      </c>
      <c r="E225" s="105" t="s">
        <v>14</v>
      </c>
      <c r="F225" s="106" t="s">
        <v>93</v>
      </c>
      <c r="H225" s="107">
        <v>423</v>
      </c>
      <c r="I225" s="224"/>
      <c r="J225" s="224"/>
      <c r="L225" s="104"/>
      <c r="M225" s="108"/>
      <c r="T225" s="109"/>
      <c r="AT225" s="105" t="s">
        <v>89</v>
      </c>
      <c r="AU225" s="105" t="s">
        <v>88</v>
      </c>
      <c r="AV225" s="103" t="s">
        <v>87</v>
      </c>
      <c r="AW225" s="103" t="s">
        <v>91</v>
      </c>
      <c r="AX225" s="103" t="s">
        <v>80</v>
      </c>
      <c r="AY225" s="105" t="s">
        <v>81</v>
      </c>
    </row>
    <row r="226" spans="2:65" s="9" customFormat="1" ht="24.2" customHeight="1" x14ac:dyDescent="0.25">
      <c r="B226" s="81"/>
      <c r="C226" s="110" t="s">
        <v>203</v>
      </c>
      <c r="D226" s="110" t="s">
        <v>125</v>
      </c>
      <c r="E226" s="111" t="s">
        <v>318</v>
      </c>
      <c r="F226" s="112" t="s">
        <v>319</v>
      </c>
      <c r="G226" s="113" t="s">
        <v>123</v>
      </c>
      <c r="H226" s="114">
        <v>423</v>
      </c>
      <c r="I226" s="220">
        <v>0</v>
      </c>
      <c r="J226" s="220">
        <f>ROUND(I226*H226,3)</f>
        <v>0</v>
      </c>
      <c r="K226" s="115"/>
      <c r="L226" s="116"/>
      <c r="M226" s="117" t="s">
        <v>14</v>
      </c>
      <c r="N226" s="118" t="s">
        <v>32</v>
      </c>
      <c r="O226" s="90">
        <v>0</v>
      </c>
      <c r="P226" s="90">
        <f>O226*H226</f>
        <v>0</v>
      </c>
      <c r="Q226" s="90">
        <v>0</v>
      </c>
      <c r="R226" s="90">
        <f>Q226*H226</f>
        <v>0</v>
      </c>
      <c r="S226" s="90">
        <v>0</v>
      </c>
      <c r="T226" s="91">
        <f>S226*H226</f>
        <v>0</v>
      </c>
      <c r="AR226" s="92" t="s">
        <v>152</v>
      </c>
      <c r="AT226" s="92" t="s">
        <v>125</v>
      </c>
      <c r="AU226" s="92" t="s">
        <v>88</v>
      </c>
      <c r="AY226" s="2" t="s">
        <v>81</v>
      </c>
      <c r="BE226" s="93">
        <f>IF(N226="základná",J226,0)</f>
        <v>0</v>
      </c>
      <c r="BF226" s="93">
        <f>IF(N226="znížená",J226,0)</f>
        <v>0</v>
      </c>
      <c r="BG226" s="93">
        <f>IF(N226="zákl. prenesená",J226,0)</f>
        <v>0</v>
      </c>
      <c r="BH226" s="93">
        <f>IF(N226="zníž. prenesená",J226,0)</f>
        <v>0</v>
      </c>
      <c r="BI226" s="93">
        <f>IF(N226="nulová",J226,0)</f>
        <v>0</v>
      </c>
      <c r="BJ226" s="2" t="s">
        <v>88</v>
      </c>
      <c r="BK226" s="94">
        <f>ROUND(I226*H226,3)</f>
        <v>0</v>
      </c>
      <c r="BL226" s="2" t="s">
        <v>118</v>
      </c>
      <c r="BM226" s="92" t="s">
        <v>320</v>
      </c>
    </row>
    <row r="227" spans="2:65" s="95" customFormat="1" x14ac:dyDescent="0.25">
      <c r="B227" s="96"/>
      <c r="D227" s="97" t="s">
        <v>89</v>
      </c>
      <c r="E227" s="98" t="s">
        <v>14</v>
      </c>
      <c r="F227" s="99" t="s">
        <v>321</v>
      </c>
      <c r="H227" s="100">
        <v>423</v>
      </c>
      <c r="I227" s="223"/>
      <c r="J227" s="223"/>
      <c r="L227" s="96"/>
      <c r="M227" s="101"/>
      <c r="T227" s="102"/>
      <c r="AT227" s="98" t="s">
        <v>89</v>
      </c>
      <c r="AU227" s="98" t="s">
        <v>88</v>
      </c>
      <c r="AV227" s="95" t="s">
        <v>88</v>
      </c>
      <c r="AW227" s="95" t="s">
        <v>91</v>
      </c>
      <c r="AX227" s="95" t="s">
        <v>2</v>
      </c>
      <c r="AY227" s="98" t="s">
        <v>81</v>
      </c>
    </row>
    <row r="228" spans="2:65" s="103" customFormat="1" x14ac:dyDescent="0.25">
      <c r="B228" s="104"/>
      <c r="D228" s="97" t="s">
        <v>89</v>
      </c>
      <c r="E228" s="105" t="s">
        <v>14</v>
      </c>
      <c r="F228" s="106" t="s">
        <v>93</v>
      </c>
      <c r="H228" s="107">
        <v>423</v>
      </c>
      <c r="I228" s="224"/>
      <c r="J228" s="224"/>
      <c r="L228" s="104"/>
      <c r="M228" s="108"/>
      <c r="T228" s="109"/>
      <c r="AT228" s="105" t="s">
        <v>89</v>
      </c>
      <c r="AU228" s="105" t="s">
        <v>88</v>
      </c>
      <c r="AV228" s="103" t="s">
        <v>87</v>
      </c>
      <c r="AW228" s="103" t="s">
        <v>91</v>
      </c>
      <c r="AX228" s="103" t="s">
        <v>80</v>
      </c>
      <c r="AY228" s="105" t="s">
        <v>81</v>
      </c>
    </row>
    <row r="229" spans="2:65" s="9" customFormat="1" ht="16.5" customHeight="1" x14ac:dyDescent="0.25">
      <c r="B229" s="81"/>
      <c r="C229" s="82" t="s">
        <v>322</v>
      </c>
      <c r="D229" s="82" t="s">
        <v>83</v>
      </c>
      <c r="E229" s="83" t="s">
        <v>323</v>
      </c>
      <c r="F229" s="84" t="s">
        <v>324</v>
      </c>
      <c r="G229" s="85" t="s">
        <v>237</v>
      </c>
      <c r="H229" s="86">
        <v>96</v>
      </c>
      <c r="I229" s="221">
        <v>0</v>
      </c>
      <c r="J229" s="221">
        <f t="shared" ref="J229:J239" si="30">ROUND(I229*H229,3)</f>
        <v>0</v>
      </c>
      <c r="K229" s="87"/>
      <c r="L229" s="10"/>
      <c r="M229" s="88" t="s">
        <v>14</v>
      </c>
      <c r="N229" s="89" t="s">
        <v>32</v>
      </c>
      <c r="O229" s="90">
        <v>0</v>
      </c>
      <c r="P229" s="90">
        <f t="shared" ref="P229:P239" si="31">O229*H229</f>
        <v>0</v>
      </c>
      <c r="Q229" s="90">
        <v>0</v>
      </c>
      <c r="R229" s="90">
        <f t="shared" ref="R229:R239" si="32">Q229*H229</f>
        <v>0</v>
      </c>
      <c r="S229" s="90">
        <v>0</v>
      </c>
      <c r="T229" s="91">
        <f t="shared" ref="T229:T239" si="33">S229*H229</f>
        <v>0</v>
      </c>
      <c r="AR229" s="92" t="s">
        <v>118</v>
      </c>
      <c r="AT229" s="92" t="s">
        <v>83</v>
      </c>
      <c r="AU229" s="92" t="s">
        <v>88</v>
      </c>
      <c r="AY229" s="2" t="s">
        <v>81</v>
      </c>
      <c r="BE229" s="93">
        <f t="shared" ref="BE229:BE239" si="34">IF(N229="základná",J229,0)</f>
        <v>0</v>
      </c>
      <c r="BF229" s="93">
        <f t="shared" ref="BF229:BF239" si="35">IF(N229="znížená",J229,0)</f>
        <v>0</v>
      </c>
      <c r="BG229" s="93">
        <f t="shared" ref="BG229:BG239" si="36">IF(N229="zákl. prenesená",J229,0)</f>
        <v>0</v>
      </c>
      <c r="BH229" s="93">
        <f t="shared" ref="BH229:BH239" si="37">IF(N229="zníž. prenesená",J229,0)</f>
        <v>0</v>
      </c>
      <c r="BI229" s="93">
        <f t="shared" ref="BI229:BI239" si="38">IF(N229="nulová",J229,0)</f>
        <v>0</v>
      </c>
      <c r="BJ229" s="2" t="s">
        <v>88</v>
      </c>
      <c r="BK229" s="94">
        <f t="shared" ref="BK229:BK239" si="39">ROUND(I229*H229,3)</f>
        <v>0</v>
      </c>
      <c r="BL229" s="2" t="s">
        <v>118</v>
      </c>
      <c r="BM229" s="92" t="s">
        <v>325</v>
      </c>
    </row>
    <row r="230" spans="2:65" s="9" customFormat="1" ht="16.5" customHeight="1" x14ac:dyDescent="0.25">
      <c r="B230" s="81"/>
      <c r="C230" s="82" t="s">
        <v>206</v>
      </c>
      <c r="D230" s="82" t="s">
        <v>83</v>
      </c>
      <c r="E230" s="83" t="s">
        <v>326</v>
      </c>
      <c r="F230" s="84" t="s">
        <v>327</v>
      </c>
      <c r="G230" s="85" t="s">
        <v>123</v>
      </c>
      <c r="H230" s="86">
        <v>512</v>
      </c>
      <c r="I230" s="221">
        <v>0</v>
      </c>
      <c r="J230" s="221">
        <f t="shared" si="30"/>
        <v>0</v>
      </c>
      <c r="K230" s="87"/>
      <c r="L230" s="10"/>
      <c r="M230" s="88" t="s">
        <v>14</v>
      </c>
      <c r="N230" s="89" t="s">
        <v>32</v>
      </c>
      <c r="O230" s="90">
        <v>0</v>
      </c>
      <c r="P230" s="90">
        <f t="shared" si="31"/>
        <v>0</v>
      </c>
      <c r="Q230" s="90">
        <v>0</v>
      </c>
      <c r="R230" s="90">
        <f t="shared" si="32"/>
        <v>0</v>
      </c>
      <c r="S230" s="90">
        <v>0</v>
      </c>
      <c r="T230" s="91">
        <f t="shared" si="33"/>
        <v>0</v>
      </c>
      <c r="AR230" s="92" t="s">
        <v>118</v>
      </c>
      <c r="AT230" s="92" t="s">
        <v>83</v>
      </c>
      <c r="AU230" s="92" t="s">
        <v>88</v>
      </c>
      <c r="AY230" s="2" t="s">
        <v>81</v>
      </c>
      <c r="BE230" s="93">
        <f t="shared" si="34"/>
        <v>0</v>
      </c>
      <c r="BF230" s="93">
        <f t="shared" si="35"/>
        <v>0</v>
      </c>
      <c r="BG230" s="93">
        <f t="shared" si="36"/>
        <v>0</v>
      </c>
      <c r="BH230" s="93">
        <f t="shared" si="37"/>
        <v>0</v>
      </c>
      <c r="BI230" s="93">
        <f t="shared" si="38"/>
        <v>0</v>
      </c>
      <c r="BJ230" s="2" t="s">
        <v>88</v>
      </c>
      <c r="BK230" s="94">
        <f t="shared" si="39"/>
        <v>0</v>
      </c>
      <c r="BL230" s="2" t="s">
        <v>118</v>
      </c>
      <c r="BM230" s="92" t="s">
        <v>328</v>
      </c>
    </row>
    <row r="231" spans="2:65" s="9" customFormat="1" ht="16.5" customHeight="1" x14ac:dyDescent="0.25">
      <c r="B231" s="81"/>
      <c r="C231" s="82" t="s">
        <v>329</v>
      </c>
      <c r="D231" s="82" t="s">
        <v>83</v>
      </c>
      <c r="E231" s="83" t="s">
        <v>330</v>
      </c>
      <c r="F231" s="84" t="s">
        <v>331</v>
      </c>
      <c r="G231" s="85" t="s">
        <v>175</v>
      </c>
      <c r="H231" s="86">
        <v>1</v>
      </c>
      <c r="I231" s="221">
        <v>0</v>
      </c>
      <c r="J231" s="221">
        <f t="shared" si="30"/>
        <v>0</v>
      </c>
      <c r="K231" s="87"/>
      <c r="L231" s="10"/>
      <c r="M231" s="88" t="s">
        <v>14</v>
      </c>
      <c r="N231" s="89" t="s">
        <v>32</v>
      </c>
      <c r="O231" s="90">
        <v>0</v>
      </c>
      <c r="P231" s="90">
        <f t="shared" si="31"/>
        <v>0</v>
      </c>
      <c r="Q231" s="90">
        <v>0</v>
      </c>
      <c r="R231" s="90">
        <f t="shared" si="32"/>
        <v>0</v>
      </c>
      <c r="S231" s="90">
        <v>0</v>
      </c>
      <c r="T231" s="91">
        <f t="shared" si="33"/>
        <v>0</v>
      </c>
      <c r="AR231" s="92" t="s">
        <v>118</v>
      </c>
      <c r="AT231" s="92" t="s">
        <v>83</v>
      </c>
      <c r="AU231" s="92" t="s">
        <v>88</v>
      </c>
      <c r="AY231" s="2" t="s">
        <v>81</v>
      </c>
      <c r="BE231" s="93">
        <f t="shared" si="34"/>
        <v>0</v>
      </c>
      <c r="BF231" s="93">
        <f t="shared" si="35"/>
        <v>0</v>
      </c>
      <c r="BG231" s="93">
        <f t="shared" si="36"/>
        <v>0</v>
      </c>
      <c r="BH231" s="93">
        <f t="shared" si="37"/>
        <v>0</v>
      </c>
      <c r="BI231" s="93">
        <f t="shared" si="38"/>
        <v>0</v>
      </c>
      <c r="BJ231" s="2" t="s">
        <v>88</v>
      </c>
      <c r="BK231" s="94">
        <f t="shared" si="39"/>
        <v>0</v>
      </c>
      <c r="BL231" s="2" t="s">
        <v>118</v>
      </c>
      <c r="BM231" s="92" t="s">
        <v>332</v>
      </c>
    </row>
    <row r="232" spans="2:65" s="9" customFormat="1" ht="16.5" customHeight="1" x14ac:dyDescent="0.25">
      <c r="B232" s="81"/>
      <c r="C232" s="82" t="s">
        <v>211</v>
      </c>
      <c r="D232" s="82" t="s">
        <v>83</v>
      </c>
      <c r="E232" s="83" t="s">
        <v>333</v>
      </c>
      <c r="F232" s="84" t="s">
        <v>334</v>
      </c>
      <c r="G232" s="85" t="s">
        <v>175</v>
      </c>
      <c r="H232" s="86">
        <v>1</v>
      </c>
      <c r="I232" s="221">
        <v>0</v>
      </c>
      <c r="J232" s="221">
        <f t="shared" si="30"/>
        <v>0</v>
      </c>
      <c r="K232" s="87"/>
      <c r="L232" s="10"/>
      <c r="M232" s="88" t="s">
        <v>14</v>
      </c>
      <c r="N232" s="89" t="s">
        <v>32</v>
      </c>
      <c r="O232" s="90">
        <v>0</v>
      </c>
      <c r="P232" s="90">
        <f t="shared" si="31"/>
        <v>0</v>
      </c>
      <c r="Q232" s="90">
        <v>0</v>
      </c>
      <c r="R232" s="90">
        <f t="shared" si="32"/>
        <v>0</v>
      </c>
      <c r="S232" s="90">
        <v>0</v>
      </c>
      <c r="T232" s="91">
        <f t="shared" si="33"/>
        <v>0</v>
      </c>
      <c r="AR232" s="92" t="s">
        <v>118</v>
      </c>
      <c r="AT232" s="92" t="s">
        <v>83</v>
      </c>
      <c r="AU232" s="92" t="s">
        <v>88</v>
      </c>
      <c r="AY232" s="2" t="s">
        <v>81</v>
      </c>
      <c r="BE232" s="93">
        <f t="shared" si="34"/>
        <v>0</v>
      </c>
      <c r="BF232" s="93">
        <f t="shared" si="35"/>
        <v>0</v>
      </c>
      <c r="BG232" s="93">
        <f t="shared" si="36"/>
        <v>0</v>
      </c>
      <c r="BH232" s="93">
        <f t="shared" si="37"/>
        <v>0</v>
      </c>
      <c r="BI232" s="93">
        <f t="shared" si="38"/>
        <v>0</v>
      </c>
      <c r="BJ232" s="2" t="s">
        <v>88</v>
      </c>
      <c r="BK232" s="94">
        <f t="shared" si="39"/>
        <v>0</v>
      </c>
      <c r="BL232" s="2" t="s">
        <v>118</v>
      </c>
      <c r="BM232" s="92" t="s">
        <v>335</v>
      </c>
    </row>
    <row r="233" spans="2:65" s="9" customFormat="1" ht="16.5" customHeight="1" x14ac:dyDescent="0.25">
      <c r="B233" s="81"/>
      <c r="C233" s="82" t="s">
        <v>336</v>
      </c>
      <c r="D233" s="82" t="s">
        <v>83</v>
      </c>
      <c r="E233" s="83" t="s">
        <v>337</v>
      </c>
      <c r="F233" s="84" t="s">
        <v>338</v>
      </c>
      <c r="G233" s="85" t="s">
        <v>175</v>
      </c>
      <c r="H233" s="86">
        <v>2</v>
      </c>
      <c r="I233" s="221">
        <v>0</v>
      </c>
      <c r="J233" s="221">
        <f t="shared" si="30"/>
        <v>0</v>
      </c>
      <c r="K233" s="87"/>
      <c r="L233" s="10"/>
      <c r="M233" s="88" t="s">
        <v>14</v>
      </c>
      <c r="N233" s="89" t="s">
        <v>32</v>
      </c>
      <c r="O233" s="90">
        <v>0</v>
      </c>
      <c r="P233" s="90">
        <f t="shared" si="31"/>
        <v>0</v>
      </c>
      <c r="Q233" s="90">
        <v>0</v>
      </c>
      <c r="R233" s="90">
        <f t="shared" si="32"/>
        <v>0</v>
      </c>
      <c r="S233" s="90">
        <v>0</v>
      </c>
      <c r="T233" s="91">
        <f t="shared" si="33"/>
        <v>0</v>
      </c>
      <c r="AR233" s="92" t="s">
        <v>118</v>
      </c>
      <c r="AT233" s="92" t="s">
        <v>83</v>
      </c>
      <c r="AU233" s="92" t="s">
        <v>88</v>
      </c>
      <c r="AY233" s="2" t="s">
        <v>81</v>
      </c>
      <c r="BE233" s="93">
        <f t="shared" si="34"/>
        <v>0</v>
      </c>
      <c r="BF233" s="93">
        <f t="shared" si="35"/>
        <v>0</v>
      </c>
      <c r="BG233" s="93">
        <f t="shared" si="36"/>
        <v>0</v>
      </c>
      <c r="BH233" s="93">
        <f t="shared" si="37"/>
        <v>0</v>
      </c>
      <c r="BI233" s="93">
        <f t="shared" si="38"/>
        <v>0</v>
      </c>
      <c r="BJ233" s="2" t="s">
        <v>88</v>
      </c>
      <c r="BK233" s="94">
        <f t="shared" si="39"/>
        <v>0</v>
      </c>
      <c r="BL233" s="2" t="s">
        <v>118</v>
      </c>
      <c r="BM233" s="92" t="s">
        <v>339</v>
      </c>
    </row>
    <row r="234" spans="2:65" s="9" customFormat="1" ht="16.5" customHeight="1" x14ac:dyDescent="0.25">
      <c r="B234" s="81"/>
      <c r="C234" s="82" t="s">
        <v>214</v>
      </c>
      <c r="D234" s="82" t="s">
        <v>83</v>
      </c>
      <c r="E234" s="83" t="s">
        <v>340</v>
      </c>
      <c r="F234" s="84" t="s">
        <v>341</v>
      </c>
      <c r="G234" s="85" t="s">
        <v>175</v>
      </c>
      <c r="H234" s="86">
        <v>2</v>
      </c>
      <c r="I234" s="221">
        <v>0</v>
      </c>
      <c r="J234" s="221">
        <f t="shared" si="30"/>
        <v>0</v>
      </c>
      <c r="K234" s="87"/>
      <c r="L234" s="10"/>
      <c r="M234" s="88" t="s">
        <v>14</v>
      </c>
      <c r="N234" s="89" t="s">
        <v>32</v>
      </c>
      <c r="O234" s="90">
        <v>0</v>
      </c>
      <c r="P234" s="90">
        <f t="shared" si="31"/>
        <v>0</v>
      </c>
      <c r="Q234" s="90">
        <v>0</v>
      </c>
      <c r="R234" s="90">
        <f t="shared" si="32"/>
        <v>0</v>
      </c>
      <c r="S234" s="90">
        <v>0</v>
      </c>
      <c r="T234" s="91">
        <f t="shared" si="33"/>
        <v>0</v>
      </c>
      <c r="AR234" s="92" t="s">
        <v>118</v>
      </c>
      <c r="AT234" s="92" t="s">
        <v>83</v>
      </c>
      <c r="AU234" s="92" t="s">
        <v>88</v>
      </c>
      <c r="AY234" s="2" t="s">
        <v>81</v>
      </c>
      <c r="BE234" s="93">
        <f t="shared" si="34"/>
        <v>0</v>
      </c>
      <c r="BF234" s="93">
        <f t="shared" si="35"/>
        <v>0</v>
      </c>
      <c r="BG234" s="93">
        <f t="shared" si="36"/>
        <v>0</v>
      </c>
      <c r="BH234" s="93">
        <f t="shared" si="37"/>
        <v>0</v>
      </c>
      <c r="BI234" s="93">
        <f t="shared" si="38"/>
        <v>0</v>
      </c>
      <c r="BJ234" s="2" t="s">
        <v>88</v>
      </c>
      <c r="BK234" s="94">
        <f t="shared" si="39"/>
        <v>0</v>
      </c>
      <c r="BL234" s="2" t="s">
        <v>118</v>
      </c>
      <c r="BM234" s="92" t="s">
        <v>342</v>
      </c>
    </row>
    <row r="235" spans="2:65" s="9" customFormat="1" ht="16.5" customHeight="1" x14ac:dyDescent="0.25">
      <c r="B235" s="81"/>
      <c r="C235" s="82" t="s">
        <v>343</v>
      </c>
      <c r="D235" s="82" t="s">
        <v>83</v>
      </c>
      <c r="E235" s="83" t="s">
        <v>344</v>
      </c>
      <c r="F235" s="84" t="s">
        <v>345</v>
      </c>
      <c r="G235" s="85" t="s">
        <v>175</v>
      </c>
      <c r="H235" s="86">
        <v>2</v>
      </c>
      <c r="I235" s="221">
        <v>0</v>
      </c>
      <c r="J235" s="221">
        <f t="shared" si="30"/>
        <v>0</v>
      </c>
      <c r="K235" s="87"/>
      <c r="L235" s="10"/>
      <c r="M235" s="88" t="s">
        <v>14</v>
      </c>
      <c r="N235" s="89" t="s">
        <v>32</v>
      </c>
      <c r="O235" s="90">
        <v>0</v>
      </c>
      <c r="P235" s="90">
        <f t="shared" si="31"/>
        <v>0</v>
      </c>
      <c r="Q235" s="90">
        <v>0</v>
      </c>
      <c r="R235" s="90">
        <f t="shared" si="32"/>
        <v>0</v>
      </c>
      <c r="S235" s="90">
        <v>0</v>
      </c>
      <c r="T235" s="91">
        <f t="shared" si="33"/>
        <v>0</v>
      </c>
      <c r="AR235" s="92" t="s">
        <v>118</v>
      </c>
      <c r="AT235" s="92" t="s">
        <v>83</v>
      </c>
      <c r="AU235" s="92" t="s">
        <v>88</v>
      </c>
      <c r="AY235" s="2" t="s">
        <v>81</v>
      </c>
      <c r="BE235" s="93">
        <f t="shared" si="34"/>
        <v>0</v>
      </c>
      <c r="BF235" s="93">
        <f t="shared" si="35"/>
        <v>0</v>
      </c>
      <c r="BG235" s="93">
        <f t="shared" si="36"/>
        <v>0</v>
      </c>
      <c r="BH235" s="93">
        <f t="shared" si="37"/>
        <v>0</v>
      </c>
      <c r="BI235" s="93">
        <f t="shared" si="38"/>
        <v>0</v>
      </c>
      <c r="BJ235" s="2" t="s">
        <v>88</v>
      </c>
      <c r="BK235" s="94">
        <f t="shared" si="39"/>
        <v>0</v>
      </c>
      <c r="BL235" s="2" t="s">
        <v>118</v>
      </c>
      <c r="BM235" s="92" t="s">
        <v>346</v>
      </c>
    </row>
    <row r="236" spans="2:65" s="9" customFormat="1" ht="16.5" customHeight="1" x14ac:dyDescent="0.25">
      <c r="B236" s="81"/>
      <c r="C236" s="82" t="s">
        <v>218</v>
      </c>
      <c r="D236" s="82" t="s">
        <v>83</v>
      </c>
      <c r="E236" s="83" t="s">
        <v>347</v>
      </c>
      <c r="F236" s="84" t="s">
        <v>348</v>
      </c>
      <c r="G236" s="85" t="s">
        <v>175</v>
      </c>
      <c r="H236" s="86">
        <v>1</v>
      </c>
      <c r="I236" s="221">
        <v>0</v>
      </c>
      <c r="J236" s="221">
        <f t="shared" si="30"/>
        <v>0</v>
      </c>
      <c r="K236" s="87"/>
      <c r="L236" s="10"/>
      <c r="M236" s="88" t="s">
        <v>14</v>
      </c>
      <c r="N236" s="89" t="s">
        <v>32</v>
      </c>
      <c r="O236" s="90">
        <v>0</v>
      </c>
      <c r="P236" s="90">
        <f t="shared" si="31"/>
        <v>0</v>
      </c>
      <c r="Q236" s="90">
        <v>0</v>
      </c>
      <c r="R236" s="90">
        <f t="shared" si="32"/>
        <v>0</v>
      </c>
      <c r="S236" s="90">
        <v>0</v>
      </c>
      <c r="T236" s="91">
        <f t="shared" si="33"/>
        <v>0</v>
      </c>
      <c r="AR236" s="92" t="s">
        <v>118</v>
      </c>
      <c r="AT236" s="92" t="s">
        <v>83</v>
      </c>
      <c r="AU236" s="92" t="s">
        <v>88</v>
      </c>
      <c r="AY236" s="2" t="s">
        <v>81</v>
      </c>
      <c r="BE236" s="93">
        <f t="shared" si="34"/>
        <v>0</v>
      </c>
      <c r="BF236" s="93">
        <f t="shared" si="35"/>
        <v>0</v>
      </c>
      <c r="BG236" s="93">
        <f t="shared" si="36"/>
        <v>0</v>
      </c>
      <c r="BH236" s="93">
        <f t="shared" si="37"/>
        <v>0</v>
      </c>
      <c r="BI236" s="93">
        <f t="shared" si="38"/>
        <v>0</v>
      </c>
      <c r="BJ236" s="2" t="s">
        <v>88</v>
      </c>
      <c r="BK236" s="94">
        <f t="shared" si="39"/>
        <v>0</v>
      </c>
      <c r="BL236" s="2" t="s">
        <v>118</v>
      </c>
      <c r="BM236" s="92" t="s">
        <v>349</v>
      </c>
    </row>
    <row r="237" spans="2:65" s="9" customFormat="1" ht="16.5" customHeight="1" x14ac:dyDescent="0.25">
      <c r="B237" s="81"/>
      <c r="C237" s="82" t="s">
        <v>350</v>
      </c>
      <c r="D237" s="82" t="s">
        <v>83</v>
      </c>
      <c r="E237" s="83" t="s">
        <v>351</v>
      </c>
      <c r="F237" s="84" t="s">
        <v>352</v>
      </c>
      <c r="G237" s="85" t="s">
        <v>175</v>
      </c>
      <c r="H237" s="86">
        <v>1</v>
      </c>
      <c r="I237" s="221">
        <v>0</v>
      </c>
      <c r="J237" s="221">
        <f t="shared" si="30"/>
        <v>0</v>
      </c>
      <c r="K237" s="87"/>
      <c r="L237" s="10"/>
      <c r="M237" s="88" t="s">
        <v>14</v>
      </c>
      <c r="N237" s="89" t="s">
        <v>32</v>
      </c>
      <c r="O237" s="90">
        <v>0</v>
      </c>
      <c r="P237" s="90">
        <f t="shared" si="31"/>
        <v>0</v>
      </c>
      <c r="Q237" s="90">
        <v>0</v>
      </c>
      <c r="R237" s="90">
        <f t="shared" si="32"/>
        <v>0</v>
      </c>
      <c r="S237" s="90">
        <v>0</v>
      </c>
      <c r="T237" s="91">
        <f t="shared" si="33"/>
        <v>0</v>
      </c>
      <c r="AR237" s="92" t="s">
        <v>118</v>
      </c>
      <c r="AT237" s="92" t="s">
        <v>83</v>
      </c>
      <c r="AU237" s="92" t="s">
        <v>88</v>
      </c>
      <c r="AY237" s="2" t="s">
        <v>81</v>
      </c>
      <c r="BE237" s="93">
        <f t="shared" si="34"/>
        <v>0</v>
      </c>
      <c r="BF237" s="93">
        <f t="shared" si="35"/>
        <v>0</v>
      </c>
      <c r="BG237" s="93">
        <f t="shared" si="36"/>
        <v>0</v>
      </c>
      <c r="BH237" s="93">
        <f t="shared" si="37"/>
        <v>0</v>
      </c>
      <c r="BI237" s="93">
        <f t="shared" si="38"/>
        <v>0</v>
      </c>
      <c r="BJ237" s="2" t="s">
        <v>88</v>
      </c>
      <c r="BK237" s="94">
        <f t="shared" si="39"/>
        <v>0</v>
      </c>
      <c r="BL237" s="2" t="s">
        <v>118</v>
      </c>
      <c r="BM237" s="92" t="s">
        <v>353</v>
      </c>
    </row>
    <row r="238" spans="2:65" s="9" customFormat="1" ht="24.2" customHeight="1" x14ac:dyDescent="0.25">
      <c r="B238" s="81"/>
      <c r="C238" s="82" t="s">
        <v>221</v>
      </c>
      <c r="D238" s="82" t="s">
        <v>83</v>
      </c>
      <c r="E238" s="83" t="s">
        <v>354</v>
      </c>
      <c r="F238" s="84" t="s">
        <v>355</v>
      </c>
      <c r="G238" s="85" t="s">
        <v>237</v>
      </c>
      <c r="H238" s="86">
        <v>145</v>
      </c>
      <c r="I238" s="221">
        <v>0</v>
      </c>
      <c r="J238" s="221">
        <f t="shared" si="30"/>
        <v>0</v>
      </c>
      <c r="K238" s="87"/>
      <c r="L238" s="10"/>
      <c r="M238" s="88" t="s">
        <v>14</v>
      </c>
      <c r="N238" s="89" t="s">
        <v>32</v>
      </c>
      <c r="O238" s="90">
        <v>0</v>
      </c>
      <c r="P238" s="90">
        <f t="shared" si="31"/>
        <v>0</v>
      </c>
      <c r="Q238" s="90">
        <v>0</v>
      </c>
      <c r="R238" s="90">
        <f t="shared" si="32"/>
        <v>0</v>
      </c>
      <c r="S238" s="90">
        <v>0</v>
      </c>
      <c r="T238" s="91">
        <f t="shared" si="33"/>
        <v>0</v>
      </c>
      <c r="AR238" s="92" t="s">
        <v>118</v>
      </c>
      <c r="AT238" s="92" t="s">
        <v>83</v>
      </c>
      <c r="AU238" s="92" t="s">
        <v>88</v>
      </c>
      <c r="AY238" s="2" t="s">
        <v>81</v>
      </c>
      <c r="BE238" s="93">
        <f t="shared" si="34"/>
        <v>0</v>
      </c>
      <c r="BF238" s="93">
        <f t="shared" si="35"/>
        <v>0</v>
      </c>
      <c r="BG238" s="93">
        <f t="shared" si="36"/>
        <v>0</v>
      </c>
      <c r="BH238" s="93">
        <f t="shared" si="37"/>
        <v>0</v>
      </c>
      <c r="BI238" s="93">
        <f t="shared" si="38"/>
        <v>0</v>
      </c>
      <c r="BJ238" s="2" t="s">
        <v>88</v>
      </c>
      <c r="BK238" s="94">
        <f t="shared" si="39"/>
        <v>0</v>
      </c>
      <c r="BL238" s="2" t="s">
        <v>118</v>
      </c>
      <c r="BM238" s="92" t="s">
        <v>356</v>
      </c>
    </row>
    <row r="239" spans="2:65" s="9" customFormat="1" ht="24.2" customHeight="1" x14ac:dyDescent="0.25">
      <c r="B239" s="81"/>
      <c r="C239" s="82" t="s">
        <v>357</v>
      </c>
      <c r="D239" s="82" t="s">
        <v>83</v>
      </c>
      <c r="E239" s="83" t="s">
        <v>358</v>
      </c>
      <c r="F239" s="84" t="s">
        <v>359</v>
      </c>
      <c r="G239" s="85" t="s">
        <v>360</v>
      </c>
      <c r="H239" s="86">
        <v>52.973999999999997</v>
      </c>
      <c r="I239" s="221">
        <v>0</v>
      </c>
      <c r="J239" s="221">
        <f t="shared" si="30"/>
        <v>0</v>
      </c>
      <c r="K239" s="87"/>
      <c r="L239" s="10"/>
      <c r="M239" s="119" t="s">
        <v>14</v>
      </c>
      <c r="N239" s="120" t="s">
        <v>32</v>
      </c>
      <c r="O239" s="121">
        <v>0</v>
      </c>
      <c r="P239" s="121">
        <f t="shared" si="31"/>
        <v>0</v>
      </c>
      <c r="Q239" s="121">
        <v>0</v>
      </c>
      <c r="R239" s="121">
        <f t="shared" si="32"/>
        <v>0</v>
      </c>
      <c r="S239" s="121">
        <v>0</v>
      </c>
      <c r="T239" s="122">
        <f t="shared" si="33"/>
        <v>0</v>
      </c>
      <c r="AR239" s="92" t="s">
        <v>118</v>
      </c>
      <c r="AT239" s="92" t="s">
        <v>83</v>
      </c>
      <c r="AU239" s="92" t="s">
        <v>88</v>
      </c>
      <c r="AY239" s="2" t="s">
        <v>81</v>
      </c>
      <c r="BE239" s="93">
        <f t="shared" si="34"/>
        <v>0</v>
      </c>
      <c r="BF239" s="93">
        <f t="shared" si="35"/>
        <v>0</v>
      </c>
      <c r="BG239" s="93">
        <f t="shared" si="36"/>
        <v>0</v>
      </c>
      <c r="BH239" s="93">
        <f t="shared" si="37"/>
        <v>0</v>
      </c>
      <c r="BI239" s="93">
        <f t="shared" si="38"/>
        <v>0</v>
      </c>
      <c r="BJ239" s="2" t="s">
        <v>88</v>
      </c>
      <c r="BK239" s="94">
        <f t="shared" si="39"/>
        <v>0</v>
      </c>
      <c r="BL239" s="2" t="s">
        <v>118</v>
      </c>
      <c r="BM239" s="92" t="s">
        <v>361</v>
      </c>
    </row>
    <row r="240" spans="2:65" s="9" customFormat="1" ht="6.95" customHeight="1" x14ac:dyDescent="0.25">
      <c r="B240" s="40"/>
      <c r="C240" s="41"/>
      <c r="D240" s="41"/>
      <c r="E240" s="41"/>
      <c r="F240" s="41"/>
      <c r="G240" s="41"/>
      <c r="H240" s="41"/>
      <c r="I240" s="41"/>
      <c r="J240" s="41"/>
      <c r="K240" s="41"/>
      <c r="L240" s="10"/>
    </row>
  </sheetData>
  <autoFilter ref="C135:K239" xr:uid="{00000000-0009-0000-0000-000018000000}"/>
  <mergeCells count="15">
    <mergeCell ref="E124:H124"/>
    <mergeCell ref="E126:H126"/>
    <mergeCell ref="E128:H128"/>
    <mergeCell ref="E31:H31"/>
    <mergeCell ref="E85:H85"/>
    <mergeCell ref="E87:H87"/>
    <mergeCell ref="E89:H89"/>
    <mergeCell ref="E91:H91"/>
    <mergeCell ref="E122:H122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03D75-7802-46CB-ACCE-421A30C3387A}">
  <sheetPr>
    <pageSetUpPr fitToPage="1"/>
  </sheetPr>
  <dimension ref="B2:BM185"/>
  <sheetViews>
    <sheetView showGridLines="0" topLeftCell="A120" workbookViewId="0">
      <selection activeCell="I136" sqref="I136:J184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05" t="s">
        <v>0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2" t="s">
        <v>362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14" t="str">
        <f>'[2]Rekapitulácia stavby'!K6</f>
        <v>Zelené sídliská - lokalita MAGURSKÁ - JELŠOVÝ HÁJIK</v>
      </c>
      <c r="F7" s="215"/>
      <c r="G7" s="215"/>
      <c r="H7" s="215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214" t="s">
        <v>8</v>
      </c>
      <c r="F9" s="206"/>
      <c r="G9" s="206"/>
      <c r="H9" s="206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188" t="s">
        <v>10</v>
      </c>
      <c r="F11" s="216"/>
      <c r="G11" s="216"/>
      <c r="H11" s="216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16.5" customHeight="1" x14ac:dyDescent="0.25">
      <c r="B13" s="10"/>
      <c r="E13" s="203" t="s">
        <v>363</v>
      </c>
      <c r="F13" s="216"/>
      <c r="G13" s="216"/>
      <c r="H13" s="216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15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17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tr">
        <f>IF('[2]Rekapitulácia stavby'!AN10="","",'[2]Rekapitulácia stavby'!AN10)</f>
        <v/>
      </c>
      <c r="L18" s="10"/>
    </row>
    <row r="19" spans="2:12" s="9" customFormat="1" ht="18" customHeight="1" x14ac:dyDescent="0.25">
      <c r="B19" s="10"/>
      <c r="E19" s="12" t="str">
        <f>IF('[2]Rekapitulácia stavby'!E11="","",'[2]Rekapitulácia stavby'!E11)</f>
        <v>Mesto Banská Bystrica</v>
      </c>
      <c r="I19" s="8" t="s">
        <v>21</v>
      </c>
      <c r="J19" s="12" t="str">
        <f>IF('[2]Rekapitulácia stavby'!AN11="","",'[2]Rekapitulácia stavby'!AN11)</f>
        <v/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22</v>
      </c>
      <c r="I21" s="8" t="s">
        <v>20</v>
      </c>
      <c r="J21" s="12" t="str">
        <f>'[2]Rekapitulácia stavby'!AN13</f>
        <v/>
      </c>
      <c r="L21" s="10"/>
    </row>
    <row r="22" spans="2:12" s="9" customFormat="1" ht="18" customHeight="1" x14ac:dyDescent="0.25">
      <c r="B22" s="10"/>
      <c r="E22" s="207" t="str">
        <f>'[2]Rekapitulácia stavby'!E14</f>
        <v xml:space="preserve"> </v>
      </c>
      <c r="F22" s="207"/>
      <c r="G22" s="207"/>
      <c r="H22" s="207"/>
      <c r="I22" s="8" t="s">
        <v>21</v>
      </c>
      <c r="J22" s="12" t="str">
        <f>'[2]Rekapitulácia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23</v>
      </c>
      <c r="I24" s="8" t="s">
        <v>20</v>
      </c>
      <c r="J24" s="12" t="str">
        <f>IF('[2]Rekapitulácia stavby'!AN16="","",'[2]Rekapitulácia stavby'!AN16)</f>
        <v/>
      </c>
      <c r="L24" s="10"/>
    </row>
    <row r="25" spans="2:12" s="9" customFormat="1" ht="18" customHeight="1" x14ac:dyDescent="0.25">
      <c r="B25" s="10"/>
      <c r="E25" s="12" t="str">
        <f>IF('[2]Rekapitulácia stavby'!E17="","",'[2]Rekapitulácia stavby'!E17)</f>
        <v>Ing. Boris Aresta</v>
      </c>
      <c r="I25" s="8" t="s">
        <v>21</v>
      </c>
      <c r="J25" s="12" t="str">
        <f>IF('[2]Rekapitulácia stavby'!AN17="","",'[2]Rekapitulácia stavby'!AN17)</f>
        <v/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24</v>
      </c>
      <c r="I27" s="8" t="s">
        <v>20</v>
      </c>
      <c r="J27" s="12" t="str">
        <f>IF('[2]Rekapitulácia stavby'!AN19="","",'[2]Rekapitulácia stavby'!AN19)</f>
        <v/>
      </c>
      <c r="L27" s="10"/>
    </row>
    <row r="28" spans="2:12" s="9" customFormat="1" ht="18" customHeight="1" x14ac:dyDescent="0.25">
      <c r="B28" s="10"/>
      <c r="E28" s="12" t="str">
        <f>IF('[2]Rekapitulácia stavby'!E20="","",'[2]Rekapitulácia stavby'!E20)</f>
        <v>Ing. Boris Aresta</v>
      </c>
      <c r="I28" s="8" t="s">
        <v>21</v>
      </c>
      <c r="J28" s="12" t="str">
        <f>IF('[2]Rekapitulácia stavby'!AN20="","",'[2]Rekapitulácia stavby'!AN20)</f>
        <v/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25</v>
      </c>
      <c r="L30" s="10"/>
    </row>
    <row r="31" spans="2:12" s="14" customFormat="1" ht="16.5" customHeight="1" x14ac:dyDescent="0.25">
      <c r="B31" s="15"/>
      <c r="E31" s="209" t="s">
        <v>14</v>
      </c>
      <c r="F31" s="209"/>
      <c r="G31" s="209"/>
      <c r="H31" s="209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26</v>
      </c>
      <c r="J34" s="19">
        <f>ROUND(J133,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27</v>
      </c>
      <c r="I36" s="20" t="s">
        <v>28</v>
      </c>
      <c r="J36" s="20" t="s">
        <v>29</v>
      </c>
      <c r="L36" s="10"/>
    </row>
    <row r="37" spans="2:12" s="9" customFormat="1" ht="14.45" customHeight="1" x14ac:dyDescent="0.25">
      <c r="B37" s="10"/>
      <c r="D37" s="11" t="s">
        <v>30</v>
      </c>
      <c r="E37" s="21" t="s">
        <v>31</v>
      </c>
      <c r="F37" s="22">
        <f>ROUND((SUM(BE133:BE184)),  2)</f>
        <v>0</v>
      </c>
      <c r="G37" s="23"/>
      <c r="H37" s="23"/>
      <c r="I37" s="24">
        <v>0.23</v>
      </c>
      <c r="J37" s="22">
        <f>ROUND(((SUM(BE133:BE184))*I37),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ROUND((SUM(BF133:BF184)),  2)</f>
        <v>0</v>
      </c>
      <c r="I38" s="26">
        <v>0.23</v>
      </c>
      <c r="J38" s="25">
        <f>ROUND(((SUM(BF133:BF184))*I38),  2)</f>
        <v>0</v>
      </c>
      <c r="L38" s="10"/>
    </row>
    <row r="39" spans="2:12" s="9" customFormat="1" ht="14.45" hidden="1" customHeight="1" x14ac:dyDescent="0.25">
      <c r="B39" s="10"/>
      <c r="E39" s="8" t="s">
        <v>33</v>
      </c>
      <c r="F39" s="25">
        <f>ROUND((SUM(BG133:BG184)),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34</v>
      </c>
      <c r="F40" s="25">
        <f>ROUND((SUM(BH133:BH184)),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35</v>
      </c>
      <c r="F41" s="22">
        <f>ROUND((SUM(BI133:BI184)),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36</v>
      </c>
      <c r="E43" s="29"/>
      <c r="F43" s="29"/>
      <c r="G43" s="30" t="s">
        <v>37</v>
      </c>
      <c r="H43" s="31" t="s">
        <v>38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39</v>
      </c>
      <c r="E50" s="35"/>
      <c r="F50" s="35"/>
      <c r="G50" s="34" t="s">
        <v>40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41</v>
      </c>
      <c r="E61" s="37"/>
      <c r="F61" s="38" t="s">
        <v>42</v>
      </c>
      <c r="G61" s="36" t="s">
        <v>41</v>
      </c>
      <c r="H61" s="37"/>
      <c r="I61" s="37"/>
      <c r="J61" s="39" t="s">
        <v>42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43</v>
      </c>
      <c r="E65" s="35"/>
      <c r="F65" s="35"/>
      <c r="G65" s="34" t="s">
        <v>44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41</v>
      </c>
      <c r="E76" s="37"/>
      <c r="F76" s="38" t="s">
        <v>42</v>
      </c>
      <c r="G76" s="36" t="s">
        <v>41</v>
      </c>
      <c r="H76" s="37"/>
      <c r="I76" s="37"/>
      <c r="J76" s="39" t="s">
        <v>42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45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214" t="str">
        <f>E7</f>
        <v>Zelené sídliská - lokalita MAGURSKÁ - JELŠOVÝ HÁJIK</v>
      </c>
      <c r="F85" s="215"/>
      <c r="G85" s="215"/>
      <c r="H85" s="215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14" t="s">
        <v>8</v>
      </c>
      <c r="F87" s="206"/>
      <c r="G87" s="206"/>
      <c r="H87" s="206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188" t="s">
        <v>10</v>
      </c>
      <c r="F89" s="216"/>
      <c r="G89" s="216"/>
      <c r="H89" s="216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16.5" hidden="1" customHeight="1" x14ac:dyDescent="0.25">
      <c r="B91" s="10"/>
      <c r="E91" s="203" t="str">
        <f>E13</f>
        <v>5 - Ihrisko s autodráhou</v>
      </c>
      <c r="F91" s="216"/>
      <c r="G91" s="216"/>
      <c r="H91" s="216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 xml:space="preserve"> 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23</v>
      </c>
      <c r="J95" s="16" t="str">
        <f>E25</f>
        <v>Ing. Boris Aresta</v>
      </c>
      <c r="L95" s="10"/>
    </row>
    <row r="96" spans="2:12" s="9" customFormat="1" ht="15.2" hidden="1" customHeight="1" x14ac:dyDescent="0.25">
      <c r="B96" s="10"/>
      <c r="C96" s="8" t="s">
        <v>22</v>
      </c>
      <c r="F96" s="12" t="str">
        <f>IF(E22="","",E22)</f>
        <v xml:space="preserve"> </v>
      </c>
      <c r="I96" s="8" t="s">
        <v>24</v>
      </c>
      <c r="J96" s="16" t="str">
        <f>E28</f>
        <v>Ing. Boris Aresta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46</v>
      </c>
      <c r="D98" s="27"/>
      <c r="E98" s="27"/>
      <c r="F98" s="27"/>
      <c r="G98" s="27"/>
      <c r="H98" s="27"/>
      <c r="I98" s="27"/>
      <c r="J98" s="45" t="s">
        <v>47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48</v>
      </c>
      <c r="J100" s="19">
        <f>J133</f>
        <v>0</v>
      </c>
      <c r="L100" s="10"/>
      <c r="AU100" s="2" t="s">
        <v>49</v>
      </c>
    </row>
    <row r="101" spans="2:47" s="47" customFormat="1" ht="24.95" hidden="1" customHeight="1" x14ac:dyDescent="0.25">
      <c r="B101" s="48"/>
      <c r="D101" s="49" t="s">
        <v>50</v>
      </c>
      <c r="E101" s="50"/>
      <c r="F101" s="50"/>
      <c r="G101" s="50"/>
      <c r="H101" s="50"/>
      <c r="I101" s="50"/>
      <c r="J101" s="51">
        <f>J134</f>
        <v>0</v>
      </c>
      <c r="L101" s="48"/>
    </row>
    <row r="102" spans="2:47" s="52" customFormat="1" ht="19.899999999999999" hidden="1" customHeight="1" x14ac:dyDescent="0.25">
      <c r="B102" s="53"/>
      <c r="D102" s="54" t="s">
        <v>51</v>
      </c>
      <c r="E102" s="55"/>
      <c r="F102" s="55"/>
      <c r="G102" s="55"/>
      <c r="H102" s="55"/>
      <c r="I102" s="55"/>
      <c r="J102" s="56">
        <f>J135</f>
        <v>0</v>
      </c>
      <c r="L102" s="53"/>
    </row>
    <row r="103" spans="2:47" s="52" customFormat="1" ht="19.899999999999999" hidden="1" customHeight="1" x14ac:dyDescent="0.25">
      <c r="B103" s="53"/>
      <c r="D103" s="54" t="s">
        <v>52</v>
      </c>
      <c r="E103" s="55"/>
      <c r="F103" s="55"/>
      <c r="G103" s="55"/>
      <c r="H103" s="55"/>
      <c r="I103" s="55"/>
      <c r="J103" s="56">
        <f>J149</f>
        <v>0</v>
      </c>
      <c r="L103" s="53"/>
    </row>
    <row r="104" spans="2:47" s="52" customFormat="1" ht="19.899999999999999" hidden="1" customHeight="1" x14ac:dyDescent="0.25">
      <c r="B104" s="53"/>
      <c r="D104" s="54" t="s">
        <v>53</v>
      </c>
      <c r="E104" s="55"/>
      <c r="F104" s="55"/>
      <c r="G104" s="55"/>
      <c r="H104" s="55"/>
      <c r="I104" s="55"/>
      <c r="J104" s="56">
        <f>J152</f>
        <v>0</v>
      </c>
      <c r="L104" s="53"/>
    </row>
    <row r="105" spans="2:47" s="52" customFormat="1" ht="19.899999999999999" hidden="1" customHeight="1" x14ac:dyDescent="0.25">
      <c r="B105" s="53"/>
      <c r="D105" s="54" t="s">
        <v>57</v>
      </c>
      <c r="E105" s="55"/>
      <c r="F105" s="55"/>
      <c r="G105" s="55"/>
      <c r="H105" s="55"/>
      <c r="I105" s="55"/>
      <c r="J105" s="56">
        <f>J160</f>
        <v>0</v>
      </c>
      <c r="L105" s="53"/>
    </row>
    <row r="106" spans="2:47" s="52" customFormat="1" ht="19.899999999999999" hidden="1" customHeight="1" x14ac:dyDescent="0.25">
      <c r="B106" s="53"/>
      <c r="D106" s="54" t="s">
        <v>58</v>
      </c>
      <c r="E106" s="55"/>
      <c r="F106" s="55"/>
      <c r="G106" s="55"/>
      <c r="H106" s="55"/>
      <c r="I106" s="55"/>
      <c r="J106" s="56">
        <f>J167</f>
        <v>0</v>
      </c>
      <c r="L106" s="53"/>
    </row>
    <row r="107" spans="2:47" s="47" customFormat="1" ht="24.95" hidden="1" customHeight="1" x14ac:dyDescent="0.25">
      <c r="B107" s="48"/>
      <c r="D107" s="49" t="s">
        <v>59</v>
      </c>
      <c r="E107" s="50"/>
      <c r="F107" s="50"/>
      <c r="G107" s="50"/>
      <c r="H107" s="50"/>
      <c r="I107" s="50"/>
      <c r="J107" s="51">
        <f>J169</f>
        <v>0</v>
      </c>
      <c r="L107" s="48"/>
    </row>
    <row r="108" spans="2:47" s="52" customFormat="1" ht="19.899999999999999" hidden="1" customHeight="1" x14ac:dyDescent="0.25">
      <c r="B108" s="53"/>
      <c r="D108" s="54" t="s">
        <v>60</v>
      </c>
      <c r="E108" s="55"/>
      <c r="F108" s="55"/>
      <c r="G108" s="55"/>
      <c r="H108" s="55"/>
      <c r="I108" s="55"/>
      <c r="J108" s="56">
        <f>J170</f>
        <v>0</v>
      </c>
      <c r="L108" s="53"/>
    </row>
    <row r="109" spans="2:47" s="52" customFormat="1" ht="19.899999999999999" hidden="1" customHeight="1" x14ac:dyDescent="0.25">
      <c r="B109" s="53"/>
      <c r="D109" s="54" t="s">
        <v>61</v>
      </c>
      <c r="E109" s="55"/>
      <c r="F109" s="55"/>
      <c r="G109" s="55"/>
      <c r="H109" s="55"/>
      <c r="I109" s="55"/>
      <c r="J109" s="56">
        <f>J172</f>
        <v>0</v>
      </c>
      <c r="L109" s="53"/>
    </row>
    <row r="110" spans="2:47" s="9" customFormat="1" ht="21.75" hidden="1" customHeight="1" x14ac:dyDescent="0.25">
      <c r="B110" s="10"/>
      <c r="L110" s="10"/>
    </row>
    <row r="111" spans="2:47" s="9" customFormat="1" ht="6.95" hidden="1" customHeight="1" x14ac:dyDescent="0.25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10"/>
    </row>
    <row r="112" spans="2:47" hidden="1" x14ac:dyDescent="0.2"/>
    <row r="113" spans="2:12" hidden="1" x14ac:dyDescent="0.2"/>
    <row r="114" spans="2:12" hidden="1" x14ac:dyDescent="0.2"/>
    <row r="115" spans="2:12" s="9" customFormat="1" ht="6.95" customHeight="1" x14ac:dyDescent="0.25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10"/>
    </row>
    <row r="116" spans="2:12" s="9" customFormat="1" ht="24.95" customHeight="1" x14ac:dyDescent="0.25">
      <c r="B116" s="10"/>
      <c r="C116" s="6" t="s">
        <v>62</v>
      </c>
      <c r="L116" s="10"/>
    </row>
    <row r="117" spans="2:12" s="9" customFormat="1" ht="6.95" customHeight="1" x14ac:dyDescent="0.25">
      <c r="B117" s="10"/>
      <c r="L117" s="10"/>
    </row>
    <row r="118" spans="2:12" s="9" customFormat="1" ht="12" customHeight="1" x14ac:dyDescent="0.25">
      <c r="B118" s="10"/>
      <c r="C118" s="8" t="s">
        <v>6</v>
      </c>
      <c r="L118" s="10"/>
    </row>
    <row r="119" spans="2:12" s="9" customFormat="1" ht="16.5" customHeight="1" x14ac:dyDescent="0.25">
      <c r="B119" s="10"/>
      <c r="E119" s="214" t="str">
        <f>E7</f>
        <v>Zelené sídliská - lokalita MAGURSKÁ - JELŠOVÝ HÁJIK</v>
      </c>
      <c r="F119" s="215"/>
      <c r="G119" s="215"/>
      <c r="H119" s="215"/>
      <c r="L119" s="10"/>
    </row>
    <row r="120" spans="2:12" ht="12" customHeight="1" x14ac:dyDescent="0.2">
      <c r="B120" s="5"/>
      <c r="C120" s="8" t="s">
        <v>7</v>
      </c>
      <c r="L120" s="5"/>
    </row>
    <row r="121" spans="2:12" ht="16.5" customHeight="1" x14ac:dyDescent="0.2">
      <c r="B121" s="5"/>
      <c r="E121" s="214" t="s">
        <v>8</v>
      </c>
      <c r="F121" s="206"/>
      <c r="G121" s="206"/>
      <c r="H121" s="206"/>
      <c r="L121" s="5"/>
    </row>
    <row r="122" spans="2:12" ht="12" customHeight="1" x14ac:dyDescent="0.2">
      <c r="B122" s="5"/>
      <c r="C122" s="8" t="s">
        <v>9</v>
      </c>
      <c r="L122" s="5"/>
    </row>
    <row r="123" spans="2:12" s="9" customFormat="1" ht="16.5" customHeight="1" x14ac:dyDescent="0.25">
      <c r="B123" s="10"/>
      <c r="E123" s="188" t="s">
        <v>10</v>
      </c>
      <c r="F123" s="216"/>
      <c r="G123" s="216"/>
      <c r="H123" s="216"/>
      <c r="L123" s="10"/>
    </row>
    <row r="124" spans="2:12" s="9" customFormat="1" ht="12" customHeight="1" x14ac:dyDescent="0.25">
      <c r="B124" s="10"/>
      <c r="C124" s="8" t="s">
        <v>11</v>
      </c>
      <c r="L124" s="10"/>
    </row>
    <row r="125" spans="2:12" s="9" customFormat="1" ht="16.5" customHeight="1" x14ac:dyDescent="0.25">
      <c r="B125" s="10"/>
      <c r="E125" s="203" t="str">
        <f>E13</f>
        <v>5 - Ihrisko s autodráhou</v>
      </c>
      <c r="F125" s="216"/>
      <c r="G125" s="216"/>
      <c r="H125" s="216"/>
      <c r="L125" s="10"/>
    </row>
    <row r="126" spans="2:12" s="9" customFormat="1" ht="6.95" customHeight="1" x14ac:dyDescent="0.25">
      <c r="B126" s="10"/>
      <c r="L126" s="10"/>
    </row>
    <row r="127" spans="2:12" s="9" customFormat="1" ht="12" customHeight="1" x14ac:dyDescent="0.25">
      <c r="B127" s="10"/>
      <c r="C127" s="8" t="s">
        <v>16</v>
      </c>
      <c r="F127" s="12" t="str">
        <f>F16</f>
        <v xml:space="preserve"> </v>
      </c>
      <c r="I127" s="8" t="s">
        <v>18</v>
      </c>
      <c r="J127" s="13">
        <f>IF(J16="","",J16)</f>
        <v>46099</v>
      </c>
      <c r="L127" s="10"/>
    </row>
    <row r="128" spans="2:12" s="9" customFormat="1" ht="6.95" customHeight="1" x14ac:dyDescent="0.25">
      <c r="B128" s="10"/>
      <c r="L128" s="10"/>
    </row>
    <row r="129" spans="2:65" s="9" customFormat="1" ht="15.2" customHeight="1" x14ac:dyDescent="0.25">
      <c r="B129" s="10"/>
      <c r="C129" s="8" t="s">
        <v>19</v>
      </c>
      <c r="F129" s="12" t="str">
        <f>E19</f>
        <v>Mesto Banská Bystrica</v>
      </c>
      <c r="I129" s="8" t="s">
        <v>23</v>
      </c>
      <c r="J129" s="16" t="str">
        <f>E25</f>
        <v>Ing. Boris Aresta</v>
      </c>
      <c r="L129" s="10"/>
    </row>
    <row r="130" spans="2:65" s="9" customFormat="1" ht="15.2" customHeight="1" x14ac:dyDescent="0.25">
      <c r="B130" s="10"/>
      <c r="C130" s="8" t="s">
        <v>22</v>
      </c>
      <c r="F130" s="12" t="str">
        <f>IF(E22="","",E22)</f>
        <v xml:space="preserve"> </v>
      </c>
      <c r="I130" s="8" t="s">
        <v>24</v>
      </c>
      <c r="J130" s="16" t="str">
        <f>E28</f>
        <v>Ing. Boris Aresta</v>
      </c>
      <c r="L130" s="10"/>
    </row>
    <row r="131" spans="2:65" s="9" customFormat="1" ht="10.35" customHeight="1" x14ac:dyDescent="0.25">
      <c r="B131" s="10"/>
      <c r="L131" s="10"/>
    </row>
    <row r="132" spans="2:65" s="57" customFormat="1" ht="29.25" customHeight="1" x14ac:dyDescent="0.25">
      <c r="B132" s="58"/>
      <c r="C132" s="59" t="s">
        <v>63</v>
      </c>
      <c r="D132" s="60" t="s">
        <v>64</v>
      </c>
      <c r="E132" s="60" t="s">
        <v>65</v>
      </c>
      <c r="F132" s="60" t="s">
        <v>66</v>
      </c>
      <c r="G132" s="60" t="s">
        <v>67</v>
      </c>
      <c r="H132" s="60" t="s">
        <v>68</v>
      </c>
      <c r="I132" s="60" t="s">
        <v>69</v>
      </c>
      <c r="J132" s="61" t="s">
        <v>47</v>
      </c>
      <c r="K132" s="62" t="s">
        <v>70</v>
      </c>
      <c r="L132" s="58"/>
      <c r="M132" s="63" t="s">
        <v>14</v>
      </c>
      <c r="N132" s="64" t="s">
        <v>30</v>
      </c>
      <c r="O132" s="64" t="s">
        <v>71</v>
      </c>
      <c r="P132" s="64" t="s">
        <v>72</v>
      </c>
      <c r="Q132" s="64" t="s">
        <v>73</v>
      </c>
      <c r="R132" s="64" t="s">
        <v>74</v>
      </c>
      <c r="S132" s="64" t="s">
        <v>75</v>
      </c>
      <c r="T132" s="65" t="s">
        <v>76</v>
      </c>
    </row>
    <row r="133" spans="2:65" s="9" customFormat="1" ht="22.9" customHeight="1" x14ac:dyDescent="0.25">
      <c r="B133" s="10"/>
      <c r="C133" s="66" t="s">
        <v>48</v>
      </c>
      <c r="J133" s="217">
        <f>BK133</f>
        <v>0</v>
      </c>
      <c r="L133" s="10"/>
      <c r="M133" s="67"/>
      <c r="N133" s="17"/>
      <c r="O133" s="17"/>
      <c r="P133" s="68">
        <f>P134+P169</f>
        <v>0</v>
      </c>
      <c r="Q133" s="17"/>
      <c r="R133" s="68">
        <f>R134+R169</f>
        <v>0</v>
      </c>
      <c r="S133" s="17"/>
      <c r="T133" s="69">
        <f>T134+T169</f>
        <v>0</v>
      </c>
      <c r="AT133" s="2" t="s">
        <v>77</v>
      </c>
      <c r="AU133" s="2" t="s">
        <v>49</v>
      </c>
      <c r="BK133" s="70">
        <f>BK134+BK169</f>
        <v>0</v>
      </c>
    </row>
    <row r="134" spans="2:65" s="71" customFormat="1" ht="25.9" customHeight="1" x14ac:dyDescent="0.2">
      <c r="B134" s="72"/>
      <c r="D134" s="73" t="s">
        <v>77</v>
      </c>
      <c r="E134" s="74" t="s">
        <v>78</v>
      </c>
      <c r="F134" s="74" t="s">
        <v>79</v>
      </c>
      <c r="J134" s="218">
        <f>BK134</f>
        <v>0</v>
      </c>
      <c r="L134" s="72"/>
      <c r="M134" s="75"/>
      <c r="P134" s="76">
        <f>P135+P149+P152+P160+P167</f>
        <v>0</v>
      </c>
      <c r="R134" s="76">
        <f>R135+R149+R152+R160+R167</f>
        <v>0</v>
      </c>
      <c r="T134" s="77">
        <f>T135+T149+T152+T160+T167</f>
        <v>0</v>
      </c>
      <c r="AR134" s="73" t="s">
        <v>80</v>
      </c>
      <c r="AT134" s="78" t="s">
        <v>77</v>
      </c>
      <c r="AU134" s="78" t="s">
        <v>2</v>
      </c>
      <c r="AY134" s="73" t="s">
        <v>81</v>
      </c>
      <c r="BK134" s="79">
        <f>BK135+BK149+BK152+BK160+BK167</f>
        <v>0</v>
      </c>
    </row>
    <row r="135" spans="2:65" s="71" customFormat="1" ht="22.9" customHeight="1" x14ac:dyDescent="0.2">
      <c r="B135" s="72"/>
      <c r="D135" s="73" t="s">
        <v>77</v>
      </c>
      <c r="E135" s="80" t="s">
        <v>80</v>
      </c>
      <c r="F135" s="80" t="s">
        <v>82</v>
      </c>
      <c r="J135" s="219">
        <f>BK135</f>
        <v>0</v>
      </c>
      <c r="L135" s="72"/>
      <c r="M135" s="75"/>
      <c r="P135" s="76">
        <f>SUM(P136:P148)</f>
        <v>0</v>
      </c>
      <c r="R135" s="76">
        <f>SUM(R136:R148)</f>
        <v>0</v>
      </c>
      <c r="T135" s="77">
        <f>SUM(T136:T148)</f>
        <v>0</v>
      </c>
      <c r="AR135" s="73" t="s">
        <v>80</v>
      </c>
      <c r="AT135" s="78" t="s">
        <v>77</v>
      </c>
      <c r="AU135" s="78" t="s">
        <v>80</v>
      </c>
      <c r="AY135" s="73" t="s">
        <v>81</v>
      </c>
      <c r="BK135" s="79">
        <f>SUM(BK136:BK148)</f>
        <v>0</v>
      </c>
    </row>
    <row r="136" spans="2:65" s="9" customFormat="1" ht="21.75" customHeight="1" x14ac:dyDescent="0.25">
      <c r="B136" s="81"/>
      <c r="C136" s="82" t="s">
        <v>80</v>
      </c>
      <c r="D136" s="82" t="s">
        <v>83</v>
      </c>
      <c r="E136" s="83" t="s">
        <v>97</v>
      </c>
      <c r="F136" s="84" t="s">
        <v>98</v>
      </c>
      <c r="G136" s="85" t="s">
        <v>86</v>
      </c>
      <c r="H136" s="86">
        <v>4.8</v>
      </c>
      <c r="I136" s="221">
        <v>0</v>
      </c>
      <c r="J136" s="221">
        <f t="shared" ref="J136:J141" si="0">ROUND(I136*H136,3)</f>
        <v>0</v>
      </c>
      <c r="K136" s="87"/>
      <c r="L136" s="10"/>
      <c r="M136" s="88" t="s">
        <v>14</v>
      </c>
      <c r="N136" s="89" t="s">
        <v>32</v>
      </c>
      <c r="O136" s="90">
        <v>0</v>
      </c>
      <c r="P136" s="90">
        <f t="shared" ref="P136:P141" si="1">O136*H136</f>
        <v>0</v>
      </c>
      <c r="Q136" s="90">
        <v>0</v>
      </c>
      <c r="R136" s="90">
        <f t="shared" ref="R136:R141" si="2">Q136*H136</f>
        <v>0</v>
      </c>
      <c r="S136" s="90">
        <v>0</v>
      </c>
      <c r="T136" s="91">
        <f t="shared" ref="T136:T141" si="3">S136*H136</f>
        <v>0</v>
      </c>
      <c r="AR136" s="92" t="s">
        <v>87</v>
      </c>
      <c r="AT136" s="92" t="s">
        <v>83</v>
      </c>
      <c r="AU136" s="92" t="s">
        <v>88</v>
      </c>
      <c r="AY136" s="2" t="s">
        <v>81</v>
      </c>
      <c r="BE136" s="93">
        <f t="shared" ref="BE136:BE141" si="4">IF(N136="základná",J136,0)</f>
        <v>0</v>
      </c>
      <c r="BF136" s="93">
        <f t="shared" ref="BF136:BF141" si="5">IF(N136="znížená",J136,0)</f>
        <v>0</v>
      </c>
      <c r="BG136" s="93">
        <f t="shared" ref="BG136:BG141" si="6">IF(N136="zákl. prenesená",J136,0)</f>
        <v>0</v>
      </c>
      <c r="BH136" s="93">
        <f t="shared" ref="BH136:BH141" si="7">IF(N136="zníž. prenesená",J136,0)</f>
        <v>0</v>
      </c>
      <c r="BI136" s="93">
        <f t="shared" ref="BI136:BI141" si="8">IF(N136="nulová",J136,0)</f>
        <v>0</v>
      </c>
      <c r="BJ136" s="2" t="s">
        <v>88</v>
      </c>
      <c r="BK136" s="94">
        <f t="shared" ref="BK136:BK141" si="9">ROUND(I136*H136,3)</f>
        <v>0</v>
      </c>
      <c r="BL136" s="2" t="s">
        <v>87</v>
      </c>
      <c r="BM136" s="92" t="s">
        <v>88</v>
      </c>
    </row>
    <row r="137" spans="2:65" s="9" customFormat="1" ht="37.9" customHeight="1" x14ac:dyDescent="0.25">
      <c r="B137" s="81"/>
      <c r="C137" s="82" t="s">
        <v>88</v>
      </c>
      <c r="D137" s="82" t="s">
        <v>83</v>
      </c>
      <c r="E137" s="83" t="s">
        <v>100</v>
      </c>
      <c r="F137" s="84" t="s">
        <v>101</v>
      </c>
      <c r="G137" s="85" t="s">
        <v>86</v>
      </c>
      <c r="H137" s="86">
        <v>4.8</v>
      </c>
      <c r="I137" s="221">
        <v>0</v>
      </c>
      <c r="J137" s="221">
        <f t="shared" si="0"/>
        <v>0</v>
      </c>
      <c r="K137" s="87"/>
      <c r="L137" s="10"/>
      <c r="M137" s="88" t="s">
        <v>14</v>
      </c>
      <c r="N137" s="89" t="s">
        <v>32</v>
      </c>
      <c r="O137" s="90">
        <v>0</v>
      </c>
      <c r="P137" s="90">
        <f t="shared" si="1"/>
        <v>0</v>
      </c>
      <c r="Q137" s="90">
        <v>0</v>
      </c>
      <c r="R137" s="90">
        <f t="shared" si="2"/>
        <v>0</v>
      </c>
      <c r="S137" s="90">
        <v>0</v>
      </c>
      <c r="T137" s="91">
        <f t="shared" si="3"/>
        <v>0</v>
      </c>
      <c r="AR137" s="92" t="s">
        <v>87</v>
      </c>
      <c r="AT137" s="92" t="s">
        <v>83</v>
      </c>
      <c r="AU137" s="92" t="s">
        <v>88</v>
      </c>
      <c r="AY137" s="2" t="s">
        <v>81</v>
      </c>
      <c r="BE137" s="93">
        <f t="shared" si="4"/>
        <v>0</v>
      </c>
      <c r="BF137" s="93">
        <f t="shared" si="5"/>
        <v>0</v>
      </c>
      <c r="BG137" s="93">
        <f t="shared" si="6"/>
        <v>0</v>
      </c>
      <c r="BH137" s="93">
        <f t="shared" si="7"/>
        <v>0</v>
      </c>
      <c r="BI137" s="93">
        <f t="shared" si="8"/>
        <v>0</v>
      </c>
      <c r="BJ137" s="2" t="s">
        <v>88</v>
      </c>
      <c r="BK137" s="94">
        <f t="shared" si="9"/>
        <v>0</v>
      </c>
      <c r="BL137" s="2" t="s">
        <v>87</v>
      </c>
      <c r="BM137" s="92" t="s">
        <v>87</v>
      </c>
    </row>
    <row r="138" spans="2:65" s="9" customFormat="1" ht="37.9" customHeight="1" x14ac:dyDescent="0.25">
      <c r="B138" s="81"/>
      <c r="C138" s="82" t="s">
        <v>96</v>
      </c>
      <c r="D138" s="82" t="s">
        <v>83</v>
      </c>
      <c r="E138" s="83" t="s">
        <v>364</v>
      </c>
      <c r="F138" s="84" t="s">
        <v>365</v>
      </c>
      <c r="G138" s="85" t="s">
        <v>86</v>
      </c>
      <c r="H138" s="86">
        <v>4.8</v>
      </c>
      <c r="I138" s="221">
        <v>0</v>
      </c>
      <c r="J138" s="221">
        <f t="shared" si="0"/>
        <v>0</v>
      </c>
      <c r="K138" s="87"/>
      <c r="L138" s="10"/>
      <c r="M138" s="88" t="s">
        <v>14</v>
      </c>
      <c r="N138" s="89" t="s">
        <v>32</v>
      </c>
      <c r="O138" s="90">
        <v>0</v>
      </c>
      <c r="P138" s="90">
        <f t="shared" si="1"/>
        <v>0</v>
      </c>
      <c r="Q138" s="90">
        <v>0</v>
      </c>
      <c r="R138" s="90">
        <f t="shared" si="2"/>
        <v>0</v>
      </c>
      <c r="S138" s="90">
        <v>0</v>
      </c>
      <c r="T138" s="91">
        <f t="shared" si="3"/>
        <v>0</v>
      </c>
      <c r="AR138" s="92" t="s">
        <v>87</v>
      </c>
      <c r="AT138" s="92" t="s">
        <v>83</v>
      </c>
      <c r="AU138" s="92" t="s">
        <v>88</v>
      </c>
      <c r="AY138" s="2" t="s">
        <v>81</v>
      </c>
      <c r="BE138" s="93">
        <f t="shared" si="4"/>
        <v>0</v>
      </c>
      <c r="BF138" s="93">
        <f t="shared" si="5"/>
        <v>0</v>
      </c>
      <c r="BG138" s="93">
        <f t="shared" si="6"/>
        <v>0</v>
      </c>
      <c r="BH138" s="93">
        <f t="shared" si="7"/>
        <v>0</v>
      </c>
      <c r="BI138" s="93">
        <f t="shared" si="8"/>
        <v>0</v>
      </c>
      <c r="BJ138" s="2" t="s">
        <v>88</v>
      </c>
      <c r="BK138" s="94">
        <f t="shared" si="9"/>
        <v>0</v>
      </c>
      <c r="BL138" s="2" t="s">
        <v>87</v>
      </c>
      <c r="BM138" s="92" t="s">
        <v>99</v>
      </c>
    </row>
    <row r="139" spans="2:65" s="9" customFormat="1" ht="44.25" customHeight="1" x14ac:dyDescent="0.25">
      <c r="B139" s="81"/>
      <c r="C139" s="82" t="s">
        <v>87</v>
      </c>
      <c r="D139" s="82" t="s">
        <v>83</v>
      </c>
      <c r="E139" s="83" t="s">
        <v>366</v>
      </c>
      <c r="F139" s="84" t="s">
        <v>367</v>
      </c>
      <c r="G139" s="85" t="s">
        <v>86</v>
      </c>
      <c r="H139" s="86">
        <v>4.8</v>
      </c>
      <c r="I139" s="221">
        <v>0</v>
      </c>
      <c r="J139" s="221">
        <f t="shared" si="0"/>
        <v>0</v>
      </c>
      <c r="K139" s="87"/>
      <c r="L139" s="10"/>
      <c r="M139" s="88" t="s">
        <v>14</v>
      </c>
      <c r="N139" s="89" t="s">
        <v>32</v>
      </c>
      <c r="O139" s="90">
        <v>0</v>
      </c>
      <c r="P139" s="90">
        <f t="shared" si="1"/>
        <v>0</v>
      </c>
      <c r="Q139" s="90">
        <v>0</v>
      </c>
      <c r="R139" s="90">
        <f t="shared" si="2"/>
        <v>0</v>
      </c>
      <c r="S139" s="90">
        <v>0</v>
      </c>
      <c r="T139" s="91">
        <f t="shared" si="3"/>
        <v>0</v>
      </c>
      <c r="AR139" s="92" t="s">
        <v>87</v>
      </c>
      <c r="AT139" s="92" t="s">
        <v>83</v>
      </c>
      <c r="AU139" s="92" t="s">
        <v>88</v>
      </c>
      <c r="AY139" s="2" t="s">
        <v>81</v>
      </c>
      <c r="BE139" s="93">
        <f t="shared" si="4"/>
        <v>0</v>
      </c>
      <c r="BF139" s="93">
        <f t="shared" si="5"/>
        <v>0</v>
      </c>
      <c r="BG139" s="93">
        <f t="shared" si="6"/>
        <v>0</v>
      </c>
      <c r="BH139" s="93">
        <f t="shared" si="7"/>
        <v>0</v>
      </c>
      <c r="BI139" s="93">
        <f t="shared" si="8"/>
        <v>0</v>
      </c>
      <c r="BJ139" s="2" t="s">
        <v>88</v>
      </c>
      <c r="BK139" s="94">
        <f t="shared" si="9"/>
        <v>0</v>
      </c>
      <c r="BL139" s="2" t="s">
        <v>87</v>
      </c>
      <c r="BM139" s="92" t="s">
        <v>102</v>
      </c>
    </row>
    <row r="140" spans="2:65" s="9" customFormat="1" ht="24.2" customHeight="1" x14ac:dyDescent="0.25">
      <c r="B140" s="81"/>
      <c r="C140" s="82" t="s">
        <v>103</v>
      </c>
      <c r="D140" s="82" t="s">
        <v>83</v>
      </c>
      <c r="E140" s="83" t="s">
        <v>121</v>
      </c>
      <c r="F140" s="84" t="s">
        <v>122</v>
      </c>
      <c r="G140" s="85" t="s">
        <v>123</v>
      </c>
      <c r="H140" s="86">
        <v>147</v>
      </c>
      <c r="I140" s="221">
        <v>0</v>
      </c>
      <c r="J140" s="221">
        <f t="shared" si="0"/>
        <v>0</v>
      </c>
      <c r="K140" s="87"/>
      <c r="L140" s="10"/>
      <c r="M140" s="88" t="s">
        <v>14</v>
      </c>
      <c r="N140" s="89" t="s">
        <v>32</v>
      </c>
      <c r="O140" s="90">
        <v>0</v>
      </c>
      <c r="P140" s="90">
        <f t="shared" si="1"/>
        <v>0</v>
      </c>
      <c r="Q140" s="90">
        <v>0</v>
      </c>
      <c r="R140" s="90">
        <f t="shared" si="2"/>
        <v>0</v>
      </c>
      <c r="S140" s="90">
        <v>0</v>
      </c>
      <c r="T140" s="91">
        <f t="shared" si="3"/>
        <v>0</v>
      </c>
      <c r="AR140" s="92" t="s">
        <v>87</v>
      </c>
      <c r="AT140" s="92" t="s">
        <v>83</v>
      </c>
      <c r="AU140" s="92" t="s">
        <v>88</v>
      </c>
      <c r="AY140" s="2" t="s">
        <v>81</v>
      </c>
      <c r="BE140" s="93">
        <f t="shared" si="4"/>
        <v>0</v>
      </c>
      <c r="BF140" s="93">
        <f t="shared" si="5"/>
        <v>0</v>
      </c>
      <c r="BG140" s="93">
        <f t="shared" si="6"/>
        <v>0</v>
      </c>
      <c r="BH140" s="93">
        <f t="shared" si="7"/>
        <v>0</v>
      </c>
      <c r="BI140" s="93">
        <f t="shared" si="8"/>
        <v>0</v>
      </c>
      <c r="BJ140" s="2" t="s">
        <v>88</v>
      </c>
      <c r="BK140" s="94">
        <f t="shared" si="9"/>
        <v>0</v>
      </c>
      <c r="BL140" s="2" t="s">
        <v>87</v>
      </c>
      <c r="BM140" s="92" t="s">
        <v>106</v>
      </c>
    </row>
    <row r="141" spans="2:65" s="9" customFormat="1" ht="16.5" customHeight="1" x14ac:dyDescent="0.25">
      <c r="B141" s="81"/>
      <c r="C141" s="110" t="s">
        <v>99</v>
      </c>
      <c r="D141" s="110" t="s">
        <v>125</v>
      </c>
      <c r="E141" s="111" t="s">
        <v>126</v>
      </c>
      <c r="F141" s="112" t="s">
        <v>127</v>
      </c>
      <c r="G141" s="113" t="s">
        <v>128</v>
      </c>
      <c r="H141" s="114">
        <v>4.5419999999999998</v>
      </c>
      <c r="I141" s="220">
        <v>0</v>
      </c>
      <c r="J141" s="220">
        <f t="shared" si="0"/>
        <v>0</v>
      </c>
      <c r="K141" s="115"/>
      <c r="L141" s="116"/>
      <c r="M141" s="117" t="s">
        <v>14</v>
      </c>
      <c r="N141" s="118" t="s">
        <v>32</v>
      </c>
      <c r="O141" s="90">
        <v>0</v>
      </c>
      <c r="P141" s="90">
        <f t="shared" si="1"/>
        <v>0</v>
      </c>
      <c r="Q141" s="90">
        <v>0</v>
      </c>
      <c r="R141" s="90">
        <f t="shared" si="2"/>
        <v>0</v>
      </c>
      <c r="S141" s="90">
        <v>0</v>
      </c>
      <c r="T141" s="91">
        <f t="shared" si="3"/>
        <v>0</v>
      </c>
      <c r="AR141" s="92" t="s">
        <v>102</v>
      </c>
      <c r="AT141" s="92" t="s">
        <v>125</v>
      </c>
      <c r="AU141" s="92" t="s">
        <v>88</v>
      </c>
      <c r="AY141" s="2" t="s">
        <v>81</v>
      </c>
      <c r="BE141" s="93">
        <f t="shared" si="4"/>
        <v>0</v>
      </c>
      <c r="BF141" s="93">
        <f t="shared" si="5"/>
        <v>0</v>
      </c>
      <c r="BG141" s="93">
        <f t="shared" si="6"/>
        <v>0</v>
      </c>
      <c r="BH141" s="93">
        <f t="shared" si="7"/>
        <v>0</v>
      </c>
      <c r="BI141" s="93">
        <f t="shared" si="8"/>
        <v>0</v>
      </c>
      <c r="BJ141" s="2" t="s">
        <v>88</v>
      </c>
      <c r="BK141" s="94">
        <f t="shared" si="9"/>
        <v>0</v>
      </c>
      <c r="BL141" s="2" t="s">
        <v>87</v>
      </c>
      <c r="BM141" s="92" t="s">
        <v>110</v>
      </c>
    </row>
    <row r="142" spans="2:65" s="95" customFormat="1" x14ac:dyDescent="0.25">
      <c r="B142" s="96"/>
      <c r="D142" s="97" t="s">
        <v>89</v>
      </c>
      <c r="E142" s="98" t="s">
        <v>14</v>
      </c>
      <c r="F142" s="99" t="s">
        <v>368</v>
      </c>
      <c r="H142" s="100">
        <v>4.5419999999999998</v>
      </c>
      <c r="I142" s="223"/>
      <c r="J142" s="223"/>
      <c r="L142" s="96"/>
      <c r="M142" s="101"/>
      <c r="T142" s="102"/>
      <c r="AT142" s="98" t="s">
        <v>89</v>
      </c>
      <c r="AU142" s="98" t="s">
        <v>88</v>
      </c>
      <c r="AV142" s="95" t="s">
        <v>88</v>
      </c>
      <c r="AW142" s="95" t="s">
        <v>91</v>
      </c>
      <c r="AX142" s="95" t="s">
        <v>2</v>
      </c>
      <c r="AY142" s="98" t="s">
        <v>81</v>
      </c>
    </row>
    <row r="143" spans="2:65" s="103" customFormat="1" x14ac:dyDescent="0.25">
      <c r="B143" s="104"/>
      <c r="D143" s="97" t="s">
        <v>89</v>
      </c>
      <c r="E143" s="105" t="s">
        <v>14</v>
      </c>
      <c r="F143" s="106" t="s">
        <v>93</v>
      </c>
      <c r="H143" s="107">
        <v>4.5419999999999998</v>
      </c>
      <c r="I143" s="224"/>
      <c r="J143" s="224"/>
      <c r="L143" s="104"/>
      <c r="M143" s="108"/>
      <c r="T143" s="109"/>
      <c r="AT143" s="105" t="s">
        <v>89</v>
      </c>
      <c r="AU143" s="105" t="s">
        <v>88</v>
      </c>
      <c r="AV143" s="103" t="s">
        <v>87</v>
      </c>
      <c r="AW143" s="103" t="s">
        <v>91</v>
      </c>
      <c r="AX143" s="103" t="s">
        <v>80</v>
      </c>
      <c r="AY143" s="105" t="s">
        <v>81</v>
      </c>
    </row>
    <row r="144" spans="2:65" s="9" customFormat="1" ht="24.2" customHeight="1" x14ac:dyDescent="0.25">
      <c r="B144" s="81"/>
      <c r="C144" s="82" t="s">
        <v>111</v>
      </c>
      <c r="D144" s="82" t="s">
        <v>83</v>
      </c>
      <c r="E144" s="83" t="s">
        <v>132</v>
      </c>
      <c r="F144" s="84" t="s">
        <v>133</v>
      </c>
      <c r="G144" s="85" t="s">
        <v>123</v>
      </c>
      <c r="H144" s="86">
        <v>147</v>
      </c>
      <c r="I144" s="221">
        <v>0</v>
      </c>
      <c r="J144" s="221">
        <f>ROUND(I144*H144,3)</f>
        <v>0</v>
      </c>
      <c r="K144" s="87"/>
      <c r="L144" s="10"/>
      <c r="M144" s="88" t="s">
        <v>14</v>
      </c>
      <c r="N144" s="89" t="s">
        <v>32</v>
      </c>
      <c r="O144" s="90">
        <v>0</v>
      </c>
      <c r="P144" s="90">
        <f>O144*H144</f>
        <v>0</v>
      </c>
      <c r="Q144" s="90">
        <v>0</v>
      </c>
      <c r="R144" s="90">
        <f>Q144*H144</f>
        <v>0</v>
      </c>
      <c r="S144" s="90">
        <v>0</v>
      </c>
      <c r="T144" s="91">
        <f>S144*H144</f>
        <v>0</v>
      </c>
      <c r="AR144" s="92" t="s">
        <v>87</v>
      </c>
      <c r="AT144" s="92" t="s">
        <v>83</v>
      </c>
      <c r="AU144" s="92" t="s">
        <v>88</v>
      </c>
      <c r="AY144" s="2" t="s">
        <v>81</v>
      </c>
      <c r="BE144" s="93">
        <f>IF(N144="základná",J144,0)</f>
        <v>0</v>
      </c>
      <c r="BF144" s="93">
        <f>IF(N144="znížená",J144,0)</f>
        <v>0</v>
      </c>
      <c r="BG144" s="93">
        <f>IF(N144="zákl. prenesená",J144,0)</f>
        <v>0</v>
      </c>
      <c r="BH144" s="93">
        <f>IF(N144="zníž. prenesená",J144,0)</f>
        <v>0</v>
      </c>
      <c r="BI144" s="93">
        <f>IF(N144="nulová",J144,0)</f>
        <v>0</v>
      </c>
      <c r="BJ144" s="2" t="s">
        <v>88</v>
      </c>
      <c r="BK144" s="94">
        <f>ROUND(I144*H144,3)</f>
        <v>0</v>
      </c>
      <c r="BL144" s="2" t="s">
        <v>87</v>
      </c>
      <c r="BM144" s="92" t="s">
        <v>114</v>
      </c>
    </row>
    <row r="145" spans="2:65" s="9" customFormat="1" ht="24.2" customHeight="1" x14ac:dyDescent="0.25">
      <c r="B145" s="81"/>
      <c r="C145" s="82" t="s">
        <v>102</v>
      </c>
      <c r="D145" s="82" t="s">
        <v>83</v>
      </c>
      <c r="E145" s="83" t="s">
        <v>135</v>
      </c>
      <c r="F145" s="84" t="s">
        <v>136</v>
      </c>
      <c r="G145" s="85" t="s">
        <v>123</v>
      </c>
      <c r="H145" s="86">
        <v>147</v>
      </c>
      <c r="I145" s="221">
        <v>0</v>
      </c>
      <c r="J145" s="221">
        <f>ROUND(I145*H145,3)</f>
        <v>0</v>
      </c>
      <c r="K145" s="87"/>
      <c r="L145" s="10"/>
      <c r="M145" s="88" t="s">
        <v>14</v>
      </c>
      <c r="N145" s="89" t="s">
        <v>32</v>
      </c>
      <c r="O145" s="90">
        <v>0</v>
      </c>
      <c r="P145" s="90">
        <f>O145*H145</f>
        <v>0</v>
      </c>
      <c r="Q145" s="90">
        <v>0</v>
      </c>
      <c r="R145" s="90">
        <f>Q145*H145</f>
        <v>0</v>
      </c>
      <c r="S145" s="90">
        <v>0</v>
      </c>
      <c r="T145" s="91">
        <f>S145*H145</f>
        <v>0</v>
      </c>
      <c r="AR145" s="92" t="s">
        <v>87</v>
      </c>
      <c r="AT145" s="92" t="s">
        <v>83</v>
      </c>
      <c r="AU145" s="92" t="s">
        <v>88</v>
      </c>
      <c r="AY145" s="2" t="s">
        <v>81</v>
      </c>
      <c r="BE145" s="93">
        <f>IF(N145="základná",J145,0)</f>
        <v>0</v>
      </c>
      <c r="BF145" s="93">
        <f>IF(N145="znížená",J145,0)</f>
        <v>0</v>
      </c>
      <c r="BG145" s="93">
        <f>IF(N145="zákl. prenesená",J145,0)</f>
        <v>0</v>
      </c>
      <c r="BH145" s="93">
        <f>IF(N145="zníž. prenesená",J145,0)</f>
        <v>0</v>
      </c>
      <c r="BI145" s="93">
        <f>IF(N145="nulová",J145,0)</f>
        <v>0</v>
      </c>
      <c r="BJ145" s="2" t="s">
        <v>88</v>
      </c>
      <c r="BK145" s="94">
        <f>ROUND(I145*H145,3)</f>
        <v>0</v>
      </c>
      <c r="BL145" s="2" t="s">
        <v>87</v>
      </c>
      <c r="BM145" s="92" t="s">
        <v>118</v>
      </c>
    </row>
    <row r="146" spans="2:65" s="9" customFormat="1" ht="24.2" customHeight="1" x14ac:dyDescent="0.25">
      <c r="B146" s="81"/>
      <c r="C146" s="82" t="s">
        <v>120</v>
      </c>
      <c r="D146" s="82" t="s">
        <v>83</v>
      </c>
      <c r="E146" s="83" t="s">
        <v>139</v>
      </c>
      <c r="F146" s="84" t="s">
        <v>140</v>
      </c>
      <c r="G146" s="85" t="s">
        <v>123</v>
      </c>
      <c r="H146" s="86">
        <v>147</v>
      </c>
      <c r="I146" s="221">
        <v>0</v>
      </c>
      <c r="J146" s="221">
        <f>ROUND(I146*H146,3)</f>
        <v>0</v>
      </c>
      <c r="K146" s="87"/>
      <c r="L146" s="10"/>
      <c r="M146" s="88" t="s">
        <v>14</v>
      </c>
      <c r="N146" s="89" t="s">
        <v>32</v>
      </c>
      <c r="O146" s="90">
        <v>0</v>
      </c>
      <c r="P146" s="90">
        <f>O146*H146</f>
        <v>0</v>
      </c>
      <c r="Q146" s="90">
        <v>0</v>
      </c>
      <c r="R146" s="90">
        <f>Q146*H146</f>
        <v>0</v>
      </c>
      <c r="S146" s="90">
        <v>0</v>
      </c>
      <c r="T146" s="91">
        <f>S146*H146</f>
        <v>0</v>
      </c>
      <c r="AR146" s="92" t="s">
        <v>87</v>
      </c>
      <c r="AT146" s="92" t="s">
        <v>83</v>
      </c>
      <c r="AU146" s="92" t="s">
        <v>88</v>
      </c>
      <c r="AY146" s="2" t="s">
        <v>81</v>
      </c>
      <c r="BE146" s="93">
        <f>IF(N146="základná",J146,0)</f>
        <v>0</v>
      </c>
      <c r="BF146" s="93">
        <f>IF(N146="znížená",J146,0)</f>
        <v>0</v>
      </c>
      <c r="BG146" s="93">
        <f>IF(N146="zákl. prenesená",J146,0)</f>
        <v>0</v>
      </c>
      <c r="BH146" s="93">
        <f>IF(N146="zníž. prenesená",J146,0)</f>
        <v>0</v>
      </c>
      <c r="BI146" s="93">
        <f>IF(N146="nulová",J146,0)</f>
        <v>0</v>
      </c>
      <c r="BJ146" s="2" t="s">
        <v>88</v>
      </c>
      <c r="BK146" s="94">
        <f>ROUND(I146*H146,3)</f>
        <v>0</v>
      </c>
      <c r="BL146" s="2" t="s">
        <v>87</v>
      </c>
      <c r="BM146" s="92" t="s">
        <v>124</v>
      </c>
    </row>
    <row r="147" spans="2:65" s="9" customFormat="1" ht="24.2" customHeight="1" x14ac:dyDescent="0.25">
      <c r="B147" s="81"/>
      <c r="C147" s="82" t="s">
        <v>106</v>
      </c>
      <c r="D147" s="82" t="s">
        <v>83</v>
      </c>
      <c r="E147" s="83" t="s">
        <v>142</v>
      </c>
      <c r="F147" s="84" t="s">
        <v>143</v>
      </c>
      <c r="G147" s="85" t="s">
        <v>123</v>
      </c>
      <c r="H147" s="86">
        <v>147</v>
      </c>
      <c r="I147" s="221">
        <v>0</v>
      </c>
      <c r="J147" s="221">
        <f>ROUND(I147*H147,3)</f>
        <v>0</v>
      </c>
      <c r="K147" s="87"/>
      <c r="L147" s="10"/>
      <c r="M147" s="88" t="s">
        <v>14</v>
      </c>
      <c r="N147" s="89" t="s">
        <v>32</v>
      </c>
      <c r="O147" s="90">
        <v>0</v>
      </c>
      <c r="P147" s="90">
        <f>O147*H147</f>
        <v>0</v>
      </c>
      <c r="Q147" s="90">
        <v>0</v>
      </c>
      <c r="R147" s="90">
        <f>Q147*H147</f>
        <v>0</v>
      </c>
      <c r="S147" s="90">
        <v>0</v>
      </c>
      <c r="T147" s="91">
        <f>S147*H147</f>
        <v>0</v>
      </c>
      <c r="AR147" s="92" t="s">
        <v>87</v>
      </c>
      <c r="AT147" s="92" t="s">
        <v>83</v>
      </c>
      <c r="AU147" s="92" t="s">
        <v>88</v>
      </c>
      <c r="AY147" s="2" t="s">
        <v>81</v>
      </c>
      <c r="BE147" s="93">
        <f>IF(N147="základná",J147,0)</f>
        <v>0</v>
      </c>
      <c r="BF147" s="93">
        <f>IF(N147="znížená",J147,0)</f>
        <v>0</v>
      </c>
      <c r="BG147" s="93">
        <f>IF(N147="zákl. prenesená",J147,0)</f>
        <v>0</v>
      </c>
      <c r="BH147" s="93">
        <f>IF(N147="zníž. prenesená",J147,0)</f>
        <v>0</v>
      </c>
      <c r="BI147" s="93">
        <f>IF(N147="nulová",J147,0)</f>
        <v>0</v>
      </c>
      <c r="BJ147" s="2" t="s">
        <v>88</v>
      </c>
      <c r="BK147" s="94">
        <f>ROUND(I147*H147,3)</f>
        <v>0</v>
      </c>
      <c r="BL147" s="2" t="s">
        <v>87</v>
      </c>
      <c r="BM147" s="92" t="s">
        <v>129</v>
      </c>
    </row>
    <row r="148" spans="2:65" s="9" customFormat="1" ht="21.75" customHeight="1" x14ac:dyDescent="0.25">
      <c r="B148" s="81"/>
      <c r="C148" s="82" t="s">
        <v>131</v>
      </c>
      <c r="D148" s="82" t="s">
        <v>83</v>
      </c>
      <c r="E148" s="83" t="s">
        <v>146</v>
      </c>
      <c r="F148" s="84" t="s">
        <v>147</v>
      </c>
      <c r="G148" s="85" t="s">
        <v>123</v>
      </c>
      <c r="H148" s="86">
        <v>147</v>
      </c>
      <c r="I148" s="221">
        <v>0</v>
      </c>
      <c r="J148" s="221">
        <f>ROUND(I148*H148,3)</f>
        <v>0</v>
      </c>
      <c r="K148" s="87"/>
      <c r="L148" s="10"/>
      <c r="M148" s="88" t="s">
        <v>14</v>
      </c>
      <c r="N148" s="89" t="s">
        <v>32</v>
      </c>
      <c r="O148" s="90">
        <v>0</v>
      </c>
      <c r="P148" s="90">
        <f>O148*H148</f>
        <v>0</v>
      </c>
      <c r="Q148" s="90">
        <v>0</v>
      </c>
      <c r="R148" s="90">
        <f>Q148*H148</f>
        <v>0</v>
      </c>
      <c r="S148" s="90">
        <v>0</v>
      </c>
      <c r="T148" s="91">
        <f>S148*H148</f>
        <v>0</v>
      </c>
      <c r="AR148" s="92" t="s">
        <v>87</v>
      </c>
      <c r="AT148" s="92" t="s">
        <v>83</v>
      </c>
      <c r="AU148" s="92" t="s">
        <v>88</v>
      </c>
      <c r="AY148" s="2" t="s">
        <v>81</v>
      </c>
      <c r="BE148" s="93">
        <f>IF(N148="základná",J148,0)</f>
        <v>0</v>
      </c>
      <c r="BF148" s="93">
        <f>IF(N148="znížená",J148,0)</f>
        <v>0</v>
      </c>
      <c r="BG148" s="93">
        <f>IF(N148="zákl. prenesená",J148,0)</f>
        <v>0</v>
      </c>
      <c r="BH148" s="93">
        <f>IF(N148="zníž. prenesená",J148,0)</f>
        <v>0</v>
      </c>
      <c r="BI148" s="93">
        <f>IF(N148="nulová",J148,0)</f>
        <v>0</v>
      </c>
      <c r="BJ148" s="2" t="s">
        <v>88</v>
      </c>
      <c r="BK148" s="94">
        <f>ROUND(I148*H148,3)</f>
        <v>0</v>
      </c>
      <c r="BL148" s="2" t="s">
        <v>87</v>
      </c>
      <c r="BM148" s="92" t="s">
        <v>134</v>
      </c>
    </row>
    <row r="149" spans="2:65" s="71" customFormat="1" ht="22.9" customHeight="1" x14ac:dyDescent="0.2">
      <c r="B149" s="72"/>
      <c r="D149" s="73" t="s">
        <v>77</v>
      </c>
      <c r="E149" s="80" t="s">
        <v>88</v>
      </c>
      <c r="F149" s="80" t="s">
        <v>149</v>
      </c>
      <c r="I149" s="222"/>
      <c r="J149" s="219">
        <f>BK149</f>
        <v>0</v>
      </c>
      <c r="L149" s="72"/>
      <c r="M149" s="75"/>
      <c r="P149" s="76">
        <f>SUM(P150:P151)</f>
        <v>0</v>
      </c>
      <c r="R149" s="76">
        <f>SUM(R150:R151)</f>
        <v>0</v>
      </c>
      <c r="T149" s="77">
        <f>SUM(T150:T151)</f>
        <v>0</v>
      </c>
      <c r="AR149" s="73" t="s">
        <v>80</v>
      </c>
      <c r="AT149" s="78" t="s">
        <v>77</v>
      </c>
      <c r="AU149" s="78" t="s">
        <v>80</v>
      </c>
      <c r="AY149" s="73" t="s">
        <v>81</v>
      </c>
      <c r="BK149" s="79">
        <f>SUM(BK150:BK151)</f>
        <v>0</v>
      </c>
    </row>
    <row r="150" spans="2:65" s="9" customFormat="1" ht="24.2" customHeight="1" x14ac:dyDescent="0.25">
      <c r="B150" s="81"/>
      <c r="C150" s="82" t="s">
        <v>110</v>
      </c>
      <c r="D150" s="82" t="s">
        <v>83</v>
      </c>
      <c r="E150" s="83" t="s">
        <v>158</v>
      </c>
      <c r="F150" s="84" t="s">
        <v>159</v>
      </c>
      <c r="G150" s="85" t="s">
        <v>86</v>
      </c>
      <c r="H150" s="86">
        <v>4.8</v>
      </c>
      <c r="I150" s="221">
        <v>0</v>
      </c>
      <c r="J150" s="221">
        <f>ROUND(I150*H150,3)</f>
        <v>0</v>
      </c>
      <c r="K150" s="87"/>
      <c r="L150" s="10"/>
      <c r="M150" s="88" t="s">
        <v>14</v>
      </c>
      <c r="N150" s="89" t="s">
        <v>32</v>
      </c>
      <c r="O150" s="90">
        <v>0</v>
      </c>
      <c r="P150" s="90">
        <f>O150*H150</f>
        <v>0</v>
      </c>
      <c r="Q150" s="90">
        <v>0</v>
      </c>
      <c r="R150" s="90">
        <f>Q150*H150</f>
        <v>0</v>
      </c>
      <c r="S150" s="90">
        <v>0</v>
      </c>
      <c r="T150" s="91">
        <f>S150*H150</f>
        <v>0</v>
      </c>
      <c r="AR150" s="92" t="s">
        <v>87</v>
      </c>
      <c r="AT150" s="92" t="s">
        <v>83</v>
      </c>
      <c r="AU150" s="92" t="s">
        <v>88</v>
      </c>
      <c r="AY150" s="2" t="s">
        <v>81</v>
      </c>
      <c r="BE150" s="93">
        <f>IF(N150="základná",J150,0)</f>
        <v>0</v>
      </c>
      <c r="BF150" s="93">
        <f>IF(N150="znížená",J150,0)</f>
        <v>0</v>
      </c>
      <c r="BG150" s="93">
        <f>IF(N150="zákl. prenesená",J150,0)</f>
        <v>0</v>
      </c>
      <c r="BH150" s="93">
        <f>IF(N150="zníž. prenesená",J150,0)</f>
        <v>0</v>
      </c>
      <c r="BI150" s="93">
        <f>IF(N150="nulová",J150,0)</f>
        <v>0</v>
      </c>
      <c r="BJ150" s="2" t="s">
        <v>88</v>
      </c>
      <c r="BK150" s="94">
        <f>ROUND(I150*H150,3)</f>
        <v>0</v>
      </c>
      <c r="BL150" s="2" t="s">
        <v>87</v>
      </c>
      <c r="BM150" s="92" t="s">
        <v>137</v>
      </c>
    </row>
    <row r="151" spans="2:65" s="9" customFormat="1" ht="16.5" customHeight="1" x14ac:dyDescent="0.25">
      <c r="B151" s="81"/>
      <c r="C151" s="82" t="s">
        <v>138</v>
      </c>
      <c r="D151" s="82" t="s">
        <v>83</v>
      </c>
      <c r="E151" s="83" t="s">
        <v>162</v>
      </c>
      <c r="F151" s="84" t="s">
        <v>163</v>
      </c>
      <c r="G151" s="85" t="s">
        <v>117</v>
      </c>
      <c r="H151" s="86">
        <v>0.1</v>
      </c>
      <c r="I151" s="221">
        <v>0</v>
      </c>
      <c r="J151" s="221">
        <f>ROUND(I151*H151,3)</f>
        <v>0</v>
      </c>
      <c r="K151" s="87"/>
      <c r="L151" s="10"/>
      <c r="M151" s="88" t="s">
        <v>14</v>
      </c>
      <c r="N151" s="89" t="s">
        <v>32</v>
      </c>
      <c r="O151" s="90">
        <v>0</v>
      </c>
      <c r="P151" s="90">
        <f>O151*H151</f>
        <v>0</v>
      </c>
      <c r="Q151" s="90">
        <v>0</v>
      </c>
      <c r="R151" s="90">
        <f>Q151*H151</f>
        <v>0</v>
      </c>
      <c r="S151" s="90">
        <v>0</v>
      </c>
      <c r="T151" s="91">
        <f>S151*H151</f>
        <v>0</v>
      </c>
      <c r="AR151" s="92" t="s">
        <v>87</v>
      </c>
      <c r="AT151" s="92" t="s">
        <v>83</v>
      </c>
      <c r="AU151" s="92" t="s">
        <v>88</v>
      </c>
      <c r="AY151" s="2" t="s">
        <v>81</v>
      </c>
      <c r="BE151" s="93">
        <f>IF(N151="základná",J151,0)</f>
        <v>0</v>
      </c>
      <c r="BF151" s="93">
        <f>IF(N151="znížená",J151,0)</f>
        <v>0</v>
      </c>
      <c r="BG151" s="93">
        <f>IF(N151="zákl. prenesená",J151,0)</f>
        <v>0</v>
      </c>
      <c r="BH151" s="93">
        <f>IF(N151="zníž. prenesená",J151,0)</f>
        <v>0</v>
      </c>
      <c r="BI151" s="93">
        <f>IF(N151="nulová",J151,0)</f>
        <v>0</v>
      </c>
      <c r="BJ151" s="2" t="s">
        <v>88</v>
      </c>
      <c r="BK151" s="94">
        <f>ROUND(I151*H151,3)</f>
        <v>0</v>
      </c>
      <c r="BL151" s="2" t="s">
        <v>87</v>
      </c>
      <c r="BM151" s="92" t="s">
        <v>141</v>
      </c>
    </row>
    <row r="152" spans="2:65" s="71" customFormat="1" ht="22.9" customHeight="1" x14ac:dyDescent="0.2">
      <c r="B152" s="72"/>
      <c r="D152" s="73" t="s">
        <v>77</v>
      </c>
      <c r="E152" s="80" t="s">
        <v>96</v>
      </c>
      <c r="F152" s="80" t="s">
        <v>165</v>
      </c>
      <c r="I152" s="222"/>
      <c r="J152" s="219">
        <f>BK152</f>
        <v>0</v>
      </c>
      <c r="L152" s="72"/>
      <c r="M152" s="75"/>
      <c r="P152" s="76">
        <f>SUM(P153:P159)</f>
        <v>0</v>
      </c>
      <c r="R152" s="76">
        <f>SUM(R153:R159)</f>
        <v>0</v>
      </c>
      <c r="T152" s="77">
        <f>SUM(T153:T159)</f>
        <v>0</v>
      </c>
      <c r="AR152" s="73" t="s">
        <v>80</v>
      </c>
      <c r="AT152" s="78" t="s">
        <v>77</v>
      </c>
      <c r="AU152" s="78" t="s">
        <v>80</v>
      </c>
      <c r="AY152" s="73" t="s">
        <v>81</v>
      </c>
      <c r="BK152" s="79">
        <f>SUM(BK153:BK159)</f>
        <v>0</v>
      </c>
    </row>
    <row r="153" spans="2:65" s="9" customFormat="1" ht="24.2" customHeight="1" x14ac:dyDescent="0.25">
      <c r="B153" s="81"/>
      <c r="C153" s="82" t="s">
        <v>114</v>
      </c>
      <c r="D153" s="82" t="s">
        <v>83</v>
      </c>
      <c r="E153" s="83" t="s">
        <v>166</v>
      </c>
      <c r="F153" s="84" t="s">
        <v>167</v>
      </c>
      <c r="G153" s="85" t="s">
        <v>86</v>
      </c>
      <c r="H153" s="86">
        <v>7</v>
      </c>
      <c r="I153" s="221">
        <v>0</v>
      </c>
      <c r="J153" s="221">
        <f t="shared" ref="J153:J159" si="10">ROUND(I153*H153,3)</f>
        <v>0</v>
      </c>
      <c r="K153" s="87"/>
      <c r="L153" s="10"/>
      <c r="M153" s="88" t="s">
        <v>14</v>
      </c>
      <c r="N153" s="89" t="s">
        <v>32</v>
      </c>
      <c r="O153" s="90">
        <v>0</v>
      </c>
      <c r="P153" s="90">
        <f t="shared" ref="P153:P159" si="11">O153*H153</f>
        <v>0</v>
      </c>
      <c r="Q153" s="90">
        <v>0</v>
      </c>
      <c r="R153" s="90">
        <f t="shared" ref="R153:R159" si="12">Q153*H153</f>
        <v>0</v>
      </c>
      <c r="S153" s="90">
        <v>0</v>
      </c>
      <c r="T153" s="91">
        <f t="shared" ref="T153:T159" si="13">S153*H153</f>
        <v>0</v>
      </c>
      <c r="AR153" s="92" t="s">
        <v>87</v>
      </c>
      <c r="AT153" s="92" t="s">
        <v>83</v>
      </c>
      <c r="AU153" s="92" t="s">
        <v>88</v>
      </c>
      <c r="AY153" s="2" t="s">
        <v>81</v>
      </c>
      <c r="BE153" s="93">
        <f t="shared" ref="BE153:BE159" si="14">IF(N153="základná",J153,0)</f>
        <v>0</v>
      </c>
      <c r="BF153" s="93">
        <f t="shared" ref="BF153:BF159" si="15">IF(N153="znížená",J153,0)</f>
        <v>0</v>
      </c>
      <c r="BG153" s="93">
        <f t="shared" ref="BG153:BG159" si="16">IF(N153="zákl. prenesená",J153,0)</f>
        <v>0</v>
      </c>
      <c r="BH153" s="93">
        <f t="shared" ref="BH153:BH159" si="17">IF(N153="zníž. prenesená",J153,0)</f>
        <v>0</v>
      </c>
      <c r="BI153" s="93">
        <f t="shared" ref="BI153:BI159" si="18">IF(N153="nulová",J153,0)</f>
        <v>0</v>
      </c>
      <c r="BJ153" s="2" t="s">
        <v>88</v>
      </c>
      <c r="BK153" s="94">
        <f t="shared" ref="BK153:BK159" si="19">ROUND(I153*H153,3)</f>
        <v>0</v>
      </c>
      <c r="BL153" s="2" t="s">
        <v>87</v>
      </c>
      <c r="BM153" s="92" t="s">
        <v>144</v>
      </c>
    </row>
    <row r="154" spans="2:65" s="9" customFormat="1" ht="33" customHeight="1" x14ac:dyDescent="0.25">
      <c r="B154" s="81"/>
      <c r="C154" s="82" t="s">
        <v>145</v>
      </c>
      <c r="D154" s="82" t="s">
        <v>83</v>
      </c>
      <c r="E154" s="83" t="s">
        <v>170</v>
      </c>
      <c r="F154" s="84" t="s">
        <v>171</v>
      </c>
      <c r="G154" s="85" t="s">
        <v>117</v>
      </c>
      <c r="H154" s="86">
        <v>0.2</v>
      </c>
      <c r="I154" s="221">
        <v>0</v>
      </c>
      <c r="J154" s="221">
        <f t="shared" si="10"/>
        <v>0</v>
      </c>
      <c r="K154" s="87"/>
      <c r="L154" s="10"/>
      <c r="M154" s="88" t="s">
        <v>14</v>
      </c>
      <c r="N154" s="89" t="s">
        <v>32</v>
      </c>
      <c r="O154" s="90">
        <v>0</v>
      </c>
      <c r="P154" s="90">
        <f t="shared" si="11"/>
        <v>0</v>
      </c>
      <c r="Q154" s="90">
        <v>0</v>
      </c>
      <c r="R154" s="90">
        <f t="shared" si="12"/>
        <v>0</v>
      </c>
      <c r="S154" s="90">
        <v>0</v>
      </c>
      <c r="T154" s="91">
        <f t="shared" si="13"/>
        <v>0</v>
      </c>
      <c r="AR154" s="92" t="s">
        <v>87</v>
      </c>
      <c r="AT154" s="92" t="s">
        <v>83</v>
      </c>
      <c r="AU154" s="92" t="s">
        <v>88</v>
      </c>
      <c r="AY154" s="2" t="s">
        <v>81</v>
      </c>
      <c r="BE154" s="93">
        <f t="shared" si="14"/>
        <v>0</v>
      </c>
      <c r="BF154" s="93">
        <f t="shared" si="15"/>
        <v>0</v>
      </c>
      <c r="BG154" s="93">
        <f t="shared" si="16"/>
        <v>0</v>
      </c>
      <c r="BH154" s="93">
        <f t="shared" si="17"/>
        <v>0</v>
      </c>
      <c r="BI154" s="93">
        <f t="shared" si="18"/>
        <v>0</v>
      </c>
      <c r="BJ154" s="2" t="s">
        <v>88</v>
      </c>
      <c r="BK154" s="94">
        <f t="shared" si="19"/>
        <v>0</v>
      </c>
      <c r="BL154" s="2" t="s">
        <v>87</v>
      </c>
      <c r="BM154" s="92" t="s">
        <v>148</v>
      </c>
    </row>
    <row r="155" spans="2:65" s="9" customFormat="1" ht="37.9" customHeight="1" x14ac:dyDescent="0.25">
      <c r="B155" s="81"/>
      <c r="C155" s="82" t="s">
        <v>118</v>
      </c>
      <c r="D155" s="82" t="s">
        <v>83</v>
      </c>
      <c r="E155" s="83" t="s">
        <v>173</v>
      </c>
      <c r="F155" s="84" t="s">
        <v>174</v>
      </c>
      <c r="G155" s="85" t="s">
        <v>175</v>
      </c>
      <c r="H155" s="86">
        <v>58</v>
      </c>
      <c r="I155" s="221">
        <v>0</v>
      </c>
      <c r="J155" s="221">
        <f t="shared" si="10"/>
        <v>0</v>
      </c>
      <c r="K155" s="87"/>
      <c r="L155" s="10"/>
      <c r="M155" s="88" t="s">
        <v>14</v>
      </c>
      <c r="N155" s="89" t="s">
        <v>32</v>
      </c>
      <c r="O155" s="90">
        <v>0</v>
      </c>
      <c r="P155" s="90">
        <f t="shared" si="11"/>
        <v>0</v>
      </c>
      <c r="Q155" s="90">
        <v>0</v>
      </c>
      <c r="R155" s="90">
        <f t="shared" si="12"/>
        <v>0</v>
      </c>
      <c r="S155" s="90">
        <v>0</v>
      </c>
      <c r="T155" s="91">
        <f t="shared" si="13"/>
        <v>0</v>
      </c>
      <c r="AR155" s="92" t="s">
        <v>87</v>
      </c>
      <c r="AT155" s="92" t="s">
        <v>83</v>
      </c>
      <c r="AU155" s="92" t="s">
        <v>88</v>
      </c>
      <c r="AY155" s="2" t="s">
        <v>81</v>
      </c>
      <c r="BE155" s="93">
        <f t="shared" si="14"/>
        <v>0</v>
      </c>
      <c r="BF155" s="93">
        <f t="shared" si="15"/>
        <v>0</v>
      </c>
      <c r="BG155" s="93">
        <f t="shared" si="16"/>
        <v>0</v>
      </c>
      <c r="BH155" s="93">
        <f t="shared" si="17"/>
        <v>0</v>
      </c>
      <c r="BI155" s="93">
        <f t="shared" si="18"/>
        <v>0</v>
      </c>
      <c r="BJ155" s="2" t="s">
        <v>88</v>
      </c>
      <c r="BK155" s="94">
        <f t="shared" si="19"/>
        <v>0</v>
      </c>
      <c r="BL155" s="2" t="s">
        <v>87</v>
      </c>
      <c r="BM155" s="92" t="s">
        <v>152</v>
      </c>
    </row>
    <row r="156" spans="2:65" s="9" customFormat="1" ht="33" customHeight="1" x14ac:dyDescent="0.25">
      <c r="B156" s="81"/>
      <c r="C156" s="110" t="s">
        <v>153</v>
      </c>
      <c r="D156" s="110" t="s">
        <v>125</v>
      </c>
      <c r="E156" s="111" t="s">
        <v>178</v>
      </c>
      <c r="F156" s="112" t="s">
        <v>179</v>
      </c>
      <c r="G156" s="113" t="s">
        <v>175</v>
      </c>
      <c r="H156" s="114">
        <v>58</v>
      </c>
      <c r="I156" s="220">
        <v>0</v>
      </c>
      <c r="J156" s="220">
        <f t="shared" si="10"/>
        <v>0</v>
      </c>
      <c r="K156" s="115"/>
      <c r="L156" s="116"/>
      <c r="M156" s="117" t="s">
        <v>14</v>
      </c>
      <c r="N156" s="118" t="s">
        <v>32</v>
      </c>
      <c r="O156" s="90">
        <v>0</v>
      </c>
      <c r="P156" s="90">
        <f t="shared" si="11"/>
        <v>0</v>
      </c>
      <c r="Q156" s="90">
        <v>0</v>
      </c>
      <c r="R156" s="90">
        <f t="shared" si="12"/>
        <v>0</v>
      </c>
      <c r="S156" s="90">
        <v>0</v>
      </c>
      <c r="T156" s="91">
        <f t="shared" si="13"/>
        <v>0</v>
      </c>
      <c r="AR156" s="92" t="s">
        <v>102</v>
      </c>
      <c r="AT156" s="92" t="s">
        <v>125</v>
      </c>
      <c r="AU156" s="92" t="s">
        <v>88</v>
      </c>
      <c r="AY156" s="2" t="s">
        <v>81</v>
      </c>
      <c r="BE156" s="93">
        <f t="shared" si="14"/>
        <v>0</v>
      </c>
      <c r="BF156" s="93">
        <f t="shared" si="15"/>
        <v>0</v>
      </c>
      <c r="BG156" s="93">
        <f t="shared" si="16"/>
        <v>0</v>
      </c>
      <c r="BH156" s="93">
        <f t="shared" si="17"/>
        <v>0</v>
      </c>
      <c r="BI156" s="93">
        <f t="shared" si="18"/>
        <v>0</v>
      </c>
      <c r="BJ156" s="2" t="s">
        <v>88</v>
      </c>
      <c r="BK156" s="94">
        <f t="shared" si="19"/>
        <v>0</v>
      </c>
      <c r="BL156" s="2" t="s">
        <v>87</v>
      </c>
      <c r="BM156" s="92" t="s">
        <v>156</v>
      </c>
    </row>
    <row r="157" spans="2:65" s="9" customFormat="1" ht="24.2" customHeight="1" x14ac:dyDescent="0.25">
      <c r="B157" s="81"/>
      <c r="C157" s="82" t="s">
        <v>124</v>
      </c>
      <c r="D157" s="82" t="s">
        <v>83</v>
      </c>
      <c r="E157" s="83" t="s">
        <v>181</v>
      </c>
      <c r="F157" s="84" t="s">
        <v>182</v>
      </c>
      <c r="G157" s="85" t="s">
        <v>175</v>
      </c>
      <c r="H157" s="86">
        <v>10</v>
      </c>
      <c r="I157" s="221">
        <v>0</v>
      </c>
      <c r="J157" s="221">
        <f t="shared" si="10"/>
        <v>0</v>
      </c>
      <c r="K157" s="87"/>
      <c r="L157" s="10"/>
      <c r="M157" s="88" t="s">
        <v>14</v>
      </c>
      <c r="N157" s="89" t="s">
        <v>32</v>
      </c>
      <c r="O157" s="90">
        <v>0</v>
      </c>
      <c r="P157" s="90">
        <f t="shared" si="11"/>
        <v>0</v>
      </c>
      <c r="Q157" s="90">
        <v>0</v>
      </c>
      <c r="R157" s="90">
        <f t="shared" si="12"/>
        <v>0</v>
      </c>
      <c r="S157" s="90">
        <v>0</v>
      </c>
      <c r="T157" s="91">
        <f t="shared" si="13"/>
        <v>0</v>
      </c>
      <c r="AR157" s="92" t="s">
        <v>87</v>
      </c>
      <c r="AT157" s="92" t="s">
        <v>83</v>
      </c>
      <c r="AU157" s="92" t="s">
        <v>88</v>
      </c>
      <c r="AY157" s="2" t="s">
        <v>81</v>
      </c>
      <c r="BE157" s="93">
        <f t="shared" si="14"/>
        <v>0</v>
      </c>
      <c r="BF157" s="93">
        <f t="shared" si="15"/>
        <v>0</v>
      </c>
      <c r="BG157" s="93">
        <f t="shared" si="16"/>
        <v>0</v>
      </c>
      <c r="BH157" s="93">
        <f t="shared" si="17"/>
        <v>0</v>
      </c>
      <c r="BI157" s="93">
        <f t="shared" si="18"/>
        <v>0</v>
      </c>
      <c r="BJ157" s="2" t="s">
        <v>88</v>
      </c>
      <c r="BK157" s="94">
        <f t="shared" si="19"/>
        <v>0</v>
      </c>
      <c r="BL157" s="2" t="s">
        <v>87</v>
      </c>
      <c r="BM157" s="92" t="s">
        <v>160</v>
      </c>
    </row>
    <row r="158" spans="2:65" s="9" customFormat="1" ht="24.2" customHeight="1" x14ac:dyDescent="0.25">
      <c r="B158" s="81"/>
      <c r="C158" s="110" t="s">
        <v>161</v>
      </c>
      <c r="D158" s="110" t="s">
        <v>125</v>
      </c>
      <c r="E158" s="111" t="s">
        <v>185</v>
      </c>
      <c r="F158" s="112" t="s">
        <v>186</v>
      </c>
      <c r="G158" s="113" t="s">
        <v>175</v>
      </c>
      <c r="H158" s="114">
        <v>10</v>
      </c>
      <c r="I158" s="220">
        <v>0</v>
      </c>
      <c r="J158" s="220">
        <f t="shared" si="10"/>
        <v>0</v>
      </c>
      <c r="K158" s="115"/>
      <c r="L158" s="116"/>
      <c r="M158" s="117" t="s">
        <v>14</v>
      </c>
      <c r="N158" s="118" t="s">
        <v>32</v>
      </c>
      <c r="O158" s="90">
        <v>0</v>
      </c>
      <c r="P158" s="90">
        <f t="shared" si="11"/>
        <v>0</v>
      </c>
      <c r="Q158" s="90">
        <v>0</v>
      </c>
      <c r="R158" s="90">
        <f t="shared" si="12"/>
        <v>0</v>
      </c>
      <c r="S158" s="90">
        <v>0</v>
      </c>
      <c r="T158" s="91">
        <f t="shared" si="13"/>
        <v>0</v>
      </c>
      <c r="AR158" s="92" t="s">
        <v>102</v>
      </c>
      <c r="AT158" s="92" t="s">
        <v>125</v>
      </c>
      <c r="AU158" s="92" t="s">
        <v>88</v>
      </c>
      <c r="AY158" s="2" t="s">
        <v>81</v>
      </c>
      <c r="BE158" s="93">
        <f t="shared" si="14"/>
        <v>0</v>
      </c>
      <c r="BF158" s="93">
        <f t="shared" si="15"/>
        <v>0</v>
      </c>
      <c r="BG158" s="93">
        <f t="shared" si="16"/>
        <v>0</v>
      </c>
      <c r="BH158" s="93">
        <f t="shared" si="17"/>
        <v>0</v>
      </c>
      <c r="BI158" s="93">
        <f t="shared" si="18"/>
        <v>0</v>
      </c>
      <c r="BJ158" s="2" t="s">
        <v>88</v>
      </c>
      <c r="BK158" s="94">
        <f t="shared" si="19"/>
        <v>0</v>
      </c>
      <c r="BL158" s="2" t="s">
        <v>87</v>
      </c>
      <c r="BM158" s="92" t="s">
        <v>164</v>
      </c>
    </row>
    <row r="159" spans="2:65" s="9" customFormat="1" ht="21.75" customHeight="1" x14ac:dyDescent="0.25">
      <c r="B159" s="81"/>
      <c r="C159" s="82" t="s">
        <v>129</v>
      </c>
      <c r="D159" s="82" t="s">
        <v>83</v>
      </c>
      <c r="E159" s="83" t="s">
        <v>188</v>
      </c>
      <c r="F159" s="84" t="s">
        <v>189</v>
      </c>
      <c r="G159" s="85" t="s">
        <v>175</v>
      </c>
      <c r="H159" s="86">
        <v>68</v>
      </c>
      <c r="I159" s="221">
        <v>0</v>
      </c>
      <c r="J159" s="221">
        <f t="shared" si="10"/>
        <v>0</v>
      </c>
      <c r="K159" s="87"/>
      <c r="L159" s="10"/>
      <c r="M159" s="88" t="s">
        <v>14</v>
      </c>
      <c r="N159" s="89" t="s">
        <v>32</v>
      </c>
      <c r="O159" s="90">
        <v>0</v>
      </c>
      <c r="P159" s="90">
        <f t="shared" si="11"/>
        <v>0</v>
      </c>
      <c r="Q159" s="90">
        <v>0</v>
      </c>
      <c r="R159" s="90">
        <f t="shared" si="12"/>
        <v>0</v>
      </c>
      <c r="S159" s="90">
        <v>0</v>
      </c>
      <c r="T159" s="91">
        <f t="shared" si="13"/>
        <v>0</v>
      </c>
      <c r="AR159" s="92" t="s">
        <v>87</v>
      </c>
      <c r="AT159" s="92" t="s">
        <v>83</v>
      </c>
      <c r="AU159" s="92" t="s">
        <v>88</v>
      </c>
      <c r="AY159" s="2" t="s">
        <v>81</v>
      </c>
      <c r="BE159" s="93">
        <f t="shared" si="14"/>
        <v>0</v>
      </c>
      <c r="BF159" s="93">
        <f t="shared" si="15"/>
        <v>0</v>
      </c>
      <c r="BG159" s="93">
        <f t="shared" si="16"/>
        <v>0</v>
      </c>
      <c r="BH159" s="93">
        <f t="shared" si="17"/>
        <v>0</v>
      </c>
      <c r="BI159" s="93">
        <f t="shared" si="18"/>
        <v>0</v>
      </c>
      <c r="BJ159" s="2" t="s">
        <v>88</v>
      </c>
      <c r="BK159" s="94">
        <f t="shared" si="19"/>
        <v>0</v>
      </c>
      <c r="BL159" s="2" t="s">
        <v>87</v>
      </c>
      <c r="BM159" s="92" t="s">
        <v>168</v>
      </c>
    </row>
    <row r="160" spans="2:65" s="71" customFormat="1" ht="22.9" customHeight="1" x14ac:dyDescent="0.2">
      <c r="B160" s="72"/>
      <c r="D160" s="73" t="s">
        <v>77</v>
      </c>
      <c r="E160" s="80" t="s">
        <v>120</v>
      </c>
      <c r="F160" s="80" t="s">
        <v>234</v>
      </c>
      <c r="I160" s="222"/>
      <c r="J160" s="219">
        <f>BK160</f>
        <v>0</v>
      </c>
      <c r="L160" s="72"/>
      <c r="M160" s="75"/>
      <c r="P160" s="76">
        <f>SUM(P161:P166)</f>
        <v>0</v>
      </c>
      <c r="R160" s="76">
        <f>SUM(R161:R166)</f>
        <v>0</v>
      </c>
      <c r="T160" s="77">
        <f>SUM(T161:T166)</f>
        <v>0</v>
      </c>
      <c r="AR160" s="73" t="s">
        <v>80</v>
      </c>
      <c r="AT160" s="78" t="s">
        <v>77</v>
      </c>
      <c r="AU160" s="78" t="s">
        <v>80</v>
      </c>
      <c r="AY160" s="73" t="s">
        <v>81</v>
      </c>
      <c r="BK160" s="79">
        <f>SUM(BK161:BK166)</f>
        <v>0</v>
      </c>
    </row>
    <row r="161" spans="2:65" s="9" customFormat="1" ht="24.2" customHeight="1" x14ac:dyDescent="0.25">
      <c r="B161" s="81"/>
      <c r="C161" s="82" t="s">
        <v>169</v>
      </c>
      <c r="D161" s="82" t="s">
        <v>83</v>
      </c>
      <c r="E161" s="83" t="s">
        <v>235</v>
      </c>
      <c r="F161" s="84" t="s">
        <v>236</v>
      </c>
      <c r="G161" s="85" t="s">
        <v>237</v>
      </c>
      <c r="H161" s="86">
        <v>20</v>
      </c>
      <c r="I161" s="221">
        <v>0</v>
      </c>
      <c r="J161" s="221">
        <f>ROUND(I161*H161,3)</f>
        <v>0</v>
      </c>
      <c r="K161" s="87"/>
      <c r="L161" s="10"/>
      <c r="M161" s="88" t="s">
        <v>14</v>
      </c>
      <c r="N161" s="89" t="s">
        <v>32</v>
      </c>
      <c r="O161" s="90">
        <v>0</v>
      </c>
      <c r="P161" s="90">
        <f>O161*H161</f>
        <v>0</v>
      </c>
      <c r="Q161" s="90">
        <v>0</v>
      </c>
      <c r="R161" s="90">
        <f>Q161*H161</f>
        <v>0</v>
      </c>
      <c r="S161" s="90">
        <v>0</v>
      </c>
      <c r="T161" s="91">
        <f>S161*H161</f>
        <v>0</v>
      </c>
      <c r="AR161" s="92" t="s">
        <v>87</v>
      </c>
      <c r="AT161" s="92" t="s">
        <v>83</v>
      </c>
      <c r="AU161" s="92" t="s">
        <v>88</v>
      </c>
      <c r="AY161" s="2" t="s">
        <v>81</v>
      </c>
      <c r="BE161" s="93">
        <f>IF(N161="základná",J161,0)</f>
        <v>0</v>
      </c>
      <c r="BF161" s="93">
        <f>IF(N161="znížená",J161,0)</f>
        <v>0</v>
      </c>
      <c r="BG161" s="93">
        <f>IF(N161="zákl. prenesená",J161,0)</f>
        <v>0</v>
      </c>
      <c r="BH161" s="93">
        <f>IF(N161="zníž. prenesená",J161,0)</f>
        <v>0</v>
      </c>
      <c r="BI161" s="93">
        <f>IF(N161="nulová",J161,0)</f>
        <v>0</v>
      </c>
      <c r="BJ161" s="2" t="s">
        <v>88</v>
      </c>
      <c r="BK161" s="94">
        <f>ROUND(I161*H161,3)</f>
        <v>0</v>
      </c>
      <c r="BL161" s="2" t="s">
        <v>87</v>
      </c>
      <c r="BM161" s="92" t="s">
        <v>172</v>
      </c>
    </row>
    <row r="162" spans="2:65" s="9" customFormat="1" ht="24.2" customHeight="1" x14ac:dyDescent="0.25">
      <c r="B162" s="81"/>
      <c r="C162" s="110" t="s">
        <v>134</v>
      </c>
      <c r="D162" s="110" t="s">
        <v>125</v>
      </c>
      <c r="E162" s="111" t="s">
        <v>240</v>
      </c>
      <c r="F162" s="112" t="s">
        <v>241</v>
      </c>
      <c r="G162" s="113" t="s">
        <v>237</v>
      </c>
      <c r="H162" s="114">
        <v>20</v>
      </c>
      <c r="I162" s="220">
        <v>0</v>
      </c>
      <c r="J162" s="220">
        <f>ROUND(I162*H162,3)</f>
        <v>0</v>
      </c>
      <c r="K162" s="115"/>
      <c r="L162" s="116"/>
      <c r="M162" s="117" t="s">
        <v>14</v>
      </c>
      <c r="N162" s="118" t="s">
        <v>32</v>
      </c>
      <c r="O162" s="90">
        <v>0</v>
      </c>
      <c r="P162" s="90">
        <f>O162*H162</f>
        <v>0</v>
      </c>
      <c r="Q162" s="90">
        <v>0</v>
      </c>
      <c r="R162" s="90">
        <f>Q162*H162</f>
        <v>0</v>
      </c>
      <c r="S162" s="90">
        <v>0</v>
      </c>
      <c r="T162" s="91">
        <f>S162*H162</f>
        <v>0</v>
      </c>
      <c r="AR162" s="92" t="s">
        <v>102</v>
      </c>
      <c r="AT162" s="92" t="s">
        <v>125</v>
      </c>
      <c r="AU162" s="92" t="s">
        <v>88</v>
      </c>
      <c r="AY162" s="2" t="s">
        <v>81</v>
      </c>
      <c r="BE162" s="93">
        <f>IF(N162="základná",J162,0)</f>
        <v>0</v>
      </c>
      <c r="BF162" s="93">
        <f>IF(N162="znížená",J162,0)</f>
        <v>0</v>
      </c>
      <c r="BG162" s="93">
        <f>IF(N162="zákl. prenesená",J162,0)</f>
        <v>0</v>
      </c>
      <c r="BH162" s="93">
        <f>IF(N162="zníž. prenesená",J162,0)</f>
        <v>0</v>
      </c>
      <c r="BI162" s="93">
        <f>IF(N162="nulová",J162,0)</f>
        <v>0</v>
      </c>
      <c r="BJ162" s="2" t="s">
        <v>88</v>
      </c>
      <c r="BK162" s="94">
        <f>ROUND(I162*H162,3)</f>
        <v>0</v>
      </c>
      <c r="BL162" s="2" t="s">
        <v>87</v>
      </c>
      <c r="BM162" s="92" t="s">
        <v>176</v>
      </c>
    </row>
    <row r="163" spans="2:65" s="9" customFormat="1" ht="24.2" customHeight="1" x14ac:dyDescent="0.25">
      <c r="B163" s="81"/>
      <c r="C163" s="82" t="s">
        <v>177</v>
      </c>
      <c r="D163" s="82" t="s">
        <v>83</v>
      </c>
      <c r="E163" s="83" t="s">
        <v>250</v>
      </c>
      <c r="F163" s="84" t="s">
        <v>251</v>
      </c>
      <c r="G163" s="85" t="s">
        <v>86</v>
      </c>
      <c r="H163" s="86">
        <v>4.68</v>
      </c>
      <c r="I163" s="221">
        <v>0</v>
      </c>
      <c r="J163" s="221">
        <f>ROUND(I163*H163,3)</f>
        <v>0</v>
      </c>
      <c r="K163" s="87"/>
      <c r="L163" s="10"/>
      <c r="M163" s="88" t="s">
        <v>14</v>
      </c>
      <c r="N163" s="89" t="s">
        <v>32</v>
      </c>
      <c r="O163" s="90">
        <v>0</v>
      </c>
      <c r="P163" s="90">
        <f>O163*H163</f>
        <v>0</v>
      </c>
      <c r="Q163" s="90">
        <v>0</v>
      </c>
      <c r="R163" s="90">
        <f>Q163*H163</f>
        <v>0</v>
      </c>
      <c r="S163" s="90">
        <v>0</v>
      </c>
      <c r="T163" s="91">
        <f>S163*H163</f>
        <v>0</v>
      </c>
      <c r="AR163" s="92" t="s">
        <v>87</v>
      </c>
      <c r="AT163" s="92" t="s">
        <v>83</v>
      </c>
      <c r="AU163" s="92" t="s">
        <v>88</v>
      </c>
      <c r="AY163" s="2" t="s">
        <v>81</v>
      </c>
      <c r="BE163" s="93">
        <f>IF(N163="základná",J163,0)</f>
        <v>0</v>
      </c>
      <c r="BF163" s="93">
        <f>IF(N163="znížená",J163,0)</f>
        <v>0</v>
      </c>
      <c r="BG163" s="93">
        <f>IF(N163="zákl. prenesená",J163,0)</f>
        <v>0</v>
      </c>
      <c r="BH163" s="93">
        <f>IF(N163="zníž. prenesená",J163,0)</f>
        <v>0</v>
      </c>
      <c r="BI163" s="93">
        <f>IF(N163="nulová",J163,0)</f>
        <v>0</v>
      </c>
      <c r="BJ163" s="2" t="s">
        <v>88</v>
      </c>
      <c r="BK163" s="94">
        <f>ROUND(I163*H163,3)</f>
        <v>0</v>
      </c>
      <c r="BL163" s="2" t="s">
        <v>87</v>
      </c>
      <c r="BM163" s="92" t="s">
        <v>180</v>
      </c>
    </row>
    <row r="164" spans="2:65" s="95" customFormat="1" x14ac:dyDescent="0.25">
      <c r="B164" s="96"/>
      <c r="D164" s="97" t="s">
        <v>89</v>
      </c>
      <c r="E164" s="98" t="s">
        <v>14</v>
      </c>
      <c r="F164" s="99" t="s">
        <v>369</v>
      </c>
      <c r="H164" s="100">
        <v>4.68</v>
      </c>
      <c r="I164" s="223"/>
      <c r="J164" s="223">
        <f>ROUND(I164*H164,3)</f>
        <v>0</v>
      </c>
      <c r="L164" s="96"/>
      <c r="M164" s="101"/>
      <c r="T164" s="102"/>
      <c r="AT164" s="98" t="s">
        <v>89</v>
      </c>
      <c r="AU164" s="98" t="s">
        <v>88</v>
      </c>
      <c r="AV164" s="95" t="s">
        <v>88</v>
      </c>
      <c r="AW164" s="95" t="s">
        <v>91</v>
      </c>
      <c r="AX164" s="95" t="s">
        <v>2</v>
      </c>
      <c r="AY164" s="98" t="s">
        <v>81</v>
      </c>
      <c r="BK164" s="95">
        <f>ROUND(I164*H164,3)</f>
        <v>0</v>
      </c>
    </row>
    <row r="165" spans="2:65" s="103" customFormat="1" x14ac:dyDescent="0.25">
      <c r="B165" s="104"/>
      <c r="D165" s="97" t="s">
        <v>89</v>
      </c>
      <c r="E165" s="105" t="s">
        <v>14</v>
      </c>
      <c r="F165" s="106" t="s">
        <v>93</v>
      </c>
      <c r="H165" s="107">
        <v>4.68</v>
      </c>
      <c r="I165" s="224"/>
      <c r="J165" s="224"/>
      <c r="L165" s="104"/>
      <c r="M165" s="108"/>
      <c r="T165" s="109"/>
      <c r="AT165" s="105" t="s">
        <v>89</v>
      </c>
      <c r="AU165" s="105" t="s">
        <v>88</v>
      </c>
      <c r="AV165" s="103" t="s">
        <v>87</v>
      </c>
      <c r="AW165" s="103" t="s">
        <v>91</v>
      </c>
      <c r="AX165" s="103" t="s">
        <v>80</v>
      </c>
      <c r="AY165" s="105" t="s">
        <v>81</v>
      </c>
    </row>
    <row r="166" spans="2:65" s="9" customFormat="1" ht="33" customHeight="1" x14ac:dyDescent="0.25">
      <c r="B166" s="81"/>
      <c r="C166" s="82" t="s">
        <v>137</v>
      </c>
      <c r="D166" s="82" t="s">
        <v>83</v>
      </c>
      <c r="E166" s="83" t="s">
        <v>370</v>
      </c>
      <c r="F166" s="84" t="s">
        <v>371</v>
      </c>
      <c r="G166" s="85" t="s">
        <v>123</v>
      </c>
      <c r="H166" s="86">
        <v>6</v>
      </c>
      <c r="I166" s="221">
        <v>0</v>
      </c>
      <c r="J166" s="221">
        <f>ROUND(I166*H166,3)</f>
        <v>0</v>
      </c>
      <c r="K166" s="87"/>
      <c r="L166" s="10"/>
      <c r="M166" s="88" t="s">
        <v>14</v>
      </c>
      <c r="N166" s="89" t="s">
        <v>32</v>
      </c>
      <c r="O166" s="90">
        <v>0</v>
      </c>
      <c r="P166" s="90">
        <f>O166*H166</f>
        <v>0</v>
      </c>
      <c r="Q166" s="90">
        <v>0</v>
      </c>
      <c r="R166" s="90">
        <f>Q166*H166</f>
        <v>0</v>
      </c>
      <c r="S166" s="90">
        <v>0</v>
      </c>
      <c r="T166" s="91">
        <f>S166*H166</f>
        <v>0</v>
      </c>
      <c r="AR166" s="92" t="s">
        <v>87</v>
      </c>
      <c r="AT166" s="92" t="s">
        <v>83</v>
      </c>
      <c r="AU166" s="92" t="s">
        <v>88</v>
      </c>
      <c r="AY166" s="2" t="s">
        <v>81</v>
      </c>
      <c r="BE166" s="93">
        <f>IF(N166="základná",J166,0)</f>
        <v>0</v>
      </c>
      <c r="BF166" s="93">
        <f>IF(N166="znížená",J166,0)</f>
        <v>0</v>
      </c>
      <c r="BG166" s="93">
        <f>IF(N166="zákl. prenesená",J166,0)</f>
        <v>0</v>
      </c>
      <c r="BH166" s="93">
        <f>IF(N166="zníž. prenesená",J166,0)</f>
        <v>0</v>
      </c>
      <c r="BI166" s="93">
        <f>IF(N166="nulová",J166,0)</f>
        <v>0</v>
      </c>
      <c r="BJ166" s="2" t="s">
        <v>88</v>
      </c>
      <c r="BK166" s="94">
        <f>ROUND(I166*H166,3)</f>
        <v>0</v>
      </c>
      <c r="BL166" s="2" t="s">
        <v>87</v>
      </c>
      <c r="BM166" s="92" t="s">
        <v>183</v>
      </c>
    </row>
    <row r="167" spans="2:65" s="71" customFormat="1" ht="22.9" customHeight="1" x14ac:dyDescent="0.2">
      <c r="B167" s="72"/>
      <c r="D167" s="73" t="s">
        <v>77</v>
      </c>
      <c r="E167" s="80" t="s">
        <v>270</v>
      </c>
      <c r="F167" s="80" t="s">
        <v>271</v>
      </c>
      <c r="I167" s="222"/>
      <c r="J167" s="219">
        <f>BK167</f>
        <v>0</v>
      </c>
      <c r="L167" s="72"/>
      <c r="M167" s="75"/>
      <c r="P167" s="76">
        <f>P168</f>
        <v>0</v>
      </c>
      <c r="R167" s="76">
        <f>R168</f>
        <v>0</v>
      </c>
      <c r="T167" s="77">
        <f>T168</f>
        <v>0</v>
      </c>
      <c r="AR167" s="73" t="s">
        <v>80</v>
      </c>
      <c r="AT167" s="78" t="s">
        <v>77</v>
      </c>
      <c r="AU167" s="78" t="s">
        <v>80</v>
      </c>
      <c r="AY167" s="73" t="s">
        <v>81</v>
      </c>
      <c r="BK167" s="79">
        <f>BK168</f>
        <v>0</v>
      </c>
    </row>
    <row r="168" spans="2:65" s="9" customFormat="1" ht="24.2" customHeight="1" x14ac:dyDescent="0.25">
      <c r="B168" s="81"/>
      <c r="C168" s="82" t="s">
        <v>184</v>
      </c>
      <c r="D168" s="82" t="s">
        <v>83</v>
      </c>
      <c r="E168" s="83" t="s">
        <v>273</v>
      </c>
      <c r="F168" s="84" t="s">
        <v>274</v>
      </c>
      <c r="G168" s="85" t="s">
        <v>117</v>
      </c>
      <c r="H168" s="86">
        <v>34.776000000000003</v>
      </c>
      <c r="I168" s="221">
        <v>0</v>
      </c>
      <c r="J168" s="221">
        <f>ROUND(I168*H168,3)</f>
        <v>0</v>
      </c>
      <c r="K168" s="87"/>
      <c r="L168" s="10"/>
      <c r="M168" s="88" t="s">
        <v>14</v>
      </c>
      <c r="N168" s="89" t="s">
        <v>32</v>
      </c>
      <c r="O168" s="90">
        <v>0</v>
      </c>
      <c r="P168" s="90">
        <f>O168*H168</f>
        <v>0</v>
      </c>
      <c r="Q168" s="90">
        <v>0</v>
      </c>
      <c r="R168" s="90">
        <f>Q168*H168</f>
        <v>0</v>
      </c>
      <c r="S168" s="90">
        <v>0</v>
      </c>
      <c r="T168" s="91">
        <f>S168*H168</f>
        <v>0</v>
      </c>
      <c r="AR168" s="92" t="s">
        <v>87</v>
      </c>
      <c r="AT168" s="92" t="s">
        <v>83</v>
      </c>
      <c r="AU168" s="92" t="s">
        <v>88</v>
      </c>
      <c r="AY168" s="2" t="s">
        <v>81</v>
      </c>
      <c r="BE168" s="93">
        <f>IF(N168="základná",J168,0)</f>
        <v>0</v>
      </c>
      <c r="BF168" s="93">
        <f>IF(N168="znížená",J168,0)</f>
        <v>0</v>
      </c>
      <c r="BG168" s="93">
        <f>IF(N168="zákl. prenesená",J168,0)</f>
        <v>0</v>
      </c>
      <c r="BH168" s="93">
        <f>IF(N168="zníž. prenesená",J168,0)</f>
        <v>0</v>
      </c>
      <c r="BI168" s="93">
        <f>IF(N168="nulová",J168,0)</f>
        <v>0</v>
      </c>
      <c r="BJ168" s="2" t="s">
        <v>88</v>
      </c>
      <c r="BK168" s="94">
        <f>ROUND(I168*H168,3)</f>
        <v>0</v>
      </c>
      <c r="BL168" s="2" t="s">
        <v>87</v>
      </c>
      <c r="BM168" s="92" t="s">
        <v>187</v>
      </c>
    </row>
    <row r="169" spans="2:65" s="71" customFormat="1" ht="25.9" customHeight="1" x14ac:dyDescent="0.2">
      <c r="B169" s="72"/>
      <c r="D169" s="73" t="s">
        <v>77</v>
      </c>
      <c r="E169" s="74" t="s">
        <v>276</v>
      </c>
      <c r="F169" s="74" t="s">
        <v>277</v>
      </c>
      <c r="I169" s="222"/>
      <c r="J169" s="218">
        <f>BK169</f>
        <v>0</v>
      </c>
      <c r="L169" s="72"/>
      <c r="M169" s="75"/>
      <c r="P169" s="76">
        <f>P170+P172</f>
        <v>0</v>
      </c>
      <c r="R169" s="76">
        <f>R170+R172</f>
        <v>0</v>
      </c>
      <c r="T169" s="77">
        <f>T170+T172</f>
        <v>0</v>
      </c>
      <c r="AR169" s="73" t="s">
        <v>88</v>
      </c>
      <c r="AT169" s="78" t="s">
        <v>77</v>
      </c>
      <c r="AU169" s="78" t="s">
        <v>2</v>
      </c>
      <c r="AY169" s="73" t="s">
        <v>81</v>
      </c>
      <c r="BK169" s="79">
        <f>BK170+BK172</f>
        <v>0</v>
      </c>
    </row>
    <row r="170" spans="2:65" s="71" customFormat="1" ht="22.9" customHeight="1" x14ac:dyDescent="0.2">
      <c r="B170" s="72"/>
      <c r="D170" s="73" t="s">
        <v>77</v>
      </c>
      <c r="E170" s="80" t="s">
        <v>278</v>
      </c>
      <c r="F170" s="80" t="s">
        <v>279</v>
      </c>
      <c r="I170" s="222"/>
      <c r="J170" s="219">
        <f>BK170</f>
        <v>0</v>
      </c>
      <c r="L170" s="72"/>
      <c r="M170" s="75"/>
      <c r="P170" s="76">
        <f>P171</f>
        <v>0</v>
      </c>
      <c r="R170" s="76">
        <f>R171</f>
        <v>0</v>
      </c>
      <c r="T170" s="77">
        <f>T171</f>
        <v>0</v>
      </c>
      <c r="AR170" s="73" t="s">
        <v>88</v>
      </c>
      <c r="AT170" s="78" t="s">
        <v>77</v>
      </c>
      <c r="AU170" s="78" t="s">
        <v>80</v>
      </c>
      <c r="AY170" s="73" t="s">
        <v>81</v>
      </c>
      <c r="BK170" s="79">
        <f>BK171</f>
        <v>0</v>
      </c>
    </row>
    <row r="171" spans="2:65" s="9" customFormat="1" ht="16.5" customHeight="1" x14ac:dyDescent="0.25">
      <c r="B171" s="81"/>
      <c r="C171" s="82" t="s">
        <v>141</v>
      </c>
      <c r="D171" s="82" t="s">
        <v>83</v>
      </c>
      <c r="E171" s="83" t="s">
        <v>372</v>
      </c>
      <c r="F171" s="84" t="s">
        <v>373</v>
      </c>
      <c r="G171" s="85" t="s">
        <v>86</v>
      </c>
      <c r="H171" s="86">
        <v>3.8</v>
      </c>
      <c r="I171" s="221">
        <v>0</v>
      </c>
      <c r="J171" s="221">
        <f>ROUND(I171*H171,3)</f>
        <v>0</v>
      </c>
      <c r="K171" s="87"/>
      <c r="L171" s="10"/>
      <c r="M171" s="88" t="s">
        <v>14</v>
      </c>
      <c r="N171" s="89" t="s">
        <v>32</v>
      </c>
      <c r="O171" s="90">
        <v>0</v>
      </c>
      <c r="P171" s="90">
        <f>O171*H171</f>
        <v>0</v>
      </c>
      <c r="Q171" s="90">
        <v>0</v>
      </c>
      <c r="R171" s="90">
        <f>Q171*H171</f>
        <v>0</v>
      </c>
      <c r="S171" s="90">
        <v>0</v>
      </c>
      <c r="T171" s="91">
        <f>S171*H171</f>
        <v>0</v>
      </c>
      <c r="AR171" s="92" t="s">
        <v>118</v>
      </c>
      <c r="AT171" s="92" t="s">
        <v>83</v>
      </c>
      <c r="AU171" s="92" t="s">
        <v>88</v>
      </c>
      <c r="AY171" s="2" t="s">
        <v>81</v>
      </c>
      <c r="BE171" s="93">
        <f>IF(N171="základná",J171,0)</f>
        <v>0</v>
      </c>
      <c r="BF171" s="93">
        <f>IF(N171="znížená",J171,0)</f>
        <v>0</v>
      </c>
      <c r="BG171" s="93">
        <f>IF(N171="zákl. prenesená",J171,0)</f>
        <v>0</v>
      </c>
      <c r="BH171" s="93">
        <f>IF(N171="zníž. prenesená",J171,0)</f>
        <v>0</v>
      </c>
      <c r="BI171" s="93">
        <f>IF(N171="nulová",J171,0)</f>
        <v>0</v>
      </c>
      <c r="BJ171" s="2" t="s">
        <v>88</v>
      </c>
      <c r="BK171" s="94">
        <f>ROUND(I171*H171,3)</f>
        <v>0</v>
      </c>
      <c r="BL171" s="2" t="s">
        <v>118</v>
      </c>
      <c r="BM171" s="92" t="s">
        <v>190</v>
      </c>
    </row>
    <row r="172" spans="2:65" s="71" customFormat="1" ht="22.9" customHeight="1" x14ac:dyDescent="0.2">
      <c r="B172" s="72"/>
      <c r="D172" s="73" t="s">
        <v>77</v>
      </c>
      <c r="E172" s="80" t="s">
        <v>287</v>
      </c>
      <c r="F172" s="80" t="s">
        <v>288</v>
      </c>
      <c r="I172" s="222"/>
      <c r="J172" s="219">
        <f>BK172</f>
        <v>0</v>
      </c>
      <c r="L172" s="72"/>
      <c r="M172" s="75"/>
      <c r="P172" s="76">
        <f>SUM(P173:P184)</f>
        <v>0</v>
      </c>
      <c r="R172" s="76">
        <f>SUM(R173:R184)</f>
        <v>0</v>
      </c>
      <c r="T172" s="77">
        <f>SUM(T173:T184)</f>
        <v>0</v>
      </c>
      <c r="AR172" s="73" t="s">
        <v>88</v>
      </c>
      <c r="AT172" s="78" t="s">
        <v>77</v>
      </c>
      <c r="AU172" s="78" t="s">
        <v>80</v>
      </c>
      <c r="AY172" s="73" t="s">
        <v>81</v>
      </c>
      <c r="BK172" s="79">
        <f>SUM(BK173:BK184)</f>
        <v>0</v>
      </c>
    </row>
    <row r="173" spans="2:65" s="9" customFormat="1" ht="16.5" customHeight="1" x14ac:dyDescent="0.25">
      <c r="B173" s="81"/>
      <c r="C173" s="82" t="s">
        <v>192</v>
      </c>
      <c r="D173" s="82" t="s">
        <v>83</v>
      </c>
      <c r="E173" s="83" t="s">
        <v>289</v>
      </c>
      <c r="F173" s="84" t="s">
        <v>290</v>
      </c>
      <c r="G173" s="85" t="s">
        <v>237</v>
      </c>
      <c r="H173" s="86">
        <v>420</v>
      </c>
      <c r="I173" s="221">
        <v>0</v>
      </c>
      <c r="J173" s="221">
        <f t="shared" ref="J173:J180" si="20">ROUND(I173*H173,3)</f>
        <v>0</v>
      </c>
      <c r="K173" s="87"/>
      <c r="L173" s="10"/>
      <c r="M173" s="88" t="s">
        <v>14</v>
      </c>
      <c r="N173" s="89" t="s">
        <v>32</v>
      </c>
      <c r="O173" s="90">
        <v>0</v>
      </c>
      <c r="P173" s="90">
        <f t="shared" ref="P173:P180" si="21">O173*H173</f>
        <v>0</v>
      </c>
      <c r="Q173" s="90">
        <v>0</v>
      </c>
      <c r="R173" s="90">
        <f t="shared" ref="R173:R180" si="22">Q173*H173</f>
        <v>0</v>
      </c>
      <c r="S173" s="90">
        <v>0</v>
      </c>
      <c r="T173" s="91">
        <f t="shared" ref="T173:T180" si="23">S173*H173</f>
        <v>0</v>
      </c>
      <c r="AR173" s="92" t="s">
        <v>118</v>
      </c>
      <c r="AT173" s="92" t="s">
        <v>83</v>
      </c>
      <c r="AU173" s="92" t="s">
        <v>88</v>
      </c>
      <c r="AY173" s="2" t="s">
        <v>81</v>
      </c>
      <c r="BE173" s="93">
        <f t="shared" ref="BE173:BE180" si="24">IF(N173="základná",J173,0)</f>
        <v>0</v>
      </c>
      <c r="BF173" s="93">
        <f t="shared" ref="BF173:BF180" si="25">IF(N173="znížená",J173,0)</f>
        <v>0</v>
      </c>
      <c r="BG173" s="93">
        <f t="shared" ref="BG173:BG180" si="26">IF(N173="zákl. prenesená",J173,0)</f>
        <v>0</v>
      </c>
      <c r="BH173" s="93">
        <f t="shared" ref="BH173:BH180" si="27">IF(N173="zníž. prenesená",J173,0)</f>
        <v>0</v>
      </c>
      <c r="BI173" s="93">
        <f t="shared" ref="BI173:BI180" si="28">IF(N173="nulová",J173,0)</f>
        <v>0</v>
      </c>
      <c r="BJ173" s="2" t="s">
        <v>88</v>
      </c>
      <c r="BK173" s="94">
        <f t="shared" ref="BK173:BK180" si="29">ROUND(I173*H173,3)</f>
        <v>0</v>
      </c>
      <c r="BL173" s="2" t="s">
        <v>118</v>
      </c>
      <c r="BM173" s="92" t="s">
        <v>195</v>
      </c>
    </row>
    <row r="174" spans="2:65" s="9" customFormat="1" ht="16.5" customHeight="1" x14ac:dyDescent="0.25">
      <c r="B174" s="81"/>
      <c r="C174" s="110" t="s">
        <v>144</v>
      </c>
      <c r="D174" s="110" t="s">
        <v>125</v>
      </c>
      <c r="E174" s="111" t="s">
        <v>293</v>
      </c>
      <c r="F174" s="112" t="s">
        <v>294</v>
      </c>
      <c r="G174" s="113" t="s">
        <v>237</v>
      </c>
      <c r="H174" s="114">
        <v>426.95</v>
      </c>
      <c r="I174" s="220">
        <v>0</v>
      </c>
      <c r="J174" s="220">
        <f t="shared" si="20"/>
        <v>0</v>
      </c>
      <c r="K174" s="115"/>
      <c r="L174" s="116"/>
      <c r="M174" s="117" t="s">
        <v>14</v>
      </c>
      <c r="N174" s="118" t="s">
        <v>32</v>
      </c>
      <c r="O174" s="90">
        <v>0</v>
      </c>
      <c r="P174" s="90">
        <f t="shared" si="21"/>
        <v>0</v>
      </c>
      <c r="Q174" s="90">
        <v>0</v>
      </c>
      <c r="R174" s="90">
        <f t="shared" si="22"/>
        <v>0</v>
      </c>
      <c r="S174" s="90">
        <v>0</v>
      </c>
      <c r="T174" s="91">
        <f t="shared" si="23"/>
        <v>0</v>
      </c>
      <c r="AR174" s="92" t="s">
        <v>152</v>
      </c>
      <c r="AT174" s="92" t="s">
        <v>125</v>
      </c>
      <c r="AU174" s="92" t="s">
        <v>88</v>
      </c>
      <c r="AY174" s="2" t="s">
        <v>81</v>
      </c>
      <c r="BE174" s="93">
        <f t="shared" si="24"/>
        <v>0</v>
      </c>
      <c r="BF174" s="93">
        <f t="shared" si="25"/>
        <v>0</v>
      </c>
      <c r="BG174" s="93">
        <f t="shared" si="26"/>
        <v>0</v>
      </c>
      <c r="BH174" s="93">
        <f t="shared" si="27"/>
        <v>0</v>
      </c>
      <c r="BI174" s="93">
        <f t="shared" si="28"/>
        <v>0</v>
      </c>
      <c r="BJ174" s="2" t="s">
        <v>88</v>
      </c>
      <c r="BK174" s="94">
        <f t="shared" si="29"/>
        <v>0</v>
      </c>
      <c r="BL174" s="2" t="s">
        <v>118</v>
      </c>
      <c r="BM174" s="92" t="s">
        <v>199</v>
      </c>
    </row>
    <row r="175" spans="2:65" s="9" customFormat="1" ht="16.5" customHeight="1" x14ac:dyDescent="0.25">
      <c r="B175" s="81"/>
      <c r="C175" s="110" t="s">
        <v>200</v>
      </c>
      <c r="D175" s="110" t="s">
        <v>125</v>
      </c>
      <c r="E175" s="111" t="s">
        <v>296</v>
      </c>
      <c r="F175" s="112" t="s">
        <v>297</v>
      </c>
      <c r="G175" s="113" t="s">
        <v>175</v>
      </c>
      <c r="H175" s="114">
        <v>12</v>
      </c>
      <c r="I175" s="220">
        <v>0</v>
      </c>
      <c r="J175" s="220">
        <f t="shared" si="20"/>
        <v>0</v>
      </c>
      <c r="K175" s="115"/>
      <c r="L175" s="116"/>
      <c r="M175" s="117" t="s">
        <v>14</v>
      </c>
      <c r="N175" s="118" t="s">
        <v>32</v>
      </c>
      <c r="O175" s="90">
        <v>0</v>
      </c>
      <c r="P175" s="90">
        <f t="shared" si="21"/>
        <v>0</v>
      </c>
      <c r="Q175" s="90">
        <v>0</v>
      </c>
      <c r="R175" s="90">
        <f t="shared" si="22"/>
        <v>0</v>
      </c>
      <c r="S175" s="90">
        <v>0</v>
      </c>
      <c r="T175" s="91">
        <f t="shared" si="23"/>
        <v>0</v>
      </c>
      <c r="AR175" s="92" t="s">
        <v>152</v>
      </c>
      <c r="AT175" s="92" t="s">
        <v>125</v>
      </c>
      <c r="AU175" s="92" t="s">
        <v>88</v>
      </c>
      <c r="AY175" s="2" t="s">
        <v>81</v>
      </c>
      <c r="BE175" s="93">
        <f t="shared" si="24"/>
        <v>0</v>
      </c>
      <c r="BF175" s="93">
        <f t="shared" si="25"/>
        <v>0</v>
      </c>
      <c r="BG175" s="93">
        <f t="shared" si="26"/>
        <v>0</v>
      </c>
      <c r="BH175" s="93">
        <f t="shared" si="27"/>
        <v>0</v>
      </c>
      <c r="BI175" s="93">
        <f t="shared" si="28"/>
        <v>0</v>
      </c>
      <c r="BJ175" s="2" t="s">
        <v>88</v>
      </c>
      <c r="BK175" s="94">
        <f t="shared" si="29"/>
        <v>0</v>
      </c>
      <c r="BL175" s="2" t="s">
        <v>118</v>
      </c>
      <c r="BM175" s="92" t="s">
        <v>203</v>
      </c>
    </row>
    <row r="176" spans="2:65" s="9" customFormat="1" ht="24.2" customHeight="1" x14ac:dyDescent="0.25">
      <c r="B176" s="81"/>
      <c r="C176" s="82" t="s">
        <v>148</v>
      </c>
      <c r="D176" s="82" t="s">
        <v>83</v>
      </c>
      <c r="E176" s="83" t="s">
        <v>354</v>
      </c>
      <c r="F176" s="84" t="s">
        <v>355</v>
      </c>
      <c r="G176" s="85" t="s">
        <v>237</v>
      </c>
      <c r="H176" s="86">
        <v>140</v>
      </c>
      <c r="I176" s="221">
        <v>0</v>
      </c>
      <c r="J176" s="221">
        <f t="shared" si="20"/>
        <v>0</v>
      </c>
      <c r="K176" s="87"/>
      <c r="L176" s="10"/>
      <c r="M176" s="88" t="s">
        <v>14</v>
      </c>
      <c r="N176" s="89" t="s">
        <v>32</v>
      </c>
      <c r="O176" s="90">
        <v>0</v>
      </c>
      <c r="P176" s="90">
        <f t="shared" si="21"/>
        <v>0</v>
      </c>
      <c r="Q176" s="90">
        <v>0</v>
      </c>
      <c r="R176" s="90">
        <f t="shared" si="22"/>
        <v>0</v>
      </c>
      <c r="S176" s="90">
        <v>0</v>
      </c>
      <c r="T176" s="91">
        <f t="shared" si="23"/>
        <v>0</v>
      </c>
      <c r="AR176" s="92" t="s">
        <v>118</v>
      </c>
      <c r="AT176" s="92" t="s">
        <v>83</v>
      </c>
      <c r="AU176" s="92" t="s">
        <v>88</v>
      </c>
      <c r="AY176" s="2" t="s">
        <v>81</v>
      </c>
      <c r="BE176" s="93">
        <f t="shared" si="24"/>
        <v>0</v>
      </c>
      <c r="BF176" s="93">
        <f t="shared" si="25"/>
        <v>0</v>
      </c>
      <c r="BG176" s="93">
        <f t="shared" si="26"/>
        <v>0</v>
      </c>
      <c r="BH176" s="93">
        <f t="shared" si="27"/>
        <v>0</v>
      </c>
      <c r="BI176" s="93">
        <f t="shared" si="28"/>
        <v>0</v>
      </c>
      <c r="BJ176" s="2" t="s">
        <v>88</v>
      </c>
      <c r="BK176" s="94">
        <f t="shared" si="29"/>
        <v>0</v>
      </c>
      <c r="BL176" s="2" t="s">
        <v>118</v>
      </c>
      <c r="BM176" s="92" t="s">
        <v>206</v>
      </c>
    </row>
    <row r="177" spans="2:65" s="9" customFormat="1" ht="37.9" customHeight="1" x14ac:dyDescent="0.25">
      <c r="B177" s="81"/>
      <c r="C177" s="82" t="s">
        <v>208</v>
      </c>
      <c r="D177" s="82" t="s">
        <v>83</v>
      </c>
      <c r="E177" s="83" t="s">
        <v>300</v>
      </c>
      <c r="F177" s="84" t="s">
        <v>301</v>
      </c>
      <c r="G177" s="85" t="s">
        <v>175</v>
      </c>
      <c r="H177" s="86">
        <v>1</v>
      </c>
      <c r="I177" s="221">
        <v>0</v>
      </c>
      <c r="J177" s="221">
        <f t="shared" si="20"/>
        <v>0</v>
      </c>
      <c r="K177" s="87"/>
      <c r="L177" s="10"/>
      <c r="M177" s="88" t="s">
        <v>14</v>
      </c>
      <c r="N177" s="89" t="s">
        <v>32</v>
      </c>
      <c r="O177" s="90">
        <v>0</v>
      </c>
      <c r="P177" s="90">
        <f t="shared" si="21"/>
        <v>0</v>
      </c>
      <c r="Q177" s="90">
        <v>0</v>
      </c>
      <c r="R177" s="90">
        <f t="shared" si="22"/>
        <v>0</v>
      </c>
      <c r="S177" s="90">
        <v>0</v>
      </c>
      <c r="T177" s="91">
        <f t="shared" si="23"/>
        <v>0</v>
      </c>
      <c r="AR177" s="92" t="s">
        <v>118</v>
      </c>
      <c r="AT177" s="92" t="s">
        <v>83</v>
      </c>
      <c r="AU177" s="92" t="s">
        <v>88</v>
      </c>
      <c r="AY177" s="2" t="s">
        <v>81</v>
      </c>
      <c r="BE177" s="93">
        <f t="shared" si="24"/>
        <v>0</v>
      </c>
      <c r="BF177" s="93">
        <f t="shared" si="25"/>
        <v>0</v>
      </c>
      <c r="BG177" s="93">
        <f t="shared" si="26"/>
        <v>0</v>
      </c>
      <c r="BH177" s="93">
        <f t="shared" si="27"/>
        <v>0</v>
      </c>
      <c r="BI177" s="93">
        <f t="shared" si="28"/>
        <v>0</v>
      </c>
      <c r="BJ177" s="2" t="s">
        <v>88</v>
      </c>
      <c r="BK177" s="94">
        <f t="shared" si="29"/>
        <v>0</v>
      </c>
      <c r="BL177" s="2" t="s">
        <v>118</v>
      </c>
      <c r="BM177" s="92" t="s">
        <v>211</v>
      </c>
    </row>
    <row r="178" spans="2:65" s="9" customFormat="1" ht="16.5" customHeight="1" x14ac:dyDescent="0.25">
      <c r="B178" s="81"/>
      <c r="C178" s="110" t="s">
        <v>152</v>
      </c>
      <c r="D178" s="110" t="s">
        <v>125</v>
      </c>
      <c r="E178" s="111" t="s">
        <v>303</v>
      </c>
      <c r="F178" s="112" t="s">
        <v>304</v>
      </c>
      <c r="G178" s="113" t="s">
        <v>175</v>
      </c>
      <c r="H178" s="114">
        <v>1</v>
      </c>
      <c r="I178" s="220">
        <v>0</v>
      </c>
      <c r="J178" s="220">
        <f t="shared" si="20"/>
        <v>0</v>
      </c>
      <c r="K178" s="115"/>
      <c r="L178" s="116"/>
      <c r="M178" s="117" t="s">
        <v>14</v>
      </c>
      <c r="N178" s="118" t="s">
        <v>32</v>
      </c>
      <c r="O178" s="90">
        <v>0</v>
      </c>
      <c r="P178" s="90">
        <f t="shared" si="21"/>
        <v>0</v>
      </c>
      <c r="Q178" s="90">
        <v>0</v>
      </c>
      <c r="R178" s="90">
        <f t="shared" si="22"/>
        <v>0</v>
      </c>
      <c r="S178" s="90">
        <v>0</v>
      </c>
      <c r="T178" s="91">
        <f t="shared" si="23"/>
        <v>0</v>
      </c>
      <c r="AR178" s="92" t="s">
        <v>152</v>
      </c>
      <c r="AT178" s="92" t="s">
        <v>125</v>
      </c>
      <c r="AU178" s="92" t="s">
        <v>88</v>
      </c>
      <c r="AY178" s="2" t="s">
        <v>81</v>
      </c>
      <c r="BE178" s="93">
        <f t="shared" si="24"/>
        <v>0</v>
      </c>
      <c r="BF178" s="93">
        <f t="shared" si="25"/>
        <v>0</v>
      </c>
      <c r="BG178" s="93">
        <f t="shared" si="26"/>
        <v>0</v>
      </c>
      <c r="BH178" s="93">
        <f t="shared" si="27"/>
        <v>0</v>
      </c>
      <c r="BI178" s="93">
        <f t="shared" si="28"/>
        <v>0</v>
      </c>
      <c r="BJ178" s="2" t="s">
        <v>88</v>
      </c>
      <c r="BK178" s="94">
        <f t="shared" si="29"/>
        <v>0</v>
      </c>
      <c r="BL178" s="2" t="s">
        <v>118</v>
      </c>
      <c r="BM178" s="92" t="s">
        <v>214</v>
      </c>
    </row>
    <row r="179" spans="2:65" s="9" customFormat="1" ht="33" customHeight="1" x14ac:dyDescent="0.25">
      <c r="B179" s="81"/>
      <c r="C179" s="82" t="s">
        <v>215</v>
      </c>
      <c r="D179" s="82" t="s">
        <v>83</v>
      </c>
      <c r="E179" s="83" t="s">
        <v>307</v>
      </c>
      <c r="F179" s="84" t="s">
        <v>308</v>
      </c>
      <c r="G179" s="85" t="s">
        <v>175</v>
      </c>
      <c r="H179" s="86">
        <v>58</v>
      </c>
      <c r="I179" s="221">
        <v>0</v>
      </c>
      <c r="J179" s="221">
        <f t="shared" si="20"/>
        <v>0</v>
      </c>
      <c r="K179" s="87"/>
      <c r="L179" s="10"/>
      <c r="M179" s="88" t="s">
        <v>14</v>
      </c>
      <c r="N179" s="89" t="s">
        <v>32</v>
      </c>
      <c r="O179" s="90">
        <v>0</v>
      </c>
      <c r="P179" s="90">
        <f t="shared" si="21"/>
        <v>0</v>
      </c>
      <c r="Q179" s="90">
        <v>0</v>
      </c>
      <c r="R179" s="90">
        <f t="shared" si="22"/>
        <v>0</v>
      </c>
      <c r="S179" s="90">
        <v>0</v>
      </c>
      <c r="T179" s="91">
        <f t="shared" si="23"/>
        <v>0</v>
      </c>
      <c r="AR179" s="92" t="s">
        <v>118</v>
      </c>
      <c r="AT179" s="92" t="s">
        <v>83</v>
      </c>
      <c r="AU179" s="92" t="s">
        <v>88</v>
      </c>
      <c r="AY179" s="2" t="s">
        <v>81</v>
      </c>
      <c r="BE179" s="93">
        <f t="shared" si="24"/>
        <v>0</v>
      </c>
      <c r="BF179" s="93">
        <f t="shared" si="25"/>
        <v>0</v>
      </c>
      <c r="BG179" s="93">
        <f t="shared" si="26"/>
        <v>0</v>
      </c>
      <c r="BH179" s="93">
        <f t="shared" si="27"/>
        <v>0</v>
      </c>
      <c r="BI179" s="93">
        <f t="shared" si="28"/>
        <v>0</v>
      </c>
      <c r="BJ179" s="2" t="s">
        <v>88</v>
      </c>
      <c r="BK179" s="94">
        <f t="shared" si="29"/>
        <v>0</v>
      </c>
      <c r="BL179" s="2" t="s">
        <v>118</v>
      </c>
      <c r="BM179" s="92" t="s">
        <v>218</v>
      </c>
    </row>
    <row r="180" spans="2:65" s="9" customFormat="1" ht="16.5" customHeight="1" x14ac:dyDescent="0.25">
      <c r="B180" s="81"/>
      <c r="C180" s="82" t="s">
        <v>156</v>
      </c>
      <c r="D180" s="82" t="s">
        <v>83</v>
      </c>
      <c r="E180" s="83" t="s">
        <v>314</v>
      </c>
      <c r="F180" s="84" t="s">
        <v>315</v>
      </c>
      <c r="G180" s="85" t="s">
        <v>123</v>
      </c>
      <c r="H180" s="86">
        <v>420</v>
      </c>
      <c r="I180" s="221">
        <v>0</v>
      </c>
      <c r="J180" s="221">
        <f t="shared" si="20"/>
        <v>0</v>
      </c>
      <c r="K180" s="87"/>
      <c r="L180" s="10"/>
      <c r="M180" s="88" t="s">
        <v>14</v>
      </c>
      <c r="N180" s="89" t="s">
        <v>32</v>
      </c>
      <c r="O180" s="90">
        <v>0</v>
      </c>
      <c r="P180" s="90">
        <f t="shared" si="21"/>
        <v>0</v>
      </c>
      <c r="Q180" s="90">
        <v>0</v>
      </c>
      <c r="R180" s="90">
        <f t="shared" si="22"/>
        <v>0</v>
      </c>
      <c r="S180" s="90">
        <v>0</v>
      </c>
      <c r="T180" s="91">
        <f t="shared" si="23"/>
        <v>0</v>
      </c>
      <c r="AR180" s="92" t="s">
        <v>118</v>
      </c>
      <c r="AT180" s="92" t="s">
        <v>83</v>
      </c>
      <c r="AU180" s="92" t="s">
        <v>88</v>
      </c>
      <c r="AY180" s="2" t="s">
        <v>81</v>
      </c>
      <c r="BE180" s="93">
        <f t="shared" si="24"/>
        <v>0</v>
      </c>
      <c r="BF180" s="93">
        <f t="shared" si="25"/>
        <v>0</v>
      </c>
      <c r="BG180" s="93">
        <f t="shared" si="26"/>
        <v>0</v>
      </c>
      <c r="BH180" s="93">
        <f t="shared" si="27"/>
        <v>0</v>
      </c>
      <c r="BI180" s="93">
        <f t="shared" si="28"/>
        <v>0</v>
      </c>
      <c r="BJ180" s="2" t="s">
        <v>88</v>
      </c>
      <c r="BK180" s="94">
        <f t="shared" si="29"/>
        <v>0</v>
      </c>
      <c r="BL180" s="2" t="s">
        <v>118</v>
      </c>
      <c r="BM180" s="92" t="s">
        <v>221</v>
      </c>
    </row>
    <row r="181" spans="2:65" s="95" customFormat="1" x14ac:dyDescent="0.25">
      <c r="B181" s="96"/>
      <c r="D181" s="97" t="s">
        <v>89</v>
      </c>
      <c r="E181" s="98" t="s">
        <v>14</v>
      </c>
      <c r="F181" s="99" t="s">
        <v>374</v>
      </c>
      <c r="H181" s="100">
        <v>420</v>
      </c>
      <c r="I181" s="223"/>
      <c r="J181" s="223"/>
      <c r="L181" s="96"/>
      <c r="M181" s="101"/>
      <c r="T181" s="102"/>
      <c r="AT181" s="98" t="s">
        <v>89</v>
      </c>
      <c r="AU181" s="98" t="s">
        <v>88</v>
      </c>
      <c r="AV181" s="95" t="s">
        <v>88</v>
      </c>
      <c r="AW181" s="95" t="s">
        <v>91</v>
      </c>
      <c r="AX181" s="95" t="s">
        <v>2</v>
      </c>
      <c r="AY181" s="98" t="s">
        <v>81</v>
      </c>
    </row>
    <row r="182" spans="2:65" s="103" customFormat="1" x14ac:dyDescent="0.25">
      <c r="B182" s="104"/>
      <c r="D182" s="97" t="s">
        <v>89</v>
      </c>
      <c r="E182" s="105" t="s">
        <v>14</v>
      </c>
      <c r="F182" s="106" t="s">
        <v>93</v>
      </c>
      <c r="H182" s="107">
        <v>420</v>
      </c>
      <c r="I182" s="224"/>
      <c r="J182" s="224"/>
      <c r="L182" s="104"/>
      <c r="M182" s="108"/>
      <c r="T182" s="109"/>
      <c r="AT182" s="105" t="s">
        <v>89</v>
      </c>
      <c r="AU182" s="105" t="s">
        <v>88</v>
      </c>
      <c r="AV182" s="103" t="s">
        <v>87</v>
      </c>
      <c r="AW182" s="103" t="s">
        <v>91</v>
      </c>
      <c r="AX182" s="103" t="s">
        <v>80</v>
      </c>
      <c r="AY182" s="105" t="s">
        <v>81</v>
      </c>
    </row>
    <row r="183" spans="2:65" s="9" customFormat="1" ht="24.2" customHeight="1" x14ac:dyDescent="0.25">
      <c r="B183" s="81"/>
      <c r="C183" s="110" t="s">
        <v>222</v>
      </c>
      <c r="D183" s="110" t="s">
        <v>125</v>
      </c>
      <c r="E183" s="111" t="s">
        <v>318</v>
      </c>
      <c r="F183" s="112" t="s">
        <v>319</v>
      </c>
      <c r="G183" s="113" t="s">
        <v>123</v>
      </c>
      <c r="H183" s="114">
        <v>420</v>
      </c>
      <c r="I183" s="220">
        <v>0</v>
      </c>
      <c r="J183" s="220">
        <f>ROUND(I183*H183,3)</f>
        <v>0</v>
      </c>
      <c r="K183" s="115"/>
      <c r="L183" s="116"/>
      <c r="M183" s="117" t="s">
        <v>14</v>
      </c>
      <c r="N183" s="118" t="s">
        <v>32</v>
      </c>
      <c r="O183" s="90">
        <v>0</v>
      </c>
      <c r="P183" s="90">
        <f>O183*H183</f>
        <v>0</v>
      </c>
      <c r="Q183" s="90">
        <v>0</v>
      </c>
      <c r="R183" s="90">
        <f>Q183*H183</f>
        <v>0</v>
      </c>
      <c r="S183" s="90">
        <v>0</v>
      </c>
      <c r="T183" s="91">
        <f>S183*H183</f>
        <v>0</v>
      </c>
      <c r="AR183" s="92" t="s">
        <v>152</v>
      </c>
      <c r="AT183" s="92" t="s">
        <v>125</v>
      </c>
      <c r="AU183" s="92" t="s">
        <v>88</v>
      </c>
      <c r="AY183" s="2" t="s">
        <v>81</v>
      </c>
      <c r="BE183" s="93">
        <f>IF(N183="základná",J183,0)</f>
        <v>0</v>
      </c>
      <c r="BF183" s="93">
        <f>IF(N183="znížená",J183,0)</f>
        <v>0</v>
      </c>
      <c r="BG183" s="93">
        <f>IF(N183="zákl. prenesená",J183,0)</f>
        <v>0</v>
      </c>
      <c r="BH183" s="93">
        <f>IF(N183="zníž. prenesená",J183,0)</f>
        <v>0</v>
      </c>
      <c r="BI183" s="93">
        <f>IF(N183="nulová",J183,0)</f>
        <v>0</v>
      </c>
      <c r="BJ183" s="2" t="s">
        <v>88</v>
      </c>
      <c r="BK183" s="94">
        <f>ROUND(I183*H183,3)</f>
        <v>0</v>
      </c>
      <c r="BL183" s="2" t="s">
        <v>118</v>
      </c>
      <c r="BM183" s="92" t="s">
        <v>225</v>
      </c>
    </row>
    <row r="184" spans="2:65" s="9" customFormat="1" ht="24.2" customHeight="1" x14ac:dyDescent="0.25">
      <c r="B184" s="81"/>
      <c r="C184" s="82" t="s">
        <v>160</v>
      </c>
      <c r="D184" s="82" t="s">
        <v>83</v>
      </c>
      <c r="E184" s="83" t="s">
        <v>358</v>
      </c>
      <c r="F184" s="84" t="s">
        <v>359</v>
      </c>
      <c r="G184" s="85" t="s">
        <v>360</v>
      </c>
      <c r="H184" s="86">
        <v>46.688000000000002</v>
      </c>
      <c r="I184" s="221">
        <v>0</v>
      </c>
      <c r="J184" s="221">
        <f>ROUND(I184*H184,3)</f>
        <v>0</v>
      </c>
      <c r="K184" s="87"/>
      <c r="L184" s="10"/>
      <c r="M184" s="119" t="s">
        <v>14</v>
      </c>
      <c r="N184" s="120" t="s">
        <v>32</v>
      </c>
      <c r="O184" s="121">
        <v>0</v>
      </c>
      <c r="P184" s="121">
        <f>O184*H184</f>
        <v>0</v>
      </c>
      <c r="Q184" s="121">
        <v>0</v>
      </c>
      <c r="R184" s="121">
        <f>Q184*H184</f>
        <v>0</v>
      </c>
      <c r="S184" s="121">
        <v>0</v>
      </c>
      <c r="T184" s="122">
        <f>S184*H184</f>
        <v>0</v>
      </c>
      <c r="AR184" s="92" t="s">
        <v>118</v>
      </c>
      <c r="AT184" s="92" t="s">
        <v>83</v>
      </c>
      <c r="AU184" s="92" t="s">
        <v>88</v>
      </c>
      <c r="AY184" s="2" t="s">
        <v>81</v>
      </c>
      <c r="BE184" s="93">
        <f>IF(N184="základná",J184,0)</f>
        <v>0</v>
      </c>
      <c r="BF184" s="93">
        <f>IF(N184="znížená",J184,0)</f>
        <v>0</v>
      </c>
      <c r="BG184" s="93">
        <f>IF(N184="zákl. prenesená",J184,0)</f>
        <v>0</v>
      </c>
      <c r="BH184" s="93">
        <f>IF(N184="zníž. prenesená",J184,0)</f>
        <v>0</v>
      </c>
      <c r="BI184" s="93">
        <f>IF(N184="nulová",J184,0)</f>
        <v>0</v>
      </c>
      <c r="BJ184" s="2" t="s">
        <v>88</v>
      </c>
      <c r="BK184" s="94">
        <f>ROUND(I184*H184,3)</f>
        <v>0</v>
      </c>
      <c r="BL184" s="2" t="s">
        <v>118</v>
      </c>
      <c r="BM184" s="92" t="s">
        <v>228</v>
      </c>
    </row>
    <row r="185" spans="2:65" s="9" customFormat="1" ht="6.95" customHeight="1" x14ac:dyDescent="0.25">
      <c r="B185" s="40"/>
      <c r="C185" s="41"/>
      <c r="D185" s="41"/>
      <c r="E185" s="41"/>
      <c r="F185" s="41"/>
      <c r="G185" s="41"/>
      <c r="H185" s="41"/>
      <c r="I185" s="41"/>
      <c r="J185" s="41"/>
      <c r="K185" s="41"/>
      <c r="L185" s="10"/>
    </row>
  </sheetData>
  <autoFilter ref="C132:K184" xr:uid="{00000000-0009-0000-0000-000019000000}"/>
  <mergeCells count="15">
    <mergeCell ref="E121:H121"/>
    <mergeCell ref="E123:H123"/>
    <mergeCell ref="E125:H125"/>
    <mergeCell ref="E31:H31"/>
    <mergeCell ref="E85:H85"/>
    <mergeCell ref="E87:H87"/>
    <mergeCell ref="E89:H89"/>
    <mergeCell ref="E91:H91"/>
    <mergeCell ref="E119:H119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A76B6-318B-43E0-B5A0-38ACF6090A36}">
  <sheetPr>
    <pageSetUpPr fitToPage="1"/>
  </sheetPr>
  <dimension ref="B2:BM190"/>
  <sheetViews>
    <sheetView showGridLines="0" topLeftCell="A120" workbookViewId="0">
      <selection activeCell="I136" sqref="I136:J189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05" t="s">
        <v>0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2" t="s">
        <v>1170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26.25" customHeight="1" x14ac:dyDescent="0.2">
      <c r="B7" s="5"/>
      <c r="E7" s="214" t="str">
        <f>'[1]Rekapitulácia stavby'!K6</f>
        <v>Zelené sídliská - lokalita MAGURSKÁ - JELŠOVÝ HÁJIK - revízia 2</v>
      </c>
      <c r="F7" s="215"/>
      <c r="G7" s="215"/>
      <c r="H7" s="215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214" t="s">
        <v>8</v>
      </c>
      <c r="F9" s="206"/>
      <c r="G9" s="206"/>
      <c r="H9" s="206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188" t="s">
        <v>1184</v>
      </c>
      <c r="F11" s="216"/>
      <c r="G11" s="216"/>
      <c r="H11" s="216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16.5" customHeight="1" x14ac:dyDescent="0.25">
      <c r="B13" s="10"/>
      <c r="E13" s="203" t="s">
        <v>1185</v>
      </c>
      <c r="F13" s="216"/>
      <c r="G13" s="216"/>
      <c r="H13" s="216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907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376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25">
      <c r="B19" s="10"/>
      <c r="E19" s="12" t="s">
        <v>377</v>
      </c>
      <c r="I19" s="8" t="s">
        <v>21</v>
      </c>
      <c r="J19" s="12" t="s">
        <v>14</v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22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25">
      <c r="B22" s="10"/>
      <c r="E22" s="207" t="str">
        <f>'[1]Rekapitulácia stavby'!E14</f>
        <v xml:space="preserve"> </v>
      </c>
      <c r="F22" s="207"/>
      <c r="G22" s="207"/>
      <c r="H22" s="207"/>
      <c r="I22" s="8" t="s">
        <v>21</v>
      </c>
      <c r="J22" s="12" t="str">
        <f>'[1]Rekapitulácia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23</v>
      </c>
      <c r="I24" s="8" t="s">
        <v>20</v>
      </c>
      <c r="J24" s="12" t="s">
        <v>14</v>
      </c>
      <c r="L24" s="10"/>
    </row>
    <row r="25" spans="2:12" s="9" customFormat="1" ht="18" customHeight="1" x14ac:dyDescent="0.25">
      <c r="B25" s="10"/>
      <c r="E25" s="12" t="s">
        <v>647</v>
      </c>
      <c r="I25" s="8" t="s">
        <v>21</v>
      </c>
      <c r="J25" s="12" t="s">
        <v>14</v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24</v>
      </c>
      <c r="I27" s="8" t="s">
        <v>20</v>
      </c>
      <c r="J27" s="12" t="s">
        <v>14</v>
      </c>
      <c r="L27" s="10"/>
    </row>
    <row r="28" spans="2:12" s="9" customFormat="1" ht="18" customHeight="1" x14ac:dyDescent="0.25">
      <c r="B28" s="10"/>
      <c r="E28" s="12" t="s">
        <v>648</v>
      </c>
      <c r="I28" s="8" t="s">
        <v>21</v>
      </c>
      <c r="J28" s="12" t="s">
        <v>14</v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25</v>
      </c>
      <c r="L30" s="10"/>
    </row>
    <row r="31" spans="2:12" s="14" customFormat="1" ht="16.5" customHeight="1" x14ac:dyDescent="0.25">
      <c r="B31" s="15"/>
      <c r="E31" s="209" t="s">
        <v>14</v>
      </c>
      <c r="F31" s="209"/>
      <c r="G31" s="209"/>
      <c r="H31" s="209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26</v>
      </c>
      <c r="J34" s="19">
        <f>ROUND(J133,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27</v>
      </c>
      <c r="I36" s="20" t="s">
        <v>28</v>
      </c>
      <c r="J36" s="20" t="s">
        <v>29</v>
      </c>
      <c r="L36" s="10"/>
    </row>
    <row r="37" spans="2:12" s="9" customFormat="1" ht="14.45" customHeight="1" x14ac:dyDescent="0.25">
      <c r="B37" s="10"/>
      <c r="D37" s="11" t="s">
        <v>30</v>
      </c>
      <c r="E37" s="21" t="s">
        <v>31</v>
      </c>
      <c r="F37" s="22">
        <f>ROUND((SUM(BE133:BE189)),  2)</f>
        <v>0</v>
      </c>
      <c r="G37" s="23"/>
      <c r="H37" s="23"/>
      <c r="I37" s="24">
        <v>0.23</v>
      </c>
      <c r="J37" s="22">
        <f>ROUND(((SUM(BE133:BE189))*I37),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ROUND((SUM(BF133:BF189)),  2)</f>
        <v>0</v>
      </c>
      <c r="I38" s="26">
        <v>0.23</v>
      </c>
      <c r="J38" s="25">
        <f>ROUND(((SUM(BF133:BF189))*I38),  2)</f>
        <v>0</v>
      </c>
      <c r="L38" s="10"/>
    </row>
    <row r="39" spans="2:12" s="9" customFormat="1" ht="14.45" hidden="1" customHeight="1" x14ac:dyDescent="0.25">
      <c r="B39" s="10"/>
      <c r="E39" s="8" t="s">
        <v>33</v>
      </c>
      <c r="F39" s="25">
        <f>ROUND((SUM(BG133:BG189)),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34</v>
      </c>
      <c r="F40" s="25">
        <f>ROUND((SUM(BH133:BH189)),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35</v>
      </c>
      <c r="F41" s="22">
        <f>ROUND((SUM(BI133:BI189)),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36</v>
      </c>
      <c r="E43" s="29"/>
      <c r="F43" s="29"/>
      <c r="G43" s="30" t="s">
        <v>37</v>
      </c>
      <c r="H43" s="31" t="s">
        <v>38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39</v>
      </c>
      <c r="E50" s="35"/>
      <c r="F50" s="35"/>
      <c r="G50" s="34" t="s">
        <v>40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41</v>
      </c>
      <c r="E61" s="37"/>
      <c r="F61" s="38" t="s">
        <v>42</v>
      </c>
      <c r="G61" s="36" t="s">
        <v>41</v>
      </c>
      <c r="H61" s="37"/>
      <c r="I61" s="37"/>
      <c r="J61" s="39" t="s">
        <v>42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43</v>
      </c>
      <c r="E65" s="35"/>
      <c r="F65" s="35"/>
      <c r="G65" s="34" t="s">
        <v>44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41</v>
      </c>
      <c r="E76" s="37"/>
      <c r="F76" s="38" t="s">
        <v>42</v>
      </c>
      <c r="G76" s="36" t="s">
        <v>41</v>
      </c>
      <c r="H76" s="37"/>
      <c r="I76" s="37"/>
      <c r="J76" s="39" t="s">
        <v>42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45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26.25" hidden="1" customHeight="1" x14ac:dyDescent="0.25">
      <c r="B85" s="10"/>
      <c r="E85" s="214" t="str">
        <f>E7</f>
        <v>Zelené sídliská - lokalita MAGURSKÁ - JELŠOVÝ HÁJIK - revízia 2</v>
      </c>
      <c r="F85" s="215"/>
      <c r="G85" s="215"/>
      <c r="H85" s="215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14" t="s">
        <v>8</v>
      </c>
      <c r="F87" s="206"/>
      <c r="G87" s="206"/>
      <c r="H87" s="206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188" t="s">
        <v>1184</v>
      </c>
      <c r="F89" s="216"/>
      <c r="G89" s="216"/>
      <c r="H89" s="216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16.5" hidden="1" customHeight="1" x14ac:dyDescent="0.25">
      <c r="B91" s="10"/>
      <c r="E91" s="203" t="str">
        <f>E13</f>
        <v>6 - Multifunkčné ihrisko</v>
      </c>
      <c r="F91" s="216"/>
      <c r="G91" s="216"/>
      <c r="H91" s="216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>Magurská, Jelšový hájik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23</v>
      </c>
      <c r="J95" s="16" t="str">
        <f>E25</f>
        <v>Ing. Júlia Straňáková</v>
      </c>
      <c r="L95" s="10"/>
    </row>
    <row r="96" spans="2:12" s="9" customFormat="1" ht="15.2" hidden="1" customHeight="1" x14ac:dyDescent="0.25">
      <c r="B96" s="10"/>
      <c r="C96" s="8" t="s">
        <v>22</v>
      </c>
      <c r="F96" s="12" t="str">
        <f>IF(E22="","",E22)</f>
        <v xml:space="preserve"> </v>
      </c>
      <c r="I96" s="8" t="s">
        <v>24</v>
      </c>
      <c r="J96" s="16" t="str">
        <f>E28</f>
        <v>Milan Straňák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46</v>
      </c>
      <c r="D98" s="27"/>
      <c r="E98" s="27"/>
      <c r="F98" s="27"/>
      <c r="G98" s="27"/>
      <c r="H98" s="27"/>
      <c r="I98" s="27"/>
      <c r="J98" s="45" t="s">
        <v>47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48</v>
      </c>
      <c r="J100" s="19">
        <f>J133</f>
        <v>0</v>
      </c>
      <c r="L100" s="10"/>
      <c r="AU100" s="2" t="s">
        <v>49</v>
      </c>
    </row>
    <row r="101" spans="2:47" s="47" customFormat="1" ht="24.95" hidden="1" customHeight="1" x14ac:dyDescent="0.25">
      <c r="B101" s="48"/>
      <c r="D101" s="49" t="s">
        <v>50</v>
      </c>
      <c r="E101" s="50"/>
      <c r="F101" s="50"/>
      <c r="G101" s="50"/>
      <c r="H101" s="50"/>
      <c r="I101" s="50"/>
      <c r="J101" s="51">
        <f>J134</f>
        <v>0</v>
      </c>
      <c r="L101" s="48"/>
    </row>
    <row r="102" spans="2:47" s="52" customFormat="1" ht="19.899999999999999" hidden="1" customHeight="1" x14ac:dyDescent="0.25">
      <c r="B102" s="53"/>
      <c r="D102" s="54" t="s">
        <v>51</v>
      </c>
      <c r="E102" s="55"/>
      <c r="F102" s="55"/>
      <c r="G102" s="55"/>
      <c r="H102" s="55"/>
      <c r="I102" s="55"/>
      <c r="J102" s="56">
        <f>J135</f>
        <v>0</v>
      </c>
      <c r="L102" s="53"/>
    </row>
    <row r="103" spans="2:47" s="52" customFormat="1" ht="19.899999999999999" hidden="1" customHeight="1" x14ac:dyDescent="0.25">
      <c r="B103" s="53"/>
      <c r="D103" s="54" t="s">
        <v>52</v>
      </c>
      <c r="E103" s="55"/>
      <c r="F103" s="55"/>
      <c r="G103" s="55"/>
      <c r="H103" s="55"/>
      <c r="I103" s="55"/>
      <c r="J103" s="56">
        <f>J149</f>
        <v>0</v>
      </c>
      <c r="L103" s="53"/>
    </row>
    <row r="104" spans="2:47" s="52" customFormat="1" ht="19.899999999999999" hidden="1" customHeight="1" x14ac:dyDescent="0.25">
      <c r="B104" s="53"/>
      <c r="D104" s="54" t="s">
        <v>53</v>
      </c>
      <c r="E104" s="55"/>
      <c r="F104" s="55"/>
      <c r="G104" s="55"/>
      <c r="H104" s="55"/>
      <c r="I104" s="55"/>
      <c r="J104" s="56">
        <f>J152</f>
        <v>0</v>
      </c>
      <c r="L104" s="53"/>
    </row>
    <row r="105" spans="2:47" s="52" customFormat="1" ht="19.899999999999999" hidden="1" customHeight="1" x14ac:dyDescent="0.25">
      <c r="B105" s="53"/>
      <c r="D105" s="54" t="s">
        <v>55</v>
      </c>
      <c r="E105" s="55"/>
      <c r="F105" s="55"/>
      <c r="G105" s="55"/>
      <c r="H105" s="55"/>
      <c r="I105" s="55"/>
      <c r="J105" s="56">
        <f>J160</f>
        <v>0</v>
      </c>
      <c r="L105" s="53"/>
    </row>
    <row r="106" spans="2:47" s="52" customFormat="1" ht="19.899999999999999" hidden="1" customHeight="1" x14ac:dyDescent="0.25">
      <c r="B106" s="53"/>
      <c r="D106" s="54" t="s">
        <v>57</v>
      </c>
      <c r="E106" s="55"/>
      <c r="F106" s="55"/>
      <c r="G106" s="55"/>
      <c r="H106" s="55"/>
      <c r="I106" s="55"/>
      <c r="J106" s="56">
        <f>J164</f>
        <v>0</v>
      </c>
      <c r="L106" s="53"/>
    </row>
    <row r="107" spans="2:47" s="52" customFormat="1" ht="19.899999999999999" hidden="1" customHeight="1" x14ac:dyDescent="0.25">
      <c r="B107" s="53"/>
      <c r="D107" s="54" t="s">
        <v>58</v>
      </c>
      <c r="E107" s="55"/>
      <c r="F107" s="55"/>
      <c r="G107" s="55"/>
      <c r="H107" s="55"/>
      <c r="I107" s="55"/>
      <c r="J107" s="56">
        <f>J172</f>
        <v>0</v>
      </c>
      <c r="L107" s="53"/>
    </row>
    <row r="108" spans="2:47" s="47" customFormat="1" ht="24.95" hidden="1" customHeight="1" x14ac:dyDescent="0.25">
      <c r="B108" s="48"/>
      <c r="D108" s="49" t="s">
        <v>59</v>
      </c>
      <c r="E108" s="50"/>
      <c r="F108" s="50"/>
      <c r="G108" s="50"/>
      <c r="H108" s="50"/>
      <c r="I108" s="50"/>
      <c r="J108" s="51">
        <f>J174</f>
        <v>0</v>
      </c>
      <c r="L108" s="48"/>
    </row>
    <row r="109" spans="2:47" s="52" customFormat="1" ht="19.899999999999999" hidden="1" customHeight="1" x14ac:dyDescent="0.25">
      <c r="B109" s="53"/>
      <c r="D109" s="54" t="s">
        <v>61</v>
      </c>
      <c r="E109" s="55"/>
      <c r="F109" s="55"/>
      <c r="G109" s="55"/>
      <c r="H109" s="55"/>
      <c r="I109" s="55"/>
      <c r="J109" s="56">
        <f>J175</f>
        <v>0</v>
      </c>
      <c r="L109" s="53"/>
    </row>
    <row r="110" spans="2:47" s="9" customFormat="1" ht="21.75" hidden="1" customHeight="1" x14ac:dyDescent="0.25">
      <c r="B110" s="10"/>
      <c r="L110" s="10"/>
    </row>
    <row r="111" spans="2:47" s="9" customFormat="1" ht="6.95" hidden="1" customHeight="1" x14ac:dyDescent="0.25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10"/>
    </row>
    <row r="112" spans="2:47" hidden="1" x14ac:dyDescent="0.2"/>
    <row r="113" spans="2:12" hidden="1" x14ac:dyDescent="0.2"/>
    <row r="114" spans="2:12" hidden="1" x14ac:dyDescent="0.2"/>
    <row r="115" spans="2:12" s="9" customFormat="1" ht="6.95" customHeight="1" x14ac:dyDescent="0.25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10"/>
    </row>
    <row r="116" spans="2:12" s="9" customFormat="1" ht="24.95" customHeight="1" x14ac:dyDescent="0.25">
      <c r="B116" s="10"/>
      <c r="C116" s="6" t="s">
        <v>62</v>
      </c>
      <c r="L116" s="10"/>
    </row>
    <row r="117" spans="2:12" s="9" customFormat="1" ht="6.95" customHeight="1" x14ac:dyDescent="0.25">
      <c r="B117" s="10"/>
      <c r="L117" s="10"/>
    </row>
    <row r="118" spans="2:12" s="9" customFormat="1" ht="12" customHeight="1" x14ac:dyDescent="0.25">
      <c r="B118" s="10"/>
      <c r="C118" s="8" t="s">
        <v>6</v>
      </c>
      <c r="L118" s="10"/>
    </row>
    <row r="119" spans="2:12" s="9" customFormat="1" ht="26.25" customHeight="1" x14ac:dyDescent="0.25">
      <c r="B119" s="10"/>
      <c r="E119" s="214" t="str">
        <f>E7</f>
        <v>Zelené sídliská - lokalita MAGURSKÁ - JELŠOVÝ HÁJIK - revízia 2</v>
      </c>
      <c r="F119" s="215"/>
      <c r="G119" s="215"/>
      <c r="H119" s="215"/>
      <c r="L119" s="10"/>
    </row>
    <row r="120" spans="2:12" ht="12" customHeight="1" x14ac:dyDescent="0.2">
      <c r="B120" s="5"/>
      <c r="C120" s="8" t="s">
        <v>7</v>
      </c>
      <c r="L120" s="5"/>
    </row>
    <row r="121" spans="2:12" ht="16.5" customHeight="1" x14ac:dyDescent="0.2">
      <c r="B121" s="5"/>
      <c r="E121" s="214" t="s">
        <v>8</v>
      </c>
      <c r="F121" s="206"/>
      <c r="G121" s="206"/>
      <c r="H121" s="206"/>
      <c r="L121" s="5"/>
    </row>
    <row r="122" spans="2:12" ht="12" customHeight="1" x14ac:dyDescent="0.2">
      <c r="B122" s="5"/>
      <c r="C122" s="8" t="s">
        <v>9</v>
      </c>
      <c r="L122" s="5"/>
    </row>
    <row r="123" spans="2:12" s="9" customFormat="1" ht="16.5" customHeight="1" x14ac:dyDescent="0.25">
      <c r="B123" s="10"/>
      <c r="E123" s="188" t="s">
        <v>1184</v>
      </c>
      <c r="F123" s="216"/>
      <c r="G123" s="216"/>
      <c r="H123" s="216"/>
      <c r="L123" s="10"/>
    </row>
    <row r="124" spans="2:12" s="9" customFormat="1" ht="12" customHeight="1" x14ac:dyDescent="0.25">
      <c r="B124" s="10"/>
      <c r="C124" s="8" t="s">
        <v>11</v>
      </c>
      <c r="L124" s="10"/>
    </row>
    <row r="125" spans="2:12" s="9" customFormat="1" ht="16.5" customHeight="1" x14ac:dyDescent="0.25">
      <c r="B125" s="10"/>
      <c r="E125" s="203" t="str">
        <f>E13</f>
        <v>6 - Multifunkčné ihrisko</v>
      </c>
      <c r="F125" s="216"/>
      <c r="G125" s="216"/>
      <c r="H125" s="216"/>
      <c r="L125" s="10"/>
    </row>
    <row r="126" spans="2:12" s="9" customFormat="1" ht="6.95" customHeight="1" x14ac:dyDescent="0.25">
      <c r="B126" s="10"/>
      <c r="L126" s="10"/>
    </row>
    <row r="127" spans="2:12" s="9" customFormat="1" ht="12" customHeight="1" x14ac:dyDescent="0.25">
      <c r="B127" s="10"/>
      <c r="C127" s="8" t="s">
        <v>16</v>
      </c>
      <c r="F127" s="12" t="str">
        <f>F16</f>
        <v>Magurská, Jelšový hájik</v>
      </c>
      <c r="I127" s="8" t="s">
        <v>18</v>
      </c>
      <c r="J127" s="13">
        <f>IF(J16="","",J16)</f>
        <v>46099</v>
      </c>
      <c r="L127" s="10"/>
    </row>
    <row r="128" spans="2:12" s="9" customFormat="1" ht="6.95" customHeight="1" x14ac:dyDescent="0.25">
      <c r="B128" s="10"/>
      <c r="L128" s="10"/>
    </row>
    <row r="129" spans="2:65" s="9" customFormat="1" ht="15.2" customHeight="1" x14ac:dyDescent="0.25">
      <c r="B129" s="10"/>
      <c r="C129" s="8" t="s">
        <v>19</v>
      </c>
      <c r="F129" s="12" t="str">
        <f>E19</f>
        <v>Mesto Banská Bystrica</v>
      </c>
      <c r="I129" s="8" t="s">
        <v>23</v>
      </c>
      <c r="J129" s="16" t="str">
        <f>E25</f>
        <v>Ing. Júlia Straňáková</v>
      </c>
      <c r="L129" s="10"/>
    </row>
    <row r="130" spans="2:65" s="9" customFormat="1" ht="15.2" customHeight="1" x14ac:dyDescent="0.25">
      <c r="B130" s="10"/>
      <c r="C130" s="8" t="s">
        <v>22</v>
      </c>
      <c r="F130" s="12" t="str">
        <f>IF(E22="","",E22)</f>
        <v xml:space="preserve"> </v>
      </c>
      <c r="I130" s="8" t="s">
        <v>24</v>
      </c>
      <c r="J130" s="16" t="str">
        <f>E28</f>
        <v>Milan Straňák</v>
      </c>
      <c r="L130" s="10"/>
    </row>
    <row r="131" spans="2:65" s="9" customFormat="1" ht="10.35" customHeight="1" x14ac:dyDescent="0.25">
      <c r="B131" s="10"/>
      <c r="L131" s="10"/>
    </row>
    <row r="132" spans="2:65" s="57" customFormat="1" ht="29.25" customHeight="1" x14ac:dyDescent="0.25">
      <c r="B132" s="58"/>
      <c r="C132" s="59" t="s">
        <v>63</v>
      </c>
      <c r="D132" s="60" t="s">
        <v>64</v>
      </c>
      <c r="E132" s="60" t="s">
        <v>65</v>
      </c>
      <c r="F132" s="60" t="s">
        <v>66</v>
      </c>
      <c r="G132" s="60" t="s">
        <v>67</v>
      </c>
      <c r="H132" s="60" t="s">
        <v>68</v>
      </c>
      <c r="I132" s="60" t="s">
        <v>69</v>
      </c>
      <c r="J132" s="61" t="s">
        <v>47</v>
      </c>
      <c r="K132" s="62" t="s">
        <v>70</v>
      </c>
      <c r="L132" s="58"/>
      <c r="M132" s="63" t="s">
        <v>14</v>
      </c>
      <c r="N132" s="64" t="s">
        <v>30</v>
      </c>
      <c r="O132" s="64" t="s">
        <v>71</v>
      </c>
      <c r="P132" s="64" t="s">
        <v>72</v>
      </c>
      <c r="Q132" s="64" t="s">
        <v>73</v>
      </c>
      <c r="R132" s="64" t="s">
        <v>74</v>
      </c>
      <c r="S132" s="64" t="s">
        <v>75</v>
      </c>
      <c r="T132" s="65" t="s">
        <v>76</v>
      </c>
    </row>
    <row r="133" spans="2:65" s="9" customFormat="1" ht="22.9" customHeight="1" x14ac:dyDescent="0.25">
      <c r="B133" s="10"/>
      <c r="C133" s="66" t="s">
        <v>48</v>
      </c>
      <c r="J133" s="217">
        <f>BK133</f>
        <v>0</v>
      </c>
      <c r="L133" s="10"/>
      <c r="M133" s="67"/>
      <c r="N133" s="17"/>
      <c r="O133" s="17"/>
      <c r="P133" s="68">
        <f>P134+P174</f>
        <v>0</v>
      </c>
      <c r="Q133" s="17"/>
      <c r="R133" s="68">
        <f>R134+R174</f>
        <v>0</v>
      </c>
      <c r="S133" s="17"/>
      <c r="T133" s="69">
        <f>T134+T174</f>
        <v>0</v>
      </c>
      <c r="AT133" s="2" t="s">
        <v>77</v>
      </c>
      <c r="AU133" s="2" t="s">
        <v>49</v>
      </c>
      <c r="BK133" s="70">
        <f>BK134+BK174</f>
        <v>0</v>
      </c>
    </row>
    <row r="134" spans="2:65" s="71" customFormat="1" ht="25.9" customHeight="1" x14ac:dyDescent="0.2">
      <c r="B134" s="72"/>
      <c r="D134" s="73" t="s">
        <v>77</v>
      </c>
      <c r="E134" s="74" t="s">
        <v>78</v>
      </c>
      <c r="F134" s="74" t="s">
        <v>79</v>
      </c>
      <c r="J134" s="218">
        <f>BK134</f>
        <v>0</v>
      </c>
      <c r="L134" s="72"/>
      <c r="M134" s="75"/>
      <c r="P134" s="76">
        <f>P135+P149+P152+P160+P164+P172</f>
        <v>0</v>
      </c>
      <c r="R134" s="76">
        <f>R135+R149+R152+R160+R164+R172</f>
        <v>0</v>
      </c>
      <c r="T134" s="77">
        <f>T135+T149+T152+T160+T164+T172</f>
        <v>0</v>
      </c>
      <c r="AR134" s="73" t="s">
        <v>80</v>
      </c>
      <c r="AT134" s="78" t="s">
        <v>77</v>
      </c>
      <c r="AU134" s="78" t="s">
        <v>2</v>
      </c>
      <c r="AY134" s="73" t="s">
        <v>81</v>
      </c>
      <c r="BK134" s="79">
        <f>BK135+BK149+BK152+BK160+BK164+BK172</f>
        <v>0</v>
      </c>
    </row>
    <row r="135" spans="2:65" s="71" customFormat="1" ht="22.9" customHeight="1" x14ac:dyDescent="0.2">
      <c r="B135" s="72"/>
      <c r="D135" s="73" t="s">
        <v>77</v>
      </c>
      <c r="E135" s="80" t="s">
        <v>80</v>
      </c>
      <c r="F135" s="80" t="s">
        <v>82</v>
      </c>
      <c r="J135" s="219">
        <f>BK135</f>
        <v>0</v>
      </c>
      <c r="L135" s="72"/>
      <c r="M135" s="75"/>
      <c r="P135" s="76">
        <f>SUM(P136:P148)</f>
        <v>0</v>
      </c>
      <c r="R135" s="76">
        <f>SUM(R136:R148)</f>
        <v>0</v>
      </c>
      <c r="T135" s="77">
        <f>SUM(T136:T148)</f>
        <v>0</v>
      </c>
      <c r="AR135" s="73" t="s">
        <v>80</v>
      </c>
      <c r="AT135" s="78" t="s">
        <v>77</v>
      </c>
      <c r="AU135" s="78" t="s">
        <v>80</v>
      </c>
      <c r="AY135" s="73" t="s">
        <v>81</v>
      </c>
      <c r="BK135" s="79">
        <f>SUM(BK136:BK148)</f>
        <v>0</v>
      </c>
    </row>
    <row r="136" spans="2:65" s="9" customFormat="1" ht="21.75" customHeight="1" x14ac:dyDescent="0.25">
      <c r="B136" s="81"/>
      <c r="C136" s="82" t="s">
        <v>80</v>
      </c>
      <c r="D136" s="82" t="s">
        <v>83</v>
      </c>
      <c r="E136" s="83" t="s">
        <v>97</v>
      </c>
      <c r="F136" s="84" t="s">
        <v>98</v>
      </c>
      <c r="G136" s="85" t="s">
        <v>86</v>
      </c>
      <c r="H136" s="86">
        <v>4.8</v>
      </c>
      <c r="I136" s="221">
        <v>0</v>
      </c>
      <c r="J136" s="221">
        <f t="shared" ref="J136:J141" si="0">ROUND(I136*H136,3)</f>
        <v>0</v>
      </c>
      <c r="K136" s="87"/>
      <c r="L136" s="10"/>
      <c r="M136" s="88" t="s">
        <v>14</v>
      </c>
      <c r="N136" s="89" t="s">
        <v>32</v>
      </c>
      <c r="O136" s="90">
        <v>0</v>
      </c>
      <c r="P136" s="90">
        <f t="shared" ref="P136:P141" si="1">O136*H136</f>
        <v>0</v>
      </c>
      <c r="Q136" s="90">
        <v>0</v>
      </c>
      <c r="R136" s="90">
        <f t="shared" ref="R136:R141" si="2">Q136*H136</f>
        <v>0</v>
      </c>
      <c r="S136" s="90">
        <v>0</v>
      </c>
      <c r="T136" s="91">
        <f t="shared" ref="T136:T141" si="3">S136*H136</f>
        <v>0</v>
      </c>
      <c r="AR136" s="92" t="s">
        <v>87</v>
      </c>
      <c r="AT136" s="92" t="s">
        <v>83</v>
      </c>
      <c r="AU136" s="92" t="s">
        <v>88</v>
      </c>
      <c r="AY136" s="2" t="s">
        <v>81</v>
      </c>
      <c r="BE136" s="93">
        <f t="shared" ref="BE136:BE141" si="4">IF(N136="základná",J136,0)</f>
        <v>0</v>
      </c>
      <c r="BF136" s="93">
        <f t="shared" ref="BF136:BF141" si="5">IF(N136="znížená",J136,0)</f>
        <v>0</v>
      </c>
      <c r="BG136" s="93">
        <f t="shared" ref="BG136:BG141" si="6">IF(N136="zákl. prenesená",J136,0)</f>
        <v>0</v>
      </c>
      <c r="BH136" s="93">
        <f t="shared" ref="BH136:BH141" si="7">IF(N136="zníž. prenesená",J136,0)</f>
        <v>0</v>
      </c>
      <c r="BI136" s="93">
        <f t="shared" ref="BI136:BI141" si="8">IF(N136="nulová",J136,0)</f>
        <v>0</v>
      </c>
      <c r="BJ136" s="2" t="s">
        <v>88</v>
      </c>
      <c r="BK136" s="94">
        <f t="shared" ref="BK136:BK141" si="9">ROUND(I136*H136,3)</f>
        <v>0</v>
      </c>
      <c r="BL136" s="2" t="s">
        <v>87</v>
      </c>
      <c r="BM136" s="92" t="s">
        <v>88</v>
      </c>
    </row>
    <row r="137" spans="2:65" s="9" customFormat="1" ht="37.9" customHeight="1" x14ac:dyDescent="0.25">
      <c r="B137" s="81"/>
      <c r="C137" s="82" t="s">
        <v>88</v>
      </c>
      <c r="D137" s="82" t="s">
        <v>83</v>
      </c>
      <c r="E137" s="83" t="s">
        <v>100</v>
      </c>
      <c r="F137" s="84" t="s">
        <v>101</v>
      </c>
      <c r="G137" s="85" t="s">
        <v>86</v>
      </c>
      <c r="H137" s="86">
        <v>4.8</v>
      </c>
      <c r="I137" s="221">
        <v>0</v>
      </c>
      <c r="J137" s="221">
        <f t="shared" si="0"/>
        <v>0</v>
      </c>
      <c r="K137" s="87"/>
      <c r="L137" s="10"/>
      <c r="M137" s="88" t="s">
        <v>14</v>
      </c>
      <c r="N137" s="89" t="s">
        <v>32</v>
      </c>
      <c r="O137" s="90">
        <v>0</v>
      </c>
      <c r="P137" s="90">
        <f t="shared" si="1"/>
        <v>0</v>
      </c>
      <c r="Q137" s="90">
        <v>0</v>
      </c>
      <c r="R137" s="90">
        <f t="shared" si="2"/>
        <v>0</v>
      </c>
      <c r="S137" s="90">
        <v>0</v>
      </c>
      <c r="T137" s="91">
        <f t="shared" si="3"/>
        <v>0</v>
      </c>
      <c r="AR137" s="92" t="s">
        <v>87</v>
      </c>
      <c r="AT137" s="92" t="s">
        <v>83</v>
      </c>
      <c r="AU137" s="92" t="s">
        <v>88</v>
      </c>
      <c r="AY137" s="2" t="s">
        <v>81</v>
      </c>
      <c r="BE137" s="93">
        <f t="shared" si="4"/>
        <v>0</v>
      </c>
      <c r="BF137" s="93">
        <f t="shared" si="5"/>
        <v>0</v>
      </c>
      <c r="BG137" s="93">
        <f t="shared" si="6"/>
        <v>0</v>
      </c>
      <c r="BH137" s="93">
        <f t="shared" si="7"/>
        <v>0</v>
      </c>
      <c r="BI137" s="93">
        <f t="shared" si="8"/>
        <v>0</v>
      </c>
      <c r="BJ137" s="2" t="s">
        <v>88</v>
      </c>
      <c r="BK137" s="94">
        <f t="shared" si="9"/>
        <v>0</v>
      </c>
      <c r="BL137" s="2" t="s">
        <v>87</v>
      </c>
      <c r="BM137" s="92" t="s">
        <v>87</v>
      </c>
    </row>
    <row r="138" spans="2:65" s="9" customFormat="1" ht="37.9" customHeight="1" x14ac:dyDescent="0.25">
      <c r="B138" s="81"/>
      <c r="C138" s="82" t="s">
        <v>96</v>
      </c>
      <c r="D138" s="82" t="s">
        <v>83</v>
      </c>
      <c r="E138" s="83" t="s">
        <v>364</v>
      </c>
      <c r="F138" s="84" t="s">
        <v>365</v>
      </c>
      <c r="G138" s="85" t="s">
        <v>86</v>
      </c>
      <c r="H138" s="86">
        <v>4.8</v>
      </c>
      <c r="I138" s="221">
        <v>0</v>
      </c>
      <c r="J138" s="221">
        <f t="shared" si="0"/>
        <v>0</v>
      </c>
      <c r="K138" s="87"/>
      <c r="L138" s="10"/>
      <c r="M138" s="88" t="s">
        <v>14</v>
      </c>
      <c r="N138" s="89" t="s">
        <v>32</v>
      </c>
      <c r="O138" s="90">
        <v>0</v>
      </c>
      <c r="P138" s="90">
        <f t="shared" si="1"/>
        <v>0</v>
      </c>
      <c r="Q138" s="90">
        <v>0</v>
      </c>
      <c r="R138" s="90">
        <f t="shared" si="2"/>
        <v>0</v>
      </c>
      <c r="S138" s="90">
        <v>0</v>
      </c>
      <c r="T138" s="91">
        <f t="shared" si="3"/>
        <v>0</v>
      </c>
      <c r="AR138" s="92" t="s">
        <v>87</v>
      </c>
      <c r="AT138" s="92" t="s">
        <v>83</v>
      </c>
      <c r="AU138" s="92" t="s">
        <v>88</v>
      </c>
      <c r="AY138" s="2" t="s">
        <v>81</v>
      </c>
      <c r="BE138" s="93">
        <f t="shared" si="4"/>
        <v>0</v>
      </c>
      <c r="BF138" s="93">
        <f t="shared" si="5"/>
        <v>0</v>
      </c>
      <c r="BG138" s="93">
        <f t="shared" si="6"/>
        <v>0</v>
      </c>
      <c r="BH138" s="93">
        <f t="shared" si="7"/>
        <v>0</v>
      </c>
      <c r="BI138" s="93">
        <f t="shared" si="8"/>
        <v>0</v>
      </c>
      <c r="BJ138" s="2" t="s">
        <v>88</v>
      </c>
      <c r="BK138" s="94">
        <f t="shared" si="9"/>
        <v>0</v>
      </c>
      <c r="BL138" s="2" t="s">
        <v>87</v>
      </c>
      <c r="BM138" s="92" t="s">
        <v>99</v>
      </c>
    </row>
    <row r="139" spans="2:65" s="9" customFormat="1" ht="44.25" customHeight="1" x14ac:dyDescent="0.25">
      <c r="B139" s="81"/>
      <c r="C139" s="82" t="s">
        <v>87</v>
      </c>
      <c r="D139" s="82" t="s">
        <v>83</v>
      </c>
      <c r="E139" s="83" t="s">
        <v>366</v>
      </c>
      <c r="F139" s="84" t="s">
        <v>367</v>
      </c>
      <c r="G139" s="85" t="s">
        <v>86</v>
      </c>
      <c r="H139" s="86">
        <v>4.8</v>
      </c>
      <c r="I139" s="221">
        <v>0</v>
      </c>
      <c r="J139" s="221">
        <f t="shared" si="0"/>
        <v>0</v>
      </c>
      <c r="K139" s="87"/>
      <c r="L139" s="10"/>
      <c r="M139" s="88" t="s">
        <v>14</v>
      </c>
      <c r="N139" s="89" t="s">
        <v>32</v>
      </c>
      <c r="O139" s="90">
        <v>0</v>
      </c>
      <c r="P139" s="90">
        <f t="shared" si="1"/>
        <v>0</v>
      </c>
      <c r="Q139" s="90">
        <v>0</v>
      </c>
      <c r="R139" s="90">
        <f t="shared" si="2"/>
        <v>0</v>
      </c>
      <c r="S139" s="90">
        <v>0</v>
      </c>
      <c r="T139" s="91">
        <f t="shared" si="3"/>
        <v>0</v>
      </c>
      <c r="AR139" s="92" t="s">
        <v>87</v>
      </c>
      <c r="AT139" s="92" t="s">
        <v>83</v>
      </c>
      <c r="AU139" s="92" t="s">
        <v>88</v>
      </c>
      <c r="AY139" s="2" t="s">
        <v>81</v>
      </c>
      <c r="BE139" s="93">
        <f t="shared" si="4"/>
        <v>0</v>
      </c>
      <c r="BF139" s="93">
        <f t="shared" si="5"/>
        <v>0</v>
      </c>
      <c r="BG139" s="93">
        <f t="shared" si="6"/>
        <v>0</v>
      </c>
      <c r="BH139" s="93">
        <f t="shared" si="7"/>
        <v>0</v>
      </c>
      <c r="BI139" s="93">
        <f t="shared" si="8"/>
        <v>0</v>
      </c>
      <c r="BJ139" s="2" t="s">
        <v>88</v>
      </c>
      <c r="BK139" s="94">
        <f t="shared" si="9"/>
        <v>0</v>
      </c>
      <c r="BL139" s="2" t="s">
        <v>87</v>
      </c>
      <c r="BM139" s="92" t="s">
        <v>102</v>
      </c>
    </row>
    <row r="140" spans="2:65" s="9" customFormat="1" ht="24.2" customHeight="1" x14ac:dyDescent="0.25">
      <c r="B140" s="81"/>
      <c r="C140" s="82" t="s">
        <v>103</v>
      </c>
      <c r="D140" s="82" t="s">
        <v>83</v>
      </c>
      <c r="E140" s="83" t="s">
        <v>121</v>
      </c>
      <c r="F140" s="84" t="s">
        <v>122</v>
      </c>
      <c r="G140" s="85" t="s">
        <v>123</v>
      </c>
      <c r="H140" s="86">
        <v>103</v>
      </c>
      <c r="I140" s="221">
        <v>0</v>
      </c>
      <c r="J140" s="221">
        <f t="shared" si="0"/>
        <v>0</v>
      </c>
      <c r="K140" s="87"/>
      <c r="L140" s="10"/>
      <c r="M140" s="88" t="s">
        <v>14</v>
      </c>
      <c r="N140" s="89" t="s">
        <v>32</v>
      </c>
      <c r="O140" s="90">
        <v>0</v>
      </c>
      <c r="P140" s="90">
        <f t="shared" si="1"/>
        <v>0</v>
      </c>
      <c r="Q140" s="90">
        <v>0</v>
      </c>
      <c r="R140" s="90">
        <f t="shared" si="2"/>
        <v>0</v>
      </c>
      <c r="S140" s="90">
        <v>0</v>
      </c>
      <c r="T140" s="91">
        <f t="shared" si="3"/>
        <v>0</v>
      </c>
      <c r="AR140" s="92" t="s">
        <v>87</v>
      </c>
      <c r="AT140" s="92" t="s">
        <v>83</v>
      </c>
      <c r="AU140" s="92" t="s">
        <v>88</v>
      </c>
      <c r="AY140" s="2" t="s">
        <v>81</v>
      </c>
      <c r="BE140" s="93">
        <f t="shared" si="4"/>
        <v>0</v>
      </c>
      <c r="BF140" s="93">
        <f t="shared" si="5"/>
        <v>0</v>
      </c>
      <c r="BG140" s="93">
        <f t="shared" si="6"/>
        <v>0</v>
      </c>
      <c r="BH140" s="93">
        <f t="shared" si="7"/>
        <v>0</v>
      </c>
      <c r="BI140" s="93">
        <f t="shared" si="8"/>
        <v>0</v>
      </c>
      <c r="BJ140" s="2" t="s">
        <v>88</v>
      </c>
      <c r="BK140" s="94">
        <f t="shared" si="9"/>
        <v>0</v>
      </c>
      <c r="BL140" s="2" t="s">
        <v>87</v>
      </c>
      <c r="BM140" s="92" t="s">
        <v>106</v>
      </c>
    </row>
    <row r="141" spans="2:65" s="9" customFormat="1" ht="16.5" customHeight="1" x14ac:dyDescent="0.25">
      <c r="B141" s="81"/>
      <c r="C141" s="110" t="s">
        <v>99</v>
      </c>
      <c r="D141" s="110" t="s">
        <v>125</v>
      </c>
      <c r="E141" s="111" t="s">
        <v>126</v>
      </c>
      <c r="F141" s="112" t="s">
        <v>127</v>
      </c>
      <c r="G141" s="113" t="s">
        <v>128</v>
      </c>
      <c r="H141" s="114">
        <v>3.1829999999999998</v>
      </c>
      <c r="I141" s="220">
        <v>0</v>
      </c>
      <c r="J141" s="220">
        <f t="shared" si="0"/>
        <v>0</v>
      </c>
      <c r="K141" s="115"/>
      <c r="L141" s="116"/>
      <c r="M141" s="117" t="s">
        <v>14</v>
      </c>
      <c r="N141" s="118" t="s">
        <v>32</v>
      </c>
      <c r="O141" s="90">
        <v>0</v>
      </c>
      <c r="P141" s="90">
        <f t="shared" si="1"/>
        <v>0</v>
      </c>
      <c r="Q141" s="90">
        <v>0</v>
      </c>
      <c r="R141" s="90">
        <f t="shared" si="2"/>
        <v>0</v>
      </c>
      <c r="S141" s="90">
        <v>0</v>
      </c>
      <c r="T141" s="91">
        <f t="shared" si="3"/>
        <v>0</v>
      </c>
      <c r="AR141" s="92" t="s">
        <v>102</v>
      </c>
      <c r="AT141" s="92" t="s">
        <v>125</v>
      </c>
      <c r="AU141" s="92" t="s">
        <v>88</v>
      </c>
      <c r="AY141" s="2" t="s">
        <v>81</v>
      </c>
      <c r="BE141" s="93">
        <f t="shared" si="4"/>
        <v>0</v>
      </c>
      <c r="BF141" s="93">
        <f t="shared" si="5"/>
        <v>0</v>
      </c>
      <c r="BG141" s="93">
        <f t="shared" si="6"/>
        <v>0</v>
      </c>
      <c r="BH141" s="93">
        <f t="shared" si="7"/>
        <v>0</v>
      </c>
      <c r="BI141" s="93">
        <f t="shared" si="8"/>
        <v>0</v>
      </c>
      <c r="BJ141" s="2" t="s">
        <v>88</v>
      </c>
      <c r="BK141" s="94">
        <f t="shared" si="9"/>
        <v>0</v>
      </c>
      <c r="BL141" s="2" t="s">
        <v>87</v>
      </c>
      <c r="BM141" s="92" t="s">
        <v>110</v>
      </c>
    </row>
    <row r="142" spans="2:65" s="95" customFormat="1" x14ac:dyDescent="0.25">
      <c r="B142" s="96"/>
      <c r="D142" s="97" t="s">
        <v>89</v>
      </c>
      <c r="E142" s="98" t="s">
        <v>14</v>
      </c>
      <c r="F142" s="99" t="s">
        <v>1186</v>
      </c>
      <c r="H142" s="100">
        <v>3.1829999999999998</v>
      </c>
      <c r="I142" s="223"/>
      <c r="J142" s="223"/>
      <c r="L142" s="96"/>
      <c r="M142" s="101"/>
      <c r="T142" s="102"/>
      <c r="AT142" s="98" t="s">
        <v>89</v>
      </c>
      <c r="AU142" s="98" t="s">
        <v>88</v>
      </c>
      <c r="AV142" s="95" t="s">
        <v>88</v>
      </c>
      <c r="AW142" s="95" t="s">
        <v>91</v>
      </c>
      <c r="AX142" s="95" t="s">
        <v>2</v>
      </c>
      <c r="AY142" s="98" t="s">
        <v>81</v>
      </c>
    </row>
    <row r="143" spans="2:65" s="103" customFormat="1" x14ac:dyDescent="0.25">
      <c r="B143" s="104"/>
      <c r="D143" s="97" t="s">
        <v>89</v>
      </c>
      <c r="E143" s="105" t="s">
        <v>14</v>
      </c>
      <c r="F143" s="106" t="s">
        <v>93</v>
      </c>
      <c r="H143" s="107">
        <v>3.1829999999999998</v>
      </c>
      <c r="I143" s="224"/>
      <c r="J143" s="224"/>
      <c r="L143" s="104"/>
      <c r="M143" s="108"/>
      <c r="T143" s="109"/>
      <c r="AT143" s="105" t="s">
        <v>89</v>
      </c>
      <c r="AU143" s="105" t="s">
        <v>88</v>
      </c>
      <c r="AV143" s="103" t="s">
        <v>87</v>
      </c>
      <c r="AW143" s="103" t="s">
        <v>91</v>
      </c>
      <c r="AX143" s="103" t="s">
        <v>80</v>
      </c>
      <c r="AY143" s="105" t="s">
        <v>81</v>
      </c>
    </row>
    <row r="144" spans="2:65" s="9" customFormat="1" ht="24.2" customHeight="1" x14ac:dyDescent="0.25">
      <c r="B144" s="81"/>
      <c r="C144" s="82" t="s">
        <v>111</v>
      </c>
      <c r="D144" s="82" t="s">
        <v>83</v>
      </c>
      <c r="E144" s="83" t="s">
        <v>132</v>
      </c>
      <c r="F144" s="84" t="s">
        <v>133</v>
      </c>
      <c r="G144" s="85" t="s">
        <v>123</v>
      </c>
      <c r="H144" s="86">
        <v>103</v>
      </c>
      <c r="I144" s="221">
        <v>0</v>
      </c>
      <c r="J144" s="221">
        <f>ROUND(I144*H144,3)</f>
        <v>0</v>
      </c>
      <c r="K144" s="87"/>
      <c r="L144" s="10"/>
      <c r="M144" s="88" t="s">
        <v>14</v>
      </c>
      <c r="N144" s="89" t="s">
        <v>32</v>
      </c>
      <c r="O144" s="90">
        <v>0</v>
      </c>
      <c r="P144" s="90">
        <f>O144*H144</f>
        <v>0</v>
      </c>
      <c r="Q144" s="90">
        <v>0</v>
      </c>
      <c r="R144" s="90">
        <f>Q144*H144</f>
        <v>0</v>
      </c>
      <c r="S144" s="90">
        <v>0</v>
      </c>
      <c r="T144" s="91">
        <f>S144*H144</f>
        <v>0</v>
      </c>
      <c r="AR144" s="92" t="s">
        <v>87</v>
      </c>
      <c r="AT144" s="92" t="s">
        <v>83</v>
      </c>
      <c r="AU144" s="92" t="s">
        <v>88</v>
      </c>
      <c r="AY144" s="2" t="s">
        <v>81</v>
      </c>
      <c r="BE144" s="93">
        <f>IF(N144="základná",J144,0)</f>
        <v>0</v>
      </c>
      <c r="BF144" s="93">
        <f>IF(N144="znížená",J144,0)</f>
        <v>0</v>
      </c>
      <c r="BG144" s="93">
        <f>IF(N144="zákl. prenesená",J144,0)</f>
        <v>0</v>
      </c>
      <c r="BH144" s="93">
        <f>IF(N144="zníž. prenesená",J144,0)</f>
        <v>0</v>
      </c>
      <c r="BI144" s="93">
        <f>IF(N144="nulová",J144,0)</f>
        <v>0</v>
      </c>
      <c r="BJ144" s="2" t="s">
        <v>88</v>
      </c>
      <c r="BK144" s="94">
        <f>ROUND(I144*H144,3)</f>
        <v>0</v>
      </c>
      <c r="BL144" s="2" t="s">
        <v>87</v>
      </c>
      <c r="BM144" s="92" t="s">
        <v>114</v>
      </c>
    </row>
    <row r="145" spans="2:65" s="9" customFormat="1" ht="24.2" customHeight="1" x14ac:dyDescent="0.25">
      <c r="B145" s="81"/>
      <c r="C145" s="82" t="s">
        <v>102</v>
      </c>
      <c r="D145" s="82" t="s">
        <v>83</v>
      </c>
      <c r="E145" s="83" t="s">
        <v>135</v>
      </c>
      <c r="F145" s="84" t="s">
        <v>136</v>
      </c>
      <c r="G145" s="85" t="s">
        <v>123</v>
      </c>
      <c r="H145" s="86">
        <v>103</v>
      </c>
      <c r="I145" s="221">
        <v>0</v>
      </c>
      <c r="J145" s="221">
        <f>ROUND(I145*H145,3)</f>
        <v>0</v>
      </c>
      <c r="K145" s="87"/>
      <c r="L145" s="10"/>
      <c r="M145" s="88" t="s">
        <v>14</v>
      </c>
      <c r="N145" s="89" t="s">
        <v>32</v>
      </c>
      <c r="O145" s="90">
        <v>0</v>
      </c>
      <c r="P145" s="90">
        <f>O145*H145</f>
        <v>0</v>
      </c>
      <c r="Q145" s="90">
        <v>0</v>
      </c>
      <c r="R145" s="90">
        <f>Q145*H145</f>
        <v>0</v>
      </c>
      <c r="S145" s="90">
        <v>0</v>
      </c>
      <c r="T145" s="91">
        <f>S145*H145</f>
        <v>0</v>
      </c>
      <c r="AR145" s="92" t="s">
        <v>87</v>
      </c>
      <c r="AT145" s="92" t="s">
        <v>83</v>
      </c>
      <c r="AU145" s="92" t="s">
        <v>88</v>
      </c>
      <c r="AY145" s="2" t="s">
        <v>81</v>
      </c>
      <c r="BE145" s="93">
        <f>IF(N145="základná",J145,0)</f>
        <v>0</v>
      </c>
      <c r="BF145" s="93">
        <f>IF(N145="znížená",J145,0)</f>
        <v>0</v>
      </c>
      <c r="BG145" s="93">
        <f>IF(N145="zákl. prenesená",J145,0)</f>
        <v>0</v>
      </c>
      <c r="BH145" s="93">
        <f>IF(N145="zníž. prenesená",J145,0)</f>
        <v>0</v>
      </c>
      <c r="BI145" s="93">
        <f>IF(N145="nulová",J145,0)</f>
        <v>0</v>
      </c>
      <c r="BJ145" s="2" t="s">
        <v>88</v>
      </c>
      <c r="BK145" s="94">
        <f>ROUND(I145*H145,3)</f>
        <v>0</v>
      </c>
      <c r="BL145" s="2" t="s">
        <v>87</v>
      </c>
      <c r="BM145" s="92" t="s">
        <v>118</v>
      </c>
    </row>
    <row r="146" spans="2:65" s="9" customFormat="1" ht="24.2" customHeight="1" x14ac:dyDescent="0.25">
      <c r="B146" s="81"/>
      <c r="C146" s="82" t="s">
        <v>120</v>
      </c>
      <c r="D146" s="82" t="s">
        <v>83</v>
      </c>
      <c r="E146" s="83" t="s">
        <v>139</v>
      </c>
      <c r="F146" s="84" t="s">
        <v>140</v>
      </c>
      <c r="G146" s="85" t="s">
        <v>123</v>
      </c>
      <c r="H146" s="86">
        <v>103</v>
      </c>
      <c r="I146" s="221">
        <v>0</v>
      </c>
      <c r="J146" s="221">
        <f>ROUND(I146*H146,3)</f>
        <v>0</v>
      </c>
      <c r="K146" s="87"/>
      <c r="L146" s="10"/>
      <c r="M146" s="88" t="s">
        <v>14</v>
      </c>
      <c r="N146" s="89" t="s">
        <v>32</v>
      </c>
      <c r="O146" s="90">
        <v>0</v>
      </c>
      <c r="P146" s="90">
        <f>O146*H146</f>
        <v>0</v>
      </c>
      <c r="Q146" s="90">
        <v>0</v>
      </c>
      <c r="R146" s="90">
        <f>Q146*H146</f>
        <v>0</v>
      </c>
      <c r="S146" s="90">
        <v>0</v>
      </c>
      <c r="T146" s="91">
        <f>S146*H146</f>
        <v>0</v>
      </c>
      <c r="AR146" s="92" t="s">
        <v>87</v>
      </c>
      <c r="AT146" s="92" t="s">
        <v>83</v>
      </c>
      <c r="AU146" s="92" t="s">
        <v>88</v>
      </c>
      <c r="AY146" s="2" t="s">
        <v>81</v>
      </c>
      <c r="BE146" s="93">
        <f>IF(N146="základná",J146,0)</f>
        <v>0</v>
      </c>
      <c r="BF146" s="93">
        <f>IF(N146="znížená",J146,0)</f>
        <v>0</v>
      </c>
      <c r="BG146" s="93">
        <f>IF(N146="zákl. prenesená",J146,0)</f>
        <v>0</v>
      </c>
      <c r="BH146" s="93">
        <f>IF(N146="zníž. prenesená",J146,0)</f>
        <v>0</v>
      </c>
      <c r="BI146" s="93">
        <f>IF(N146="nulová",J146,0)</f>
        <v>0</v>
      </c>
      <c r="BJ146" s="2" t="s">
        <v>88</v>
      </c>
      <c r="BK146" s="94">
        <f>ROUND(I146*H146,3)</f>
        <v>0</v>
      </c>
      <c r="BL146" s="2" t="s">
        <v>87</v>
      </c>
      <c r="BM146" s="92" t="s">
        <v>124</v>
      </c>
    </row>
    <row r="147" spans="2:65" s="9" customFormat="1" ht="24.2" customHeight="1" x14ac:dyDescent="0.25">
      <c r="B147" s="81"/>
      <c r="C147" s="82" t="s">
        <v>106</v>
      </c>
      <c r="D147" s="82" t="s">
        <v>83</v>
      </c>
      <c r="E147" s="83" t="s">
        <v>142</v>
      </c>
      <c r="F147" s="84" t="s">
        <v>143</v>
      </c>
      <c r="G147" s="85" t="s">
        <v>123</v>
      </c>
      <c r="H147" s="86">
        <v>103</v>
      </c>
      <c r="I147" s="221">
        <v>0</v>
      </c>
      <c r="J147" s="221">
        <f>ROUND(I147*H147,3)</f>
        <v>0</v>
      </c>
      <c r="K147" s="87"/>
      <c r="L147" s="10"/>
      <c r="M147" s="88" t="s">
        <v>14</v>
      </c>
      <c r="N147" s="89" t="s">
        <v>32</v>
      </c>
      <c r="O147" s="90">
        <v>0</v>
      </c>
      <c r="P147" s="90">
        <f>O147*H147</f>
        <v>0</v>
      </c>
      <c r="Q147" s="90">
        <v>0</v>
      </c>
      <c r="R147" s="90">
        <f>Q147*H147</f>
        <v>0</v>
      </c>
      <c r="S147" s="90">
        <v>0</v>
      </c>
      <c r="T147" s="91">
        <f>S147*H147</f>
        <v>0</v>
      </c>
      <c r="AR147" s="92" t="s">
        <v>87</v>
      </c>
      <c r="AT147" s="92" t="s">
        <v>83</v>
      </c>
      <c r="AU147" s="92" t="s">
        <v>88</v>
      </c>
      <c r="AY147" s="2" t="s">
        <v>81</v>
      </c>
      <c r="BE147" s="93">
        <f>IF(N147="základná",J147,0)</f>
        <v>0</v>
      </c>
      <c r="BF147" s="93">
        <f>IF(N147="znížená",J147,0)</f>
        <v>0</v>
      </c>
      <c r="BG147" s="93">
        <f>IF(N147="zákl. prenesená",J147,0)</f>
        <v>0</v>
      </c>
      <c r="BH147" s="93">
        <f>IF(N147="zníž. prenesená",J147,0)</f>
        <v>0</v>
      </c>
      <c r="BI147" s="93">
        <f>IF(N147="nulová",J147,0)</f>
        <v>0</v>
      </c>
      <c r="BJ147" s="2" t="s">
        <v>88</v>
      </c>
      <c r="BK147" s="94">
        <f>ROUND(I147*H147,3)</f>
        <v>0</v>
      </c>
      <c r="BL147" s="2" t="s">
        <v>87</v>
      </c>
      <c r="BM147" s="92" t="s">
        <v>129</v>
      </c>
    </row>
    <row r="148" spans="2:65" s="9" customFormat="1" ht="21.75" customHeight="1" x14ac:dyDescent="0.25">
      <c r="B148" s="81"/>
      <c r="C148" s="82" t="s">
        <v>131</v>
      </c>
      <c r="D148" s="82" t="s">
        <v>83</v>
      </c>
      <c r="E148" s="83" t="s">
        <v>146</v>
      </c>
      <c r="F148" s="84" t="s">
        <v>147</v>
      </c>
      <c r="G148" s="85" t="s">
        <v>123</v>
      </c>
      <c r="H148" s="86">
        <v>103</v>
      </c>
      <c r="I148" s="221">
        <v>0</v>
      </c>
      <c r="J148" s="221">
        <f>ROUND(I148*H148,3)</f>
        <v>0</v>
      </c>
      <c r="K148" s="87"/>
      <c r="L148" s="10"/>
      <c r="M148" s="88" t="s">
        <v>14</v>
      </c>
      <c r="N148" s="89" t="s">
        <v>32</v>
      </c>
      <c r="O148" s="90">
        <v>0</v>
      </c>
      <c r="P148" s="90">
        <f>O148*H148</f>
        <v>0</v>
      </c>
      <c r="Q148" s="90">
        <v>0</v>
      </c>
      <c r="R148" s="90">
        <f>Q148*H148</f>
        <v>0</v>
      </c>
      <c r="S148" s="90">
        <v>0</v>
      </c>
      <c r="T148" s="91">
        <f>S148*H148</f>
        <v>0</v>
      </c>
      <c r="AR148" s="92" t="s">
        <v>87</v>
      </c>
      <c r="AT148" s="92" t="s">
        <v>83</v>
      </c>
      <c r="AU148" s="92" t="s">
        <v>88</v>
      </c>
      <c r="AY148" s="2" t="s">
        <v>81</v>
      </c>
      <c r="BE148" s="93">
        <f>IF(N148="základná",J148,0)</f>
        <v>0</v>
      </c>
      <c r="BF148" s="93">
        <f>IF(N148="znížená",J148,0)</f>
        <v>0</v>
      </c>
      <c r="BG148" s="93">
        <f>IF(N148="zákl. prenesená",J148,0)</f>
        <v>0</v>
      </c>
      <c r="BH148" s="93">
        <f>IF(N148="zníž. prenesená",J148,0)</f>
        <v>0</v>
      </c>
      <c r="BI148" s="93">
        <f>IF(N148="nulová",J148,0)</f>
        <v>0</v>
      </c>
      <c r="BJ148" s="2" t="s">
        <v>88</v>
      </c>
      <c r="BK148" s="94">
        <f>ROUND(I148*H148,3)</f>
        <v>0</v>
      </c>
      <c r="BL148" s="2" t="s">
        <v>87</v>
      </c>
      <c r="BM148" s="92" t="s">
        <v>134</v>
      </c>
    </row>
    <row r="149" spans="2:65" s="71" customFormat="1" ht="22.9" customHeight="1" x14ac:dyDescent="0.2">
      <c r="B149" s="72"/>
      <c r="D149" s="73" t="s">
        <v>77</v>
      </c>
      <c r="E149" s="80" t="s">
        <v>88</v>
      </c>
      <c r="F149" s="80" t="s">
        <v>149</v>
      </c>
      <c r="I149" s="222"/>
      <c r="J149" s="219">
        <f>BK149</f>
        <v>0</v>
      </c>
      <c r="L149" s="72"/>
      <c r="M149" s="75"/>
      <c r="P149" s="76">
        <f>SUM(P150:P151)</f>
        <v>0</v>
      </c>
      <c r="R149" s="76">
        <f>SUM(R150:R151)</f>
        <v>0</v>
      </c>
      <c r="T149" s="77">
        <f>SUM(T150:T151)</f>
        <v>0</v>
      </c>
      <c r="AR149" s="73" t="s">
        <v>80</v>
      </c>
      <c r="AT149" s="78" t="s">
        <v>77</v>
      </c>
      <c r="AU149" s="78" t="s">
        <v>80</v>
      </c>
      <c r="AY149" s="73" t="s">
        <v>81</v>
      </c>
      <c r="BK149" s="79">
        <f>SUM(BK150:BK151)</f>
        <v>0</v>
      </c>
    </row>
    <row r="150" spans="2:65" s="9" customFormat="1" ht="24.2" customHeight="1" x14ac:dyDescent="0.25">
      <c r="B150" s="81"/>
      <c r="C150" s="82" t="s">
        <v>110</v>
      </c>
      <c r="D150" s="82" t="s">
        <v>83</v>
      </c>
      <c r="E150" s="83" t="s">
        <v>158</v>
      </c>
      <c r="F150" s="84" t="s">
        <v>159</v>
      </c>
      <c r="G150" s="85" t="s">
        <v>86</v>
      </c>
      <c r="H150" s="86">
        <v>4.8</v>
      </c>
      <c r="I150" s="221">
        <v>0</v>
      </c>
      <c r="J150" s="221">
        <f>ROUND(I150*H150,3)</f>
        <v>0</v>
      </c>
      <c r="K150" s="87"/>
      <c r="L150" s="10"/>
      <c r="M150" s="88" t="s">
        <v>14</v>
      </c>
      <c r="N150" s="89" t="s">
        <v>32</v>
      </c>
      <c r="O150" s="90">
        <v>0</v>
      </c>
      <c r="P150" s="90">
        <f>O150*H150</f>
        <v>0</v>
      </c>
      <c r="Q150" s="90">
        <v>0</v>
      </c>
      <c r="R150" s="90">
        <f>Q150*H150</f>
        <v>0</v>
      </c>
      <c r="S150" s="90">
        <v>0</v>
      </c>
      <c r="T150" s="91">
        <f>S150*H150</f>
        <v>0</v>
      </c>
      <c r="AR150" s="92" t="s">
        <v>87</v>
      </c>
      <c r="AT150" s="92" t="s">
        <v>83</v>
      </c>
      <c r="AU150" s="92" t="s">
        <v>88</v>
      </c>
      <c r="AY150" s="2" t="s">
        <v>81</v>
      </c>
      <c r="BE150" s="93">
        <f>IF(N150="základná",J150,0)</f>
        <v>0</v>
      </c>
      <c r="BF150" s="93">
        <f>IF(N150="znížená",J150,0)</f>
        <v>0</v>
      </c>
      <c r="BG150" s="93">
        <f>IF(N150="zákl. prenesená",J150,0)</f>
        <v>0</v>
      </c>
      <c r="BH150" s="93">
        <f>IF(N150="zníž. prenesená",J150,0)</f>
        <v>0</v>
      </c>
      <c r="BI150" s="93">
        <f>IF(N150="nulová",J150,0)</f>
        <v>0</v>
      </c>
      <c r="BJ150" s="2" t="s">
        <v>88</v>
      </c>
      <c r="BK150" s="94">
        <f>ROUND(I150*H150,3)</f>
        <v>0</v>
      </c>
      <c r="BL150" s="2" t="s">
        <v>87</v>
      </c>
      <c r="BM150" s="92" t="s">
        <v>137</v>
      </c>
    </row>
    <row r="151" spans="2:65" s="9" customFormat="1" ht="16.5" customHeight="1" x14ac:dyDescent="0.25">
      <c r="B151" s="81"/>
      <c r="C151" s="82" t="s">
        <v>138</v>
      </c>
      <c r="D151" s="82" t="s">
        <v>83</v>
      </c>
      <c r="E151" s="83" t="s">
        <v>162</v>
      </c>
      <c r="F151" s="84" t="s">
        <v>163</v>
      </c>
      <c r="G151" s="85" t="s">
        <v>117</v>
      </c>
      <c r="H151" s="86">
        <v>0.1</v>
      </c>
      <c r="I151" s="221">
        <v>0</v>
      </c>
      <c r="J151" s="221">
        <f>ROUND(I151*H151,3)</f>
        <v>0</v>
      </c>
      <c r="K151" s="87"/>
      <c r="L151" s="10"/>
      <c r="M151" s="88" t="s">
        <v>14</v>
      </c>
      <c r="N151" s="89" t="s">
        <v>32</v>
      </c>
      <c r="O151" s="90">
        <v>0</v>
      </c>
      <c r="P151" s="90">
        <f>O151*H151</f>
        <v>0</v>
      </c>
      <c r="Q151" s="90">
        <v>0</v>
      </c>
      <c r="R151" s="90">
        <f>Q151*H151</f>
        <v>0</v>
      </c>
      <c r="S151" s="90">
        <v>0</v>
      </c>
      <c r="T151" s="91">
        <f>S151*H151</f>
        <v>0</v>
      </c>
      <c r="AR151" s="92" t="s">
        <v>87</v>
      </c>
      <c r="AT151" s="92" t="s">
        <v>83</v>
      </c>
      <c r="AU151" s="92" t="s">
        <v>88</v>
      </c>
      <c r="AY151" s="2" t="s">
        <v>81</v>
      </c>
      <c r="BE151" s="93">
        <f>IF(N151="základná",J151,0)</f>
        <v>0</v>
      </c>
      <c r="BF151" s="93">
        <f>IF(N151="znížená",J151,0)</f>
        <v>0</v>
      </c>
      <c r="BG151" s="93">
        <f>IF(N151="zákl. prenesená",J151,0)</f>
        <v>0</v>
      </c>
      <c r="BH151" s="93">
        <f>IF(N151="zníž. prenesená",J151,0)</f>
        <v>0</v>
      </c>
      <c r="BI151" s="93">
        <f>IF(N151="nulová",J151,0)</f>
        <v>0</v>
      </c>
      <c r="BJ151" s="2" t="s">
        <v>88</v>
      </c>
      <c r="BK151" s="94">
        <f>ROUND(I151*H151,3)</f>
        <v>0</v>
      </c>
      <c r="BL151" s="2" t="s">
        <v>87</v>
      </c>
      <c r="BM151" s="92" t="s">
        <v>141</v>
      </c>
    </row>
    <row r="152" spans="2:65" s="71" customFormat="1" ht="22.9" customHeight="1" x14ac:dyDescent="0.2">
      <c r="B152" s="72"/>
      <c r="D152" s="73" t="s">
        <v>77</v>
      </c>
      <c r="E152" s="80" t="s">
        <v>96</v>
      </c>
      <c r="F152" s="80" t="s">
        <v>165</v>
      </c>
      <c r="I152" s="222"/>
      <c r="J152" s="219">
        <f>BK152</f>
        <v>0</v>
      </c>
      <c r="L152" s="72"/>
      <c r="M152" s="75"/>
      <c r="P152" s="76">
        <f>SUM(P153:P159)</f>
        <v>0</v>
      </c>
      <c r="R152" s="76">
        <f>SUM(R153:R159)</f>
        <v>0</v>
      </c>
      <c r="T152" s="77">
        <f>SUM(T153:T159)</f>
        <v>0</v>
      </c>
      <c r="AR152" s="73" t="s">
        <v>80</v>
      </c>
      <c r="AT152" s="78" t="s">
        <v>77</v>
      </c>
      <c r="AU152" s="78" t="s">
        <v>80</v>
      </c>
      <c r="AY152" s="73" t="s">
        <v>81</v>
      </c>
      <c r="BK152" s="79">
        <f>SUM(BK153:BK159)</f>
        <v>0</v>
      </c>
    </row>
    <row r="153" spans="2:65" s="9" customFormat="1" ht="24.2" customHeight="1" x14ac:dyDescent="0.25">
      <c r="B153" s="81"/>
      <c r="C153" s="82" t="s">
        <v>114</v>
      </c>
      <c r="D153" s="82" t="s">
        <v>83</v>
      </c>
      <c r="E153" s="83" t="s">
        <v>166</v>
      </c>
      <c r="F153" s="84" t="s">
        <v>167</v>
      </c>
      <c r="G153" s="85" t="s">
        <v>86</v>
      </c>
      <c r="H153" s="86">
        <v>9</v>
      </c>
      <c r="I153" s="221">
        <v>0</v>
      </c>
      <c r="J153" s="221">
        <f t="shared" ref="J153:J159" si="10">ROUND(I153*H153,3)</f>
        <v>0</v>
      </c>
      <c r="K153" s="87"/>
      <c r="L153" s="10"/>
      <c r="M153" s="88" t="s">
        <v>14</v>
      </c>
      <c r="N153" s="89" t="s">
        <v>32</v>
      </c>
      <c r="O153" s="90">
        <v>0</v>
      </c>
      <c r="P153" s="90">
        <f t="shared" ref="P153:P159" si="11">O153*H153</f>
        <v>0</v>
      </c>
      <c r="Q153" s="90">
        <v>0</v>
      </c>
      <c r="R153" s="90">
        <f t="shared" ref="R153:R159" si="12">Q153*H153</f>
        <v>0</v>
      </c>
      <c r="S153" s="90">
        <v>0</v>
      </c>
      <c r="T153" s="91">
        <f t="shared" ref="T153:T159" si="13">S153*H153</f>
        <v>0</v>
      </c>
      <c r="AR153" s="92" t="s">
        <v>87</v>
      </c>
      <c r="AT153" s="92" t="s">
        <v>83</v>
      </c>
      <c r="AU153" s="92" t="s">
        <v>88</v>
      </c>
      <c r="AY153" s="2" t="s">
        <v>81</v>
      </c>
      <c r="BE153" s="93">
        <f t="shared" ref="BE153:BE159" si="14">IF(N153="základná",J153,0)</f>
        <v>0</v>
      </c>
      <c r="BF153" s="93">
        <f t="shared" ref="BF153:BF159" si="15">IF(N153="znížená",J153,0)</f>
        <v>0</v>
      </c>
      <c r="BG153" s="93">
        <f t="shared" ref="BG153:BG159" si="16">IF(N153="zákl. prenesená",J153,0)</f>
        <v>0</v>
      </c>
      <c r="BH153" s="93">
        <f t="shared" ref="BH153:BH159" si="17">IF(N153="zníž. prenesená",J153,0)</f>
        <v>0</v>
      </c>
      <c r="BI153" s="93">
        <f t="shared" ref="BI153:BI159" si="18">IF(N153="nulová",J153,0)</f>
        <v>0</v>
      </c>
      <c r="BJ153" s="2" t="s">
        <v>88</v>
      </c>
      <c r="BK153" s="94">
        <f t="shared" ref="BK153:BK159" si="19">ROUND(I153*H153,3)</f>
        <v>0</v>
      </c>
      <c r="BL153" s="2" t="s">
        <v>87</v>
      </c>
      <c r="BM153" s="92" t="s">
        <v>144</v>
      </c>
    </row>
    <row r="154" spans="2:65" s="9" customFormat="1" ht="33" customHeight="1" x14ac:dyDescent="0.25">
      <c r="B154" s="81"/>
      <c r="C154" s="82" t="s">
        <v>145</v>
      </c>
      <c r="D154" s="82" t="s">
        <v>83</v>
      </c>
      <c r="E154" s="83" t="s">
        <v>170</v>
      </c>
      <c r="F154" s="84" t="s">
        <v>171</v>
      </c>
      <c r="G154" s="85" t="s">
        <v>117</v>
      </c>
      <c r="H154" s="86">
        <v>0.2</v>
      </c>
      <c r="I154" s="221">
        <v>0</v>
      </c>
      <c r="J154" s="221">
        <f t="shared" si="10"/>
        <v>0</v>
      </c>
      <c r="K154" s="87"/>
      <c r="L154" s="10"/>
      <c r="M154" s="88" t="s">
        <v>14</v>
      </c>
      <c r="N154" s="89" t="s">
        <v>32</v>
      </c>
      <c r="O154" s="90">
        <v>0</v>
      </c>
      <c r="P154" s="90">
        <f t="shared" si="11"/>
        <v>0</v>
      </c>
      <c r="Q154" s="90">
        <v>0</v>
      </c>
      <c r="R154" s="90">
        <f t="shared" si="12"/>
        <v>0</v>
      </c>
      <c r="S154" s="90">
        <v>0</v>
      </c>
      <c r="T154" s="91">
        <f t="shared" si="13"/>
        <v>0</v>
      </c>
      <c r="AR154" s="92" t="s">
        <v>87</v>
      </c>
      <c r="AT154" s="92" t="s">
        <v>83</v>
      </c>
      <c r="AU154" s="92" t="s">
        <v>88</v>
      </c>
      <c r="AY154" s="2" t="s">
        <v>81</v>
      </c>
      <c r="BE154" s="93">
        <f t="shared" si="14"/>
        <v>0</v>
      </c>
      <c r="BF154" s="93">
        <f t="shared" si="15"/>
        <v>0</v>
      </c>
      <c r="BG154" s="93">
        <f t="shared" si="16"/>
        <v>0</v>
      </c>
      <c r="BH154" s="93">
        <f t="shared" si="17"/>
        <v>0</v>
      </c>
      <c r="BI154" s="93">
        <f t="shared" si="18"/>
        <v>0</v>
      </c>
      <c r="BJ154" s="2" t="s">
        <v>88</v>
      </c>
      <c r="BK154" s="94">
        <f t="shared" si="19"/>
        <v>0</v>
      </c>
      <c r="BL154" s="2" t="s">
        <v>87</v>
      </c>
      <c r="BM154" s="92" t="s">
        <v>148</v>
      </c>
    </row>
    <row r="155" spans="2:65" s="9" customFormat="1" ht="37.9" customHeight="1" x14ac:dyDescent="0.25">
      <c r="B155" s="81"/>
      <c r="C155" s="82" t="s">
        <v>118</v>
      </c>
      <c r="D155" s="82" t="s">
        <v>83</v>
      </c>
      <c r="E155" s="83" t="s">
        <v>173</v>
      </c>
      <c r="F155" s="84" t="s">
        <v>174</v>
      </c>
      <c r="G155" s="85" t="s">
        <v>175</v>
      </c>
      <c r="H155" s="86">
        <v>42</v>
      </c>
      <c r="I155" s="221">
        <v>0</v>
      </c>
      <c r="J155" s="221">
        <f t="shared" si="10"/>
        <v>0</v>
      </c>
      <c r="K155" s="87"/>
      <c r="L155" s="10"/>
      <c r="M155" s="88" t="s">
        <v>14</v>
      </c>
      <c r="N155" s="89" t="s">
        <v>32</v>
      </c>
      <c r="O155" s="90">
        <v>0</v>
      </c>
      <c r="P155" s="90">
        <f t="shared" si="11"/>
        <v>0</v>
      </c>
      <c r="Q155" s="90">
        <v>0</v>
      </c>
      <c r="R155" s="90">
        <f t="shared" si="12"/>
        <v>0</v>
      </c>
      <c r="S155" s="90">
        <v>0</v>
      </c>
      <c r="T155" s="91">
        <f t="shared" si="13"/>
        <v>0</v>
      </c>
      <c r="AR155" s="92" t="s">
        <v>87</v>
      </c>
      <c r="AT155" s="92" t="s">
        <v>83</v>
      </c>
      <c r="AU155" s="92" t="s">
        <v>88</v>
      </c>
      <c r="AY155" s="2" t="s">
        <v>81</v>
      </c>
      <c r="BE155" s="93">
        <f t="shared" si="14"/>
        <v>0</v>
      </c>
      <c r="BF155" s="93">
        <f t="shared" si="15"/>
        <v>0</v>
      </c>
      <c r="BG155" s="93">
        <f t="shared" si="16"/>
        <v>0</v>
      </c>
      <c r="BH155" s="93">
        <f t="shared" si="17"/>
        <v>0</v>
      </c>
      <c r="BI155" s="93">
        <f t="shared" si="18"/>
        <v>0</v>
      </c>
      <c r="BJ155" s="2" t="s">
        <v>88</v>
      </c>
      <c r="BK155" s="94">
        <f t="shared" si="19"/>
        <v>0</v>
      </c>
      <c r="BL155" s="2" t="s">
        <v>87</v>
      </c>
      <c r="BM155" s="92" t="s">
        <v>152</v>
      </c>
    </row>
    <row r="156" spans="2:65" s="9" customFormat="1" ht="33" customHeight="1" x14ac:dyDescent="0.25">
      <c r="B156" s="81"/>
      <c r="C156" s="110" t="s">
        <v>153</v>
      </c>
      <c r="D156" s="110" t="s">
        <v>125</v>
      </c>
      <c r="E156" s="111" t="s">
        <v>178</v>
      </c>
      <c r="F156" s="112" t="s">
        <v>179</v>
      </c>
      <c r="G156" s="113" t="s">
        <v>175</v>
      </c>
      <c r="H156" s="114">
        <v>42</v>
      </c>
      <c r="I156" s="220">
        <v>0</v>
      </c>
      <c r="J156" s="220">
        <f t="shared" si="10"/>
        <v>0</v>
      </c>
      <c r="K156" s="115"/>
      <c r="L156" s="116"/>
      <c r="M156" s="117" t="s">
        <v>14</v>
      </c>
      <c r="N156" s="118" t="s">
        <v>32</v>
      </c>
      <c r="O156" s="90">
        <v>0</v>
      </c>
      <c r="P156" s="90">
        <f t="shared" si="11"/>
        <v>0</v>
      </c>
      <c r="Q156" s="90">
        <v>0</v>
      </c>
      <c r="R156" s="90">
        <f t="shared" si="12"/>
        <v>0</v>
      </c>
      <c r="S156" s="90">
        <v>0</v>
      </c>
      <c r="T156" s="91">
        <f t="shared" si="13"/>
        <v>0</v>
      </c>
      <c r="AR156" s="92" t="s">
        <v>102</v>
      </c>
      <c r="AT156" s="92" t="s">
        <v>125</v>
      </c>
      <c r="AU156" s="92" t="s">
        <v>88</v>
      </c>
      <c r="AY156" s="2" t="s">
        <v>81</v>
      </c>
      <c r="BE156" s="93">
        <f t="shared" si="14"/>
        <v>0</v>
      </c>
      <c r="BF156" s="93">
        <f t="shared" si="15"/>
        <v>0</v>
      </c>
      <c r="BG156" s="93">
        <f t="shared" si="16"/>
        <v>0</v>
      </c>
      <c r="BH156" s="93">
        <f t="shared" si="17"/>
        <v>0</v>
      </c>
      <c r="BI156" s="93">
        <f t="shared" si="18"/>
        <v>0</v>
      </c>
      <c r="BJ156" s="2" t="s">
        <v>88</v>
      </c>
      <c r="BK156" s="94">
        <f t="shared" si="19"/>
        <v>0</v>
      </c>
      <c r="BL156" s="2" t="s">
        <v>87</v>
      </c>
      <c r="BM156" s="92" t="s">
        <v>156</v>
      </c>
    </row>
    <row r="157" spans="2:65" s="9" customFormat="1" ht="24.2" customHeight="1" x14ac:dyDescent="0.25">
      <c r="B157" s="81"/>
      <c r="C157" s="82" t="s">
        <v>124</v>
      </c>
      <c r="D157" s="82" t="s">
        <v>83</v>
      </c>
      <c r="E157" s="83" t="s">
        <v>181</v>
      </c>
      <c r="F157" s="84" t="s">
        <v>182</v>
      </c>
      <c r="G157" s="85" t="s">
        <v>175</v>
      </c>
      <c r="H157" s="86">
        <v>12</v>
      </c>
      <c r="I157" s="221">
        <v>0</v>
      </c>
      <c r="J157" s="221">
        <f t="shared" si="10"/>
        <v>0</v>
      </c>
      <c r="K157" s="87"/>
      <c r="L157" s="10"/>
      <c r="M157" s="88" t="s">
        <v>14</v>
      </c>
      <c r="N157" s="89" t="s">
        <v>32</v>
      </c>
      <c r="O157" s="90">
        <v>0</v>
      </c>
      <c r="P157" s="90">
        <f t="shared" si="11"/>
        <v>0</v>
      </c>
      <c r="Q157" s="90">
        <v>0</v>
      </c>
      <c r="R157" s="90">
        <f t="shared" si="12"/>
        <v>0</v>
      </c>
      <c r="S157" s="90">
        <v>0</v>
      </c>
      <c r="T157" s="91">
        <f t="shared" si="13"/>
        <v>0</v>
      </c>
      <c r="AR157" s="92" t="s">
        <v>87</v>
      </c>
      <c r="AT157" s="92" t="s">
        <v>83</v>
      </c>
      <c r="AU157" s="92" t="s">
        <v>88</v>
      </c>
      <c r="AY157" s="2" t="s">
        <v>81</v>
      </c>
      <c r="BE157" s="93">
        <f t="shared" si="14"/>
        <v>0</v>
      </c>
      <c r="BF157" s="93">
        <f t="shared" si="15"/>
        <v>0</v>
      </c>
      <c r="BG157" s="93">
        <f t="shared" si="16"/>
        <v>0</v>
      </c>
      <c r="BH157" s="93">
        <f t="shared" si="17"/>
        <v>0</v>
      </c>
      <c r="BI157" s="93">
        <f t="shared" si="18"/>
        <v>0</v>
      </c>
      <c r="BJ157" s="2" t="s">
        <v>88</v>
      </c>
      <c r="BK157" s="94">
        <f t="shared" si="19"/>
        <v>0</v>
      </c>
      <c r="BL157" s="2" t="s">
        <v>87</v>
      </c>
      <c r="BM157" s="92" t="s">
        <v>160</v>
      </c>
    </row>
    <row r="158" spans="2:65" s="9" customFormat="1" ht="24.2" customHeight="1" x14ac:dyDescent="0.25">
      <c r="B158" s="81"/>
      <c r="C158" s="110" t="s">
        <v>161</v>
      </c>
      <c r="D158" s="110" t="s">
        <v>125</v>
      </c>
      <c r="E158" s="111" t="s">
        <v>185</v>
      </c>
      <c r="F158" s="112" t="s">
        <v>186</v>
      </c>
      <c r="G158" s="113" t="s">
        <v>175</v>
      </c>
      <c r="H158" s="114">
        <v>12</v>
      </c>
      <c r="I158" s="220">
        <v>0</v>
      </c>
      <c r="J158" s="220">
        <f t="shared" si="10"/>
        <v>0</v>
      </c>
      <c r="K158" s="115"/>
      <c r="L158" s="116"/>
      <c r="M158" s="117" t="s">
        <v>14</v>
      </c>
      <c r="N158" s="118" t="s">
        <v>32</v>
      </c>
      <c r="O158" s="90">
        <v>0</v>
      </c>
      <c r="P158" s="90">
        <f t="shared" si="11"/>
        <v>0</v>
      </c>
      <c r="Q158" s="90">
        <v>0</v>
      </c>
      <c r="R158" s="90">
        <f t="shared" si="12"/>
        <v>0</v>
      </c>
      <c r="S158" s="90">
        <v>0</v>
      </c>
      <c r="T158" s="91">
        <f t="shared" si="13"/>
        <v>0</v>
      </c>
      <c r="AR158" s="92" t="s">
        <v>102</v>
      </c>
      <c r="AT158" s="92" t="s">
        <v>125</v>
      </c>
      <c r="AU158" s="92" t="s">
        <v>88</v>
      </c>
      <c r="AY158" s="2" t="s">
        <v>81</v>
      </c>
      <c r="BE158" s="93">
        <f t="shared" si="14"/>
        <v>0</v>
      </c>
      <c r="BF158" s="93">
        <f t="shared" si="15"/>
        <v>0</v>
      </c>
      <c r="BG158" s="93">
        <f t="shared" si="16"/>
        <v>0</v>
      </c>
      <c r="BH158" s="93">
        <f t="shared" si="17"/>
        <v>0</v>
      </c>
      <c r="BI158" s="93">
        <f t="shared" si="18"/>
        <v>0</v>
      </c>
      <c r="BJ158" s="2" t="s">
        <v>88</v>
      </c>
      <c r="BK158" s="94">
        <f t="shared" si="19"/>
        <v>0</v>
      </c>
      <c r="BL158" s="2" t="s">
        <v>87</v>
      </c>
      <c r="BM158" s="92" t="s">
        <v>164</v>
      </c>
    </row>
    <row r="159" spans="2:65" s="9" customFormat="1" ht="21.75" customHeight="1" x14ac:dyDescent="0.25">
      <c r="B159" s="81"/>
      <c r="C159" s="82" t="s">
        <v>129</v>
      </c>
      <c r="D159" s="82" t="s">
        <v>83</v>
      </c>
      <c r="E159" s="83" t="s">
        <v>188</v>
      </c>
      <c r="F159" s="84" t="s">
        <v>189</v>
      </c>
      <c r="G159" s="85" t="s">
        <v>175</v>
      </c>
      <c r="H159" s="86">
        <v>54</v>
      </c>
      <c r="I159" s="221">
        <v>0</v>
      </c>
      <c r="J159" s="221">
        <f t="shared" si="10"/>
        <v>0</v>
      </c>
      <c r="K159" s="87"/>
      <c r="L159" s="10"/>
      <c r="M159" s="88" t="s">
        <v>14</v>
      </c>
      <c r="N159" s="89" t="s">
        <v>32</v>
      </c>
      <c r="O159" s="90">
        <v>0</v>
      </c>
      <c r="P159" s="90">
        <f t="shared" si="11"/>
        <v>0</v>
      </c>
      <c r="Q159" s="90">
        <v>0</v>
      </c>
      <c r="R159" s="90">
        <f t="shared" si="12"/>
        <v>0</v>
      </c>
      <c r="S159" s="90">
        <v>0</v>
      </c>
      <c r="T159" s="91">
        <f t="shared" si="13"/>
        <v>0</v>
      </c>
      <c r="AR159" s="92" t="s">
        <v>87</v>
      </c>
      <c r="AT159" s="92" t="s">
        <v>83</v>
      </c>
      <c r="AU159" s="92" t="s">
        <v>88</v>
      </c>
      <c r="AY159" s="2" t="s">
        <v>81</v>
      </c>
      <c r="BE159" s="93">
        <f t="shared" si="14"/>
        <v>0</v>
      </c>
      <c r="BF159" s="93">
        <f t="shared" si="15"/>
        <v>0</v>
      </c>
      <c r="BG159" s="93">
        <f t="shared" si="16"/>
        <v>0</v>
      </c>
      <c r="BH159" s="93">
        <f t="shared" si="17"/>
        <v>0</v>
      </c>
      <c r="BI159" s="93">
        <f t="shared" si="18"/>
        <v>0</v>
      </c>
      <c r="BJ159" s="2" t="s">
        <v>88</v>
      </c>
      <c r="BK159" s="94">
        <f t="shared" si="19"/>
        <v>0</v>
      </c>
      <c r="BL159" s="2" t="s">
        <v>87</v>
      </c>
      <c r="BM159" s="92" t="s">
        <v>168</v>
      </c>
    </row>
    <row r="160" spans="2:65" s="71" customFormat="1" ht="22.9" customHeight="1" x14ac:dyDescent="0.2">
      <c r="B160" s="72"/>
      <c r="D160" s="73" t="s">
        <v>77</v>
      </c>
      <c r="E160" s="80" t="s">
        <v>103</v>
      </c>
      <c r="F160" s="80" t="s">
        <v>207</v>
      </c>
      <c r="I160" s="222"/>
      <c r="J160" s="219">
        <f>BK160</f>
        <v>0</v>
      </c>
      <c r="L160" s="72"/>
      <c r="M160" s="75"/>
      <c r="P160" s="76">
        <f>SUM(P161:P163)</f>
        <v>0</v>
      </c>
      <c r="R160" s="76">
        <f>SUM(R161:R163)</f>
        <v>0</v>
      </c>
      <c r="T160" s="77">
        <f>SUM(T161:T163)</f>
        <v>0</v>
      </c>
      <c r="AR160" s="73" t="s">
        <v>80</v>
      </c>
      <c r="AT160" s="78" t="s">
        <v>77</v>
      </c>
      <c r="AU160" s="78" t="s">
        <v>80</v>
      </c>
      <c r="AY160" s="73" t="s">
        <v>81</v>
      </c>
      <c r="BK160" s="79">
        <f>SUM(BK161:BK163)</f>
        <v>0</v>
      </c>
    </row>
    <row r="161" spans="2:65" s="9" customFormat="1" ht="33" customHeight="1" x14ac:dyDescent="0.25">
      <c r="B161" s="81"/>
      <c r="C161" s="82" t="s">
        <v>169</v>
      </c>
      <c r="D161" s="82" t="s">
        <v>83</v>
      </c>
      <c r="E161" s="83" t="s">
        <v>1187</v>
      </c>
      <c r="F161" s="84" t="s">
        <v>1188</v>
      </c>
      <c r="G161" s="85" t="s">
        <v>123</v>
      </c>
      <c r="H161" s="86">
        <v>40</v>
      </c>
      <c r="I161" s="221">
        <v>0</v>
      </c>
      <c r="J161" s="221">
        <f>ROUND(I161*H161,3)</f>
        <v>0</v>
      </c>
      <c r="K161" s="87"/>
      <c r="L161" s="10"/>
      <c r="M161" s="88" t="s">
        <v>14</v>
      </c>
      <c r="N161" s="89" t="s">
        <v>32</v>
      </c>
      <c r="O161" s="90">
        <v>0</v>
      </c>
      <c r="P161" s="90">
        <f>O161*H161</f>
        <v>0</v>
      </c>
      <c r="Q161" s="90">
        <v>0</v>
      </c>
      <c r="R161" s="90">
        <f>Q161*H161</f>
        <v>0</v>
      </c>
      <c r="S161" s="90">
        <v>0</v>
      </c>
      <c r="T161" s="91">
        <f>S161*H161</f>
        <v>0</v>
      </c>
      <c r="AR161" s="92" t="s">
        <v>87</v>
      </c>
      <c r="AT161" s="92" t="s">
        <v>83</v>
      </c>
      <c r="AU161" s="92" t="s">
        <v>88</v>
      </c>
      <c r="AY161" s="2" t="s">
        <v>81</v>
      </c>
      <c r="BE161" s="93">
        <f>IF(N161="základná",J161,0)</f>
        <v>0</v>
      </c>
      <c r="BF161" s="93">
        <f>IF(N161="znížená",J161,0)</f>
        <v>0</v>
      </c>
      <c r="BG161" s="93">
        <f>IF(N161="zákl. prenesená",J161,0)</f>
        <v>0</v>
      </c>
      <c r="BH161" s="93">
        <f>IF(N161="zníž. prenesená",J161,0)</f>
        <v>0</v>
      </c>
      <c r="BI161" s="93">
        <f>IF(N161="nulová",J161,0)</f>
        <v>0</v>
      </c>
      <c r="BJ161" s="2" t="s">
        <v>88</v>
      </c>
      <c r="BK161" s="94">
        <f>ROUND(I161*H161,3)</f>
        <v>0</v>
      </c>
      <c r="BL161" s="2" t="s">
        <v>87</v>
      </c>
      <c r="BM161" s="92" t="s">
        <v>172</v>
      </c>
    </row>
    <row r="162" spans="2:65" s="9" customFormat="1" ht="33" customHeight="1" x14ac:dyDescent="0.25">
      <c r="B162" s="81"/>
      <c r="C162" s="82" t="s">
        <v>134</v>
      </c>
      <c r="D162" s="82" t="s">
        <v>83</v>
      </c>
      <c r="E162" s="83" t="s">
        <v>216</v>
      </c>
      <c r="F162" s="84" t="s">
        <v>217</v>
      </c>
      <c r="G162" s="85" t="s">
        <v>123</v>
      </c>
      <c r="H162" s="86">
        <v>370</v>
      </c>
      <c r="I162" s="221">
        <v>0</v>
      </c>
      <c r="J162" s="221">
        <f>ROUND(I162*H162,3)</f>
        <v>0</v>
      </c>
      <c r="K162" s="87"/>
      <c r="L162" s="10"/>
      <c r="M162" s="88" t="s">
        <v>14</v>
      </c>
      <c r="N162" s="89" t="s">
        <v>32</v>
      </c>
      <c r="O162" s="90">
        <v>0</v>
      </c>
      <c r="P162" s="90">
        <f>O162*H162</f>
        <v>0</v>
      </c>
      <c r="Q162" s="90">
        <v>0</v>
      </c>
      <c r="R162" s="90">
        <f>Q162*H162</f>
        <v>0</v>
      </c>
      <c r="S162" s="90">
        <v>0</v>
      </c>
      <c r="T162" s="91">
        <f>S162*H162</f>
        <v>0</v>
      </c>
      <c r="AR162" s="92" t="s">
        <v>87</v>
      </c>
      <c r="AT162" s="92" t="s">
        <v>83</v>
      </c>
      <c r="AU162" s="92" t="s">
        <v>88</v>
      </c>
      <c r="AY162" s="2" t="s">
        <v>81</v>
      </c>
      <c r="BE162" s="93">
        <f>IF(N162="základná",J162,0)</f>
        <v>0</v>
      </c>
      <c r="BF162" s="93">
        <f>IF(N162="znížená",J162,0)</f>
        <v>0</v>
      </c>
      <c r="BG162" s="93">
        <f>IF(N162="zákl. prenesená",J162,0)</f>
        <v>0</v>
      </c>
      <c r="BH162" s="93">
        <f>IF(N162="zníž. prenesená",J162,0)</f>
        <v>0</v>
      </c>
      <c r="BI162" s="93">
        <f>IF(N162="nulová",J162,0)</f>
        <v>0</v>
      </c>
      <c r="BJ162" s="2" t="s">
        <v>88</v>
      </c>
      <c r="BK162" s="94">
        <f>ROUND(I162*H162,3)</f>
        <v>0</v>
      </c>
      <c r="BL162" s="2" t="s">
        <v>87</v>
      </c>
      <c r="BM162" s="92" t="s">
        <v>176</v>
      </c>
    </row>
    <row r="163" spans="2:65" s="9" customFormat="1" ht="33" customHeight="1" x14ac:dyDescent="0.25">
      <c r="B163" s="81"/>
      <c r="C163" s="82" t="s">
        <v>177</v>
      </c>
      <c r="D163" s="82" t="s">
        <v>83</v>
      </c>
      <c r="E163" s="83" t="s">
        <v>219</v>
      </c>
      <c r="F163" s="84" t="s">
        <v>220</v>
      </c>
      <c r="G163" s="85" t="s">
        <v>123</v>
      </c>
      <c r="H163" s="86">
        <v>370</v>
      </c>
      <c r="I163" s="221">
        <v>0</v>
      </c>
      <c r="J163" s="221">
        <f>ROUND(I163*H163,3)</f>
        <v>0</v>
      </c>
      <c r="K163" s="87"/>
      <c r="L163" s="10"/>
      <c r="M163" s="88" t="s">
        <v>14</v>
      </c>
      <c r="N163" s="89" t="s">
        <v>32</v>
      </c>
      <c r="O163" s="90">
        <v>0</v>
      </c>
      <c r="P163" s="90">
        <f>O163*H163</f>
        <v>0</v>
      </c>
      <c r="Q163" s="90">
        <v>0</v>
      </c>
      <c r="R163" s="90">
        <f>Q163*H163</f>
        <v>0</v>
      </c>
      <c r="S163" s="90">
        <v>0</v>
      </c>
      <c r="T163" s="91">
        <f>S163*H163</f>
        <v>0</v>
      </c>
      <c r="AR163" s="92" t="s">
        <v>87</v>
      </c>
      <c r="AT163" s="92" t="s">
        <v>83</v>
      </c>
      <c r="AU163" s="92" t="s">
        <v>88</v>
      </c>
      <c r="AY163" s="2" t="s">
        <v>81</v>
      </c>
      <c r="BE163" s="93">
        <f>IF(N163="základná",J163,0)</f>
        <v>0</v>
      </c>
      <c r="BF163" s="93">
        <f>IF(N163="znížená",J163,0)</f>
        <v>0</v>
      </c>
      <c r="BG163" s="93">
        <f>IF(N163="zákl. prenesená",J163,0)</f>
        <v>0</v>
      </c>
      <c r="BH163" s="93">
        <f>IF(N163="zníž. prenesená",J163,0)</f>
        <v>0</v>
      </c>
      <c r="BI163" s="93">
        <f>IF(N163="nulová",J163,0)</f>
        <v>0</v>
      </c>
      <c r="BJ163" s="2" t="s">
        <v>88</v>
      </c>
      <c r="BK163" s="94">
        <f>ROUND(I163*H163,3)</f>
        <v>0</v>
      </c>
      <c r="BL163" s="2" t="s">
        <v>87</v>
      </c>
      <c r="BM163" s="92" t="s">
        <v>180</v>
      </c>
    </row>
    <row r="164" spans="2:65" s="71" customFormat="1" ht="22.9" customHeight="1" x14ac:dyDescent="0.2">
      <c r="B164" s="72"/>
      <c r="D164" s="73" t="s">
        <v>77</v>
      </c>
      <c r="E164" s="80" t="s">
        <v>120</v>
      </c>
      <c r="F164" s="80" t="s">
        <v>234</v>
      </c>
      <c r="I164" s="222"/>
      <c r="J164" s="219">
        <f>BK164</f>
        <v>0</v>
      </c>
      <c r="L164" s="72"/>
      <c r="M164" s="75"/>
      <c r="P164" s="76">
        <f>SUM(P165:P171)</f>
        <v>0</v>
      </c>
      <c r="R164" s="76">
        <f>SUM(R165:R171)</f>
        <v>0</v>
      </c>
      <c r="T164" s="77">
        <f>SUM(T165:T171)</f>
        <v>0</v>
      </c>
      <c r="AR164" s="73" t="s">
        <v>80</v>
      </c>
      <c r="AT164" s="78" t="s">
        <v>77</v>
      </c>
      <c r="AU164" s="78" t="s">
        <v>80</v>
      </c>
      <c r="AY164" s="73" t="s">
        <v>81</v>
      </c>
      <c r="BK164" s="79">
        <f>SUM(BK165:BK171)</f>
        <v>0</v>
      </c>
    </row>
    <row r="165" spans="2:65" s="9" customFormat="1" ht="24.2" customHeight="1" x14ac:dyDescent="0.25">
      <c r="B165" s="81"/>
      <c r="C165" s="82" t="s">
        <v>137</v>
      </c>
      <c r="D165" s="82" t="s">
        <v>83</v>
      </c>
      <c r="E165" s="83" t="s">
        <v>235</v>
      </c>
      <c r="F165" s="84" t="s">
        <v>236</v>
      </c>
      <c r="G165" s="85" t="s">
        <v>237</v>
      </c>
      <c r="H165" s="86">
        <v>60</v>
      </c>
      <c r="I165" s="221">
        <v>0</v>
      </c>
      <c r="J165" s="221">
        <f>ROUND(I165*H165,3)</f>
        <v>0</v>
      </c>
      <c r="K165" s="87"/>
      <c r="L165" s="10"/>
      <c r="M165" s="88" t="s">
        <v>14</v>
      </c>
      <c r="N165" s="89" t="s">
        <v>32</v>
      </c>
      <c r="O165" s="90">
        <v>0</v>
      </c>
      <c r="P165" s="90">
        <f>O165*H165</f>
        <v>0</v>
      </c>
      <c r="Q165" s="90">
        <v>0</v>
      </c>
      <c r="R165" s="90">
        <f>Q165*H165</f>
        <v>0</v>
      </c>
      <c r="S165" s="90">
        <v>0</v>
      </c>
      <c r="T165" s="91">
        <f>S165*H165</f>
        <v>0</v>
      </c>
      <c r="AR165" s="92" t="s">
        <v>87</v>
      </c>
      <c r="AT165" s="92" t="s">
        <v>83</v>
      </c>
      <c r="AU165" s="92" t="s">
        <v>88</v>
      </c>
      <c r="AY165" s="2" t="s">
        <v>81</v>
      </c>
      <c r="BE165" s="93">
        <f>IF(N165="základná",J165,0)</f>
        <v>0</v>
      </c>
      <c r="BF165" s="93">
        <f>IF(N165="znížená",J165,0)</f>
        <v>0</v>
      </c>
      <c r="BG165" s="93">
        <f>IF(N165="zákl. prenesená",J165,0)</f>
        <v>0</v>
      </c>
      <c r="BH165" s="93">
        <f>IF(N165="zníž. prenesená",J165,0)</f>
        <v>0</v>
      </c>
      <c r="BI165" s="93">
        <f>IF(N165="nulová",J165,0)</f>
        <v>0</v>
      </c>
      <c r="BJ165" s="2" t="s">
        <v>88</v>
      </c>
      <c r="BK165" s="94">
        <f>ROUND(I165*H165,3)</f>
        <v>0</v>
      </c>
      <c r="BL165" s="2" t="s">
        <v>87</v>
      </c>
      <c r="BM165" s="92" t="s">
        <v>183</v>
      </c>
    </row>
    <row r="166" spans="2:65" s="9" customFormat="1" ht="24.2" customHeight="1" x14ac:dyDescent="0.25">
      <c r="B166" s="81"/>
      <c r="C166" s="110" t="s">
        <v>184</v>
      </c>
      <c r="D166" s="110" t="s">
        <v>125</v>
      </c>
      <c r="E166" s="111" t="s">
        <v>240</v>
      </c>
      <c r="F166" s="112" t="s">
        <v>241</v>
      </c>
      <c r="G166" s="113" t="s">
        <v>237</v>
      </c>
      <c r="H166" s="114">
        <v>60</v>
      </c>
      <c r="I166" s="220">
        <v>0</v>
      </c>
      <c r="J166" s="220">
        <f>ROUND(I166*H166,3)</f>
        <v>0</v>
      </c>
      <c r="K166" s="115"/>
      <c r="L166" s="116"/>
      <c r="M166" s="117" t="s">
        <v>14</v>
      </c>
      <c r="N166" s="118" t="s">
        <v>32</v>
      </c>
      <c r="O166" s="90">
        <v>0</v>
      </c>
      <c r="P166" s="90">
        <f>O166*H166</f>
        <v>0</v>
      </c>
      <c r="Q166" s="90">
        <v>0</v>
      </c>
      <c r="R166" s="90">
        <f>Q166*H166</f>
        <v>0</v>
      </c>
      <c r="S166" s="90">
        <v>0</v>
      </c>
      <c r="T166" s="91">
        <f>S166*H166</f>
        <v>0</v>
      </c>
      <c r="AR166" s="92" t="s">
        <v>102</v>
      </c>
      <c r="AT166" s="92" t="s">
        <v>125</v>
      </c>
      <c r="AU166" s="92" t="s">
        <v>88</v>
      </c>
      <c r="AY166" s="2" t="s">
        <v>81</v>
      </c>
      <c r="BE166" s="93">
        <f>IF(N166="základná",J166,0)</f>
        <v>0</v>
      </c>
      <c r="BF166" s="93">
        <f>IF(N166="znížená",J166,0)</f>
        <v>0</v>
      </c>
      <c r="BG166" s="93">
        <f>IF(N166="zákl. prenesená",J166,0)</f>
        <v>0</v>
      </c>
      <c r="BH166" s="93">
        <f>IF(N166="zníž. prenesená",J166,0)</f>
        <v>0</v>
      </c>
      <c r="BI166" s="93">
        <f>IF(N166="nulová",J166,0)</f>
        <v>0</v>
      </c>
      <c r="BJ166" s="2" t="s">
        <v>88</v>
      </c>
      <c r="BK166" s="94">
        <f>ROUND(I166*H166,3)</f>
        <v>0</v>
      </c>
      <c r="BL166" s="2" t="s">
        <v>87</v>
      </c>
      <c r="BM166" s="92" t="s">
        <v>187</v>
      </c>
    </row>
    <row r="167" spans="2:65" s="9" customFormat="1" ht="24.2" customHeight="1" x14ac:dyDescent="0.25">
      <c r="B167" s="81"/>
      <c r="C167" s="82" t="s">
        <v>141</v>
      </c>
      <c r="D167" s="82" t="s">
        <v>83</v>
      </c>
      <c r="E167" s="83" t="s">
        <v>250</v>
      </c>
      <c r="F167" s="84" t="s">
        <v>251</v>
      </c>
      <c r="G167" s="85" t="s">
        <v>86</v>
      </c>
      <c r="H167" s="86">
        <v>3.3839999999999999</v>
      </c>
      <c r="I167" s="221">
        <v>0</v>
      </c>
      <c r="J167" s="221">
        <f>ROUND(I167*H167,3)</f>
        <v>0</v>
      </c>
      <c r="K167" s="87"/>
      <c r="L167" s="10"/>
      <c r="M167" s="88" t="s">
        <v>14</v>
      </c>
      <c r="N167" s="89" t="s">
        <v>32</v>
      </c>
      <c r="O167" s="90">
        <v>0</v>
      </c>
      <c r="P167" s="90">
        <f>O167*H167</f>
        <v>0</v>
      </c>
      <c r="Q167" s="90">
        <v>0</v>
      </c>
      <c r="R167" s="90">
        <f>Q167*H167</f>
        <v>0</v>
      </c>
      <c r="S167" s="90">
        <v>0</v>
      </c>
      <c r="T167" s="91">
        <f>S167*H167</f>
        <v>0</v>
      </c>
      <c r="AR167" s="92" t="s">
        <v>87</v>
      </c>
      <c r="AT167" s="92" t="s">
        <v>83</v>
      </c>
      <c r="AU167" s="92" t="s">
        <v>88</v>
      </c>
      <c r="AY167" s="2" t="s">
        <v>81</v>
      </c>
      <c r="BE167" s="93">
        <f>IF(N167="základná",J167,0)</f>
        <v>0</v>
      </c>
      <c r="BF167" s="93">
        <f>IF(N167="znížená",J167,0)</f>
        <v>0</v>
      </c>
      <c r="BG167" s="93">
        <f>IF(N167="zákl. prenesená",J167,0)</f>
        <v>0</v>
      </c>
      <c r="BH167" s="93">
        <f>IF(N167="zníž. prenesená",J167,0)</f>
        <v>0</v>
      </c>
      <c r="BI167" s="93">
        <f>IF(N167="nulová",J167,0)</f>
        <v>0</v>
      </c>
      <c r="BJ167" s="2" t="s">
        <v>88</v>
      </c>
      <c r="BK167" s="94">
        <f>ROUND(I167*H167,3)</f>
        <v>0</v>
      </c>
      <c r="BL167" s="2" t="s">
        <v>87</v>
      </c>
      <c r="BM167" s="92" t="s">
        <v>190</v>
      </c>
    </row>
    <row r="168" spans="2:65" s="95" customFormat="1" x14ac:dyDescent="0.25">
      <c r="B168" s="96"/>
      <c r="D168" s="97" t="s">
        <v>89</v>
      </c>
      <c r="E168" s="98" t="s">
        <v>14</v>
      </c>
      <c r="F168" s="99" t="s">
        <v>1189</v>
      </c>
      <c r="H168" s="100">
        <v>3.3839999999999999</v>
      </c>
      <c r="I168" s="223"/>
      <c r="J168" s="223"/>
      <c r="L168" s="96"/>
      <c r="M168" s="101"/>
      <c r="T168" s="102"/>
      <c r="AT168" s="98" t="s">
        <v>89</v>
      </c>
      <c r="AU168" s="98" t="s">
        <v>88</v>
      </c>
      <c r="AV168" s="95" t="s">
        <v>88</v>
      </c>
      <c r="AW168" s="95" t="s">
        <v>91</v>
      </c>
      <c r="AX168" s="95" t="s">
        <v>2</v>
      </c>
      <c r="AY168" s="98" t="s">
        <v>81</v>
      </c>
    </row>
    <row r="169" spans="2:65" s="103" customFormat="1" x14ac:dyDescent="0.25">
      <c r="B169" s="104"/>
      <c r="D169" s="97" t="s">
        <v>89</v>
      </c>
      <c r="E169" s="105" t="s">
        <v>14</v>
      </c>
      <c r="F169" s="106" t="s">
        <v>93</v>
      </c>
      <c r="H169" s="107">
        <v>3.3839999999999999</v>
      </c>
      <c r="I169" s="224"/>
      <c r="J169" s="224"/>
      <c r="L169" s="104"/>
      <c r="M169" s="108"/>
      <c r="T169" s="109"/>
      <c r="AT169" s="105" t="s">
        <v>89</v>
      </c>
      <c r="AU169" s="105" t="s">
        <v>88</v>
      </c>
      <c r="AV169" s="103" t="s">
        <v>87</v>
      </c>
      <c r="AW169" s="103" t="s">
        <v>91</v>
      </c>
      <c r="AX169" s="103" t="s">
        <v>80</v>
      </c>
      <c r="AY169" s="105" t="s">
        <v>81</v>
      </c>
    </row>
    <row r="170" spans="2:65" s="9" customFormat="1" ht="24.2" customHeight="1" x14ac:dyDescent="0.25">
      <c r="B170" s="81"/>
      <c r="C170" s="82" t="s">
        <v>192</v>
      </c>
      <c r="D170" s="82" t="s">
        <v>83</v>
      </c>
      <c r="E170" s="83" t="s">
        <v>1190</v>
      </c>
      <c r="F170" s="84" t="s">
        <v>1191</v>
      </c>
      <c r="G170" s="85" t="s">
        <v>86</v>
      </c>
      <c r="H170" s="86">
        <v>42</v>
      </c>
      <c r="I170" s="221">
        <v>0</v>
      </c>
      <c r="J170" s="221">
        <f>ROUND(I170*H170,3)</f>
        <v>0</v>
      </c>
      <c r="K170" s="87"/>
      <c r="L170" s="10"/>
      <c r="M170" s="88" t="s">
        <v>14</v>
      </c>
      <c r="N170" s="89" t="s">
        <v>32</v>
      </c>
      <c r="O170" s="90">
        <v>0</v>
      </c>
      <c r="P170" s="90">
        <f>O170*H170</f>
        <v>0</v>
      </c>
      <c r="Q170" s="90">
        <v>0</v>
      </c>
      <c r="R170" s="90">
        <f>Q170*H170</f>
        <v>0</v>
      </c>
      <c r="S170" s="90">
        <v>0</v>
      </c>
      <c r="T170" s="91">
        <f>S170*H170</f>
        <v>0</v>
      </c>
      <c r="AR170" s="92" t="s">
        <v>87</v>
      </c>
      <c r="AT170" s="92" t="s">
        <v>83</v>
      </c>
      <c r="AU170" s="92" t="s">
        <v>88</v>
      </c>
      <c r="AY170" s="2" t="s">
        <v>81</v>
      </c>
      <c r="BE170" s="93">
        <f>IF(N170="základná",J170,0)</f>
        <v>0</v>
      </c>
      <c r="BF170" s="93">
        <f>IF(N170="znížená",J170,0)</f>
        <v>0</v>
      </c>
      <c r="BG170" s="93">
        <f>IF(N170="zákl. prenesená",J170,0)</f>
        <v>0</v>
      </c>
      <c r="BH170" s="93">
        <f>IF(N170="zníž. prenesená",J170,0)</f>
        <v>0</v>
      </c>
      <c r="BI170" s="93">
        <f>IF(N170="nulová",J170,0)</f>
        <v>0</v>
      </c>
      <c r="BJ170" s="2" t="s">
        <v>88</v>
      </c>
      <c r="BK170" s="94">
        <f>ROUND(I170*H170,3)</f>
        <v>0</v>
      </c>
      <c r="BL170" s="2" t="s">
        <v>87</v>
      </c>
      <c r="BM170" s="92" t="s">
        <v>195</v>
      </c>
    </row>
    <row r="171" spans="2:65" s="9" customFormat="1" ht="33" customHeight="1" x14ac:dyDescent="0.25">
      <c r="B171" s="81"/>
      <c r="C171" s="82" t="s">
        <v>144</v>
      </c>
      <c r="D171" s="82" t="s">
        <v>83</v>
      </c>
      <c r="E171" s="83" t="s">
        <v>370</v>
      </c>
      <c r="F171" s="84" t="s">
        <v>371</v>
      </c>
      <c r="G171" s="85" t="s">
        <v>123</v>
      </c>
      <c r="H171" s="86">
        <v>6</v>
      </c>
      <c r="I171" s="221">
        <v>0</v>
      </c>
      <c r="J171" s="221">
        <f>ROUND(I171*H171,3)</f>
        <v>0</v>
      </c>
      <c r="K171" s="87"/>
      <c r="L171" s="10"/>
      <c r="M171" s="88" t="s">
        <v>14</v>
      </c>
      <c r="N171" s="89" t="s">
        <v>32</v>
      </c>
      <c r="O171" s="90">
        <v>0</v>
      </c>
      <c r="P171" s="90">
        <f>O171*H171</f>
        <v>0</v>
      </c>
      <c r="Q171" s="90">
        <v>0</v>
      </c>
      <c r="R171" s="90">
        <f>Q171*H171</f>
        <v>0</v>
      </c>
      <c r="S171" s="90">
        <v>0</v>
      </c>
      <c r="T171" s="91">
        <f>S171*H171</f>
        <v>0</v>
      </c>
      <c r="AR171" s="92" t="s">
        <v>87</v>
      </c>
      <c r="AT171" s="92" t="s">
        <v>83</v>
      </c>
      <c r="AU171" s="92" t="s">
        <v>88</v>
      </c>
      <c r="AY171" s="2" t="s">
        <v>81</v>
      </c>
      <c r="BE171" s="93">
        <f>IF(N171="základná",J171,0)</f>
        <v>0</v>
      </c>
      <c r="BF171" s="93">
        <f>IF(N171="znížená",J171,0)</f>
        <v>0</v>
      </c>
      <c r="BG171" s="93">
        <f>IF(N171="zákl. prenesená",J171,0)</f>
        <v>0</v>
      </c>
      <c r="BH171" s="93">
        <f>IF(N171="zníž. prenesená",J171,0)</f>
        <v>0</v>
      </c>
      <c r="BI171" s="93">
        <f>IF(N171="nulová",J171,0)</f>
        <v>0</v>
      </c>
      <c r="BJ171" s="2" t="s">
        <v>88</v>
      </c>
      <c r="BK171" s="94">
        <f>ROUND(I171*H171,3)</f>
        <v>0</v>
      </c>
      <c r="BL171" s="2" t="s">
        <v>87</v>
      </c>
      <c r="BM171" s="92" t="s">
        <v>199</v>
      </c>
    </row>
    <row r="172" spans="2:65" s="71" customFormat="1" ht="22.9" customHeight="1" x14ac:dyDescent="0.2">
      <c r="B172" s="72"/>
      <c r="D172" s="73" t="s">
        <v>77</v>
      </c>
      <c r="E172" s="80" t="s">
        <v>270</v>
      </c>
      <c r="F172" s="80" t="s">
        <v>271</v>
      </c>
      <c r="I172" s="222"/>
      <c r="J172" s="219">
        <f>BK172</f>
        <v>0</v>
      </c>
      <c r="L172" s="72"/>
      <c r="M172" s="75"/>
      <c r="P172" s="76">
        <f>P173</f>
        <v>0</v>
      </c>
      <c r="R172" s="76">
        <f>R173</f>
        <v>0</v>
      </c>
      <c r="T172" s="77">
        <f>T173</f>
        <v>0</v>
      </c>
      <c r="AR172" s="73" t="s">
        <v>80</v>
      </c>
      <c r="AT172" s="78" t="s">
        <v>77</v>
      </c>
      <c r="AU172" s="78" t="s">
        <v>80</v>
      </c>
      <c r="AY172" s="73" t="s">
        <v>81</v>
      </c>
      <c r="BK172" s="79">
        <f>BK173</f>
        <v>0</v>
      </c>
    </row>
    <row r="173" spans="2:65" s="9" customFormat="1" ht="24.2" customHeight="1" x14ac:dyDescent="0.25">
      <c r="B173" s="81"/>
      <c r="C173" s="82" t="s">
        <v>200</v>
      </c>
      <c r="D173" s="82" t="s">
        <v>83</v>
      </c>
      <c r="E173" s="83" t="s">
        <v>273</v>
      </c>
      <c r="F173" s="84" t="s">
        <v>274</v>
      </c>
      <c r="G173" s="85" t="s">
        <v>117</v>
      </c>
      <c r="H173" s="86">
        <v>87.783000000000001</v>
      </c>
      <c r="I173" s="221">
        <v>0</v>
      </c>
      <c r="J173" s="221">
        <f>ROUND(I173*H173,3)</f>
        <v>0</v>
      </c>
      <c r="K173" s="87"/>
      <c r="L173" s="10"/>
      <c r="M173" s="88" t="s">
        <v>14</v>
      </c>
      <c r="N173" s="89" t="s">
        <v>32</v>
      </c>
      <c r="O173" s="90">
        <v>0</v>
      </c>
      <c r="P173" s="90">
        <f>O173*H173</f>
        <v>0</v>
      </c>
      <c r="Q173" s="90">
        <v>0</v>
      </c>
      <c r="R173" s="90">
        <f>Q173*H173</f>
        <v>0</v>
      </c>
      <c r="S173" s="90">
        <v>0</v>
      </c>
      <c r="T173" s="91">
        <f>S173*H173</f>
        <v>0</v>
      </c>
      <c r="AR173" s="92" t="s">
        <v>87</v>
      </c>
      <c r="AT173" s="92" t="s">
        <v>83</v>
      </c>
      <c r="AU173" s="92" t="s">
        <v>88</v>
      </c>
      <c r="AY173" s="2" t="s">
        <v>81</v>
      </c>
      <c r="BE173" s="93">
        <f>IF(N173="základná",J173,0)</f>
        <v>0</v>
      </c>
      <c r="BF173" s="93">
        <f>IF(N173="znížená",J173,0)</f>
        <v>0</v>
      </c>
      <c r="BG173" s="93">
        <f>IF(N173="zákl. prenesená",J173,0)</f>
        <v>0</v>
      </c>
      <c r="BH173" s="93">
        <f>IF(N173="zníž. prenesená",J173,0)</f>
        <v>0</v>
      </c>
      <c r="BI173" s="93">
        <f>IF(N173="nulová",J173,0)</f>
        <v>0</v>
      </c>
      <c r="BJ173" s="2" t="s">
        <v>88</v>
      </c>
      <c r="BK173" s="94">
        <f>ROUND(I173*H173,3)</f>
        <v>0</v>
      </c>
      <c r="BL173" s="2" t="s">
        <v>87</v>
      </c>
      <c r="BM173" s="92" t="s">
        <v>203</v>
      </c>
    </row>
    <row r="174" spans="2:65" s="71" customFormat="1" ht="25.9" customHeight="1" x14ac:dyDescent="0.2">
      <c r="B174" s="72"/>
      <c r="D174" s="73" t="s">
        <v>77</v>
      </c>
      <c r="E174" s="74" t="s">
        <v>276</v>
      </c>
      <c r="F174" s="74" t="s">
        <v>277</v>
      </c>
      <c r="I174" s="222"/>
      <c r="J174" s="218">
        <f>BK174</f>
        <v>0</v>
      </c>
      <c r="L174" s="72"/>
      <c r="M174" s="75"/>
      <c r="P174" s="76">
        <f>P175</f>
        <v>0</v>
      </c>
      <c r="R174" s="76">
        <f>R175</f>
        <v>0</v>
      </c>
      <c r="T174" s="77">
        <f>T175</f>
        <v>0</v>
      </c>
      <c r="AR174" s="73" t="s">
        <v>88</v>
      </c>
      <c r="AT174" s="78" t="s">
        <v>77</v>
      </c>
      <c r="AU174" s="78" t="s">
        <v>2</v>
      </c>
      <c r="AY174" s="73" t="s">
        <v>81</v>
      </c>
      <c r="BK174" s="79">
        <f>BK175</f>
        <v>0</v>
      </c>
    </row>
    <row r="175" spans="2:65" s="71" customFormat="1" ht="22.9" customHeight="1" x14ac:dyDescent="0.2">
      <c r="B175" s="72"/>
      <c r="D175" s="73" t="s">
        <v>77</v>
      </c>
      <c r="E175" s="80" t="s">
        <v>287</v>
      </c>
      <c r="F175" s="80" t="s">
        <v>288</v>
      </c>
      <c r="I175" s="222"/>
      <c r="J175" s="219">
        <f>BK175</f>
        <v>0</v>
      </c>
      <c r="L175" s="72"/>
      <c r="M175" s="75"/>
      <c r="P175" s="76">
        <f>SUM(P176:P189)</f>
        <v>0</v>
      </c>
      <c r="R175" s="76">
        <f>SUM(R176:R189)</f>
        <v>0</v>
      </c>
      <c r="T175" s="77">
        <f>SUM(T176:T189)</f>
        <v>0</v>
      </c>
      <c r="AR175" s="73" t="s">
        <v>88</v>
      </c>
      <c r="AT175" s="78" t="s">
        <v>77</v>
      </c>
      <c r="AU175" s="78" t="s">
        <v>80</v>
      </c>
      <c r="AY175" s="73" t="s">
        <v>81</v>
      </c>
      <c r="BK175" s="79">
        <f>SUM(BK176:BK189)</f>
        <v>0</v>
      </c>
    </row>
    <row r="176" spans="2:65" s="9" customFormat="1" ht="16.5" customHeight="1" x14ac:dyDescent="0.25">
      <c r="B176" s="81"/>
      <c r="C176" s="82" t="s">
        <v>148</v>
      </c>
      <c r="D176" s="82" t="s">
        <v>83</v>
      </c>
      <c r="E176" s="83" t="s">
        <v>289</v>
      </c>
      <c r="F176" s="84" t="s">
        <v>290</v>
      </c>
      <c r="G176" s="85" t="s">
        <v>237</v>
      </c>
      <c r="H176" s="86">
        <v>294</v>
      </c>
      <c r="I176" s="221">
        <v>0</v>
      </c>
      <c r="J176" s="221">
        <f t="shared" ref="J176:J183" si="20">ROUND(I176*H176,3)</f>
        <v>0</v>
      </c>
      <c r="K176" s="87"/>
      <c r="L176" s="10"/>
      <c r="M176" s="88" t="s">
        <v>14</v>
      </c>
      <c r="N176" s="89" t="s">
        <v>32</v>
      </c>
      <c r="O176" s="90">
        <v>0</v>
      </c>
      <c r="P176" s="90">
        <f t="shared" ref="P176:P183" si="21">O176*H176</f>
        <v>0</v>
      </c>
      <c r="Q176" s="90">
        <v>0</v>
      </c>
      <c r="R176" s="90">
        <f t="shared" ref="R176:R183" si="22">Q176*H176</f>
        <v>0</v>
      </c>
      <c r="S176" s="90">
        <v>0</v>
      </c>
      <c r="T176" s="91">
        <f t="shared" ref="T176:T183" si="23">S176*H176</f>
        <v>0</v>
      </c>
      <c r="AR176" s="92" t="s">
        <v>118</v>
      </c>
      <c r="AT176" s="92" t="s">
        <v>83</v>
      </c>
      <c r="AU176" s="92" t="s">
        <v>88</v>
      </c>
      <c r="AY176" s="2" t="s">
        <v>81</v>
      </c>
      <c r="BE176" s="93">
        <f t="shared" ref="BE176:BE183" si="24">IF(N176="základná",J176,0)</f>
        <v>0</v>
      </c>
      <c r="BF176" s="93">
        <f t="shared" ref="BF176:BF183" si="25">IF(N176="znížená",J176,0)</f>
        <v>0</v>
      </c>
      <c r="BG176" s="93">
        <f t="shared" ref="BG176:BG183" si="26">IF(N176="zákl. prenesená",J176,0)</f>
        <v>0</v>
      </c>
      <c r="BH176" s="93">
        <f t="shared" ref="BH176:BH183" si="27">IF(N176="zníž. prenesená",J176,0)</f>
        <v>0</v>
      </c>
      <c r="BI176" s="93">
        <f t="shared" ref="BI176:BI183" si="28">IF(N176="nulová",J176,0)</f>
        <v>0</v>
      </c>
      <c r="BJ176" s="2" t="s">
        <v>88</v>
      </c>
      <c r="BK176" s="94">
        <f t="shared" ref="BK176:BK183" si="29">ROUND(I176*H176,3)</f>
        <v>0</v>
      </c>
      <c r="BL176" s="2" t="s">
        <v>118</v>
      </c>
      <c r="BM176" s="92" t="s">
        <v>206</v>
      </c>
    </row>
    <row r="177" spans="2:65" s="9" customFormat="1" ht="16.5" customHeight="1" x14ac:dyDescent="0.25">
      <c r="B177" s="81"/>
      <c r="C177" s="110" t="s">
        <v>208</v>
      </c>
      <c r="D177" s="110" t="s">
        <v>125</v>
      </c>
      <c r="E177" s="111" t="s">
        <v>293</v>
      </c>
      <c r="F177" s="112" t="s">
        <v>294</v>
      </c>
      <c r="G177" s="113" t="s">
        <v>237</v>
      </c>
      <c r="H177" s="114">
        <v>298.86500000000001</v>
      </c>
      <c r="I177" s="220">
        <v>0</v>
      </c>
      <c r="J177" s="220">
        <f t="shared" si="20"/>
        <v>0</v>
      </c>
      <c r="K177" s="115"/>
      <c r="L177" s="116"/>
      <c r="M177" s="117" t="s">
        <v>14</v>
      </c>
      <c r="N177" s="118" t="s">
        <v>32</v>
      </c>
      <c r="O177" s="90">
        <v>0</v>
      </c>
      <c r="P177" s="90">
        <f t="shared" si="21"/>
        <v>0</v>
      </c>
      <c r="Q177" s="90">
        <v>0</v>
      </c>
      <c r="R177" s="90">
        <f t="shared" si="22"/>
        <v>0</v>
      </c>
      <c r="S177" s="90">
        <v>0</v>
      </c>
      <c r="T177" s="91">
        <f t="shared" si="23"/>
        <v>0</v>
      </c>
      <c r="AR177" s="92" t="s">
        <v>152</v>
      </c>
      <c r="AT177" s="92" t="s">
        <v>125</v>
      </c>
      <c r="AU177" s="92" t="s">
        <v>88</v>
      </c>
      <c r="AY177" s="2" t="s">
        <v>81</v>
      </c>
      <c r="BE177" s="93">
        <f t="shared" si="24"/>
        <v>0</v>
      </c>
      <c r="BF177" s="93">
        <f t="shared" si="25"/>
        <v>0</v>
      </c>
      <c r="BG177" s="93">
        <f t="shared" si="26"/>
        <v>0</v>
      </c>
      <c r="BH177" s="93">
        <f t="shared" si="27"/>
        <v>0</v>
      </c>
      <c r="BI177" s="93">
        <f t="shared" si="28"/>
        <v>0</v>
      </c>
      <c r="BJ177" s="2" t="s">
        <v>88</v>
      </c>
      <c r="BK177" s="94">
        <f t="shared" si="29"/>
        <v>0</v>
      </c>
      <c r="BL177" s="2" t="s">
        <v>118</v>
      </c>
      <c r="BM177" s="92" t="s">
        <v>211</v>
      </c>
    </row>
    <row r="178" spans="2:65" s="9" customFormat="1" ht="16.5" customHeight="1" x14ac:dyDescent="0.25">
      <c r="B178" s="81"/>
      <c r="C178" s="110" t="s">
        <v>152</v>
      </c>
      <c r="D178" s="110" t="s">
        <v>125</v>
      </c>
      <c r="E178" s="111" t="s">
        <v>296</v>
      </c>
      <c r="F178" s="112" t="s">
        <v>297</v>
      </c>
      <c r="G178" s="113" t="s">
        <v>175</v>
      </c>
      <c r="H178" s="114">
        <v>8.34</v>
      </c>
      <c r="I178" s="220">
        <v>0</v>
      </c>
      <c r="J178" s="220">
        <f t="shared" si="20"/>
        <v>0</v>
      </c>
      <c r="K178" s="115"/>
      <c r="L178" s="116"/>
      <c r="M178" s="117" t="s">
        <v>14</v>
      </c>
      <c r="N178" s="118" t="s">
        <v>32</v>
      </c>
      <c r="O178" s="90">
        <v>0</v>
      </c>
      <c r="P178" s="90">
        <f t="shared" si="21"/>
        <v>0</v>
      </c>
      <c r="Q178" s="90">
        <v>0</v>
      </c>
      <c r="R178" s="90">
        <f t="shared" si="22"/>
        <v>0</v>
      </c>
      <c r="S178" s="90">
        <v>0</v>
      </c>
      <c r="T178" s="91">
        <f t="shared" si="23"/>
        <v>0</v>
      </c>
      <c r="AR178" s="92" t="s">
        <v>152</v>
      </c>
      <c r="AT178" s="92" t="s">
        <v>125</v>
      </c>
      <c r="AU178" s="92" t="s">
        <v>88</v>
      </c>
      <c r="AY178" s="2" t="s">
        <v>81</v>
      </c>
      <c r="BE178" s="93">
        <f t="shared" si="24"/>
        <v>0</v>
      </c>
      <c r="BF178" s="93">
        <f t="shared" si="25"/>
        <v>0</v>
      </c>
      <c r="BG178" s="93">
        <f t="shared" si="26"/>
        <v>0</v>
      </c>
      <c r="BH178" s="93">
        <f t="shared" si="27"/>
        <v>0</v>
      </c>
      <c r="BI178" s="93">
        <f t="shared" si="28"/>
        <v>0</v>
      </c>
      <c r="BJ178" s="2" t="s">
        <v>88</v>
      </c>
      <c r="BK178" s="94">
        <f t="shared" si="29"/>
        <v>0</v>
      </c>
      <c r="BL178" s="2" t="s">
        <v>118</v>
      </c>
      <c r="BM178" s="92" t="s">
        <v>214</v>
      </c>
    </row>
    <row r="179" spans="2:65" s="9" customFormat="1" ht="24.2" customHeight="1" x14ac:dyDescent="0.25">
      <c r="B179" s="81"/>
      <c r="C179" s="82" t="s">
        <v>215</v>
      </c>
      <c r="D179" s="82" t="s">
        <v>83</v>
      </c>
      <c r="E179" s="83" t="s">
        <v>354</v>
      </c>
      <c r="F179" s="84" t="s">
        <v>355</v>
      </c>
      <c r="G179" s="85" t="s">
        <v>237</v>
      </c>
      <c r="H179" s="86">
        <v>98</v>
      </c>
      <c r="I179" s="221">
        <v>0</v>
      </c>
      <c r="J179" s="221">
        <f t="shared" si="20"/>
        <v>0</v>
      </c>
      <c r="K179" s="87"/>
      <c r="L179" s="10"/>
      <c r="M179" s="88" t="s">
        <v>14</v>
      </c>
      <c r="N179" s="89" t="s">
        <v>32</v>
      </c>
      <c r="O179" s="90">
        <v>0</v>
      </c>
      <c r="P179" s="90">
        <f t="shared" si="21"/>
        <v>0</v>
      </c>
      <c r="Q179" s="90">
        <v>0</v>
      </c>
      <c r="R179" s="90">
        <f t="shared" si="22"/>
        <v>0</v>
      </c>
      <c r="S179" s="90">
        <v>0</v>
      </c>
      <c r="T179" s="91">
        <f t="shared" si="23"/>
        <v>0</v>
      </c>
      <c r="AR179" s="92" t="s">
        <v>118</v>
      </c>
      <c r="AT179" s="92" t="s">
        <v>83</v>
      </c>
      <c r="AU179" s="92" t="s">
        <v>88</v>
      </c>
      <c r="AY179" s="2" t="s">
        <v>81</v>
      </c>
      <c r="BE179" s="93">
        <f t="shared" si="24"/>
        <v>0</v>
      </c>
      <c r="BF179" s="93">
        <f t="shared" si="25"/>
        <v>0</v>
      </c>
      <c r="BG179" s="93">
        <f t="shared" si="26"/>
        <v>0</v>
      </c>
      <c r="BH179" s="93">
        <f t="shared" si="27"/>
        <v>0</v>
      </c>
      <c r="BI179" s="93">
        <f t="shared" si="28"/>
        <v>0</v>
      </c>
      <c r="BJ179" s="2" t="s">
        <v>88</v>
      </c>
      <c r="BK179" s="94">
        <f t="shared" si="29"/>
        <v>0</v>
      </c>
      <c r="BL179" s="2" t="s">
        <v>118</v>
      </c>
      <c r="BM179" s="92" t="s">
        <v>218</v>
      </c>
    </row>
    <row r="180" spans="2:65" s="9" customFormat="1" ht="37.9" customHeight="1" x14ac:dyDescent="0.25">
      <c r="B180" s="81"/>
      <c r="C180" s="82" t="s">
        <v>156</v>
      </c>
      <c r="D180" s="82" t="s">
        <v>83</v>
      </c>
      <c r="E180" s="83" t="s">
        <v>300</v>
      </c>
      <c r="F180" s="84" t="s">
        <v>301</v>
      </c>
      <c r="G180" s="85" t="s">
        <v>175</v>
      </c>
      <c r="H180" s="86">
        <v>1</v>
      </c>
      <c r="I180" s="221">
        <v>0</v>
      </c>
      <c r="J180" s="221">
        <f t="shared" si="20"/>
        <v>0</v>
      </c>
      <c r="K180" s="87"/>
      <c r="L180" s="10"/>
      <c r="M180" s="88" t="s">
        <v>14</v>
      </c>
      <c r="N180" s="89" t="s">
        <v>32</v>
      </c>
      <c r="O180" s="90">
        <v>0</v>
      </c>
      <c r="P180" s="90">
        <f t="shared" si="21"/>
        <v>0</v>
      </c>
      <c r="Q180" s="90">
        <v>0</v>
      </c>
      <c r="R180" s="90">
        <f t="shared" si="22"/>
        <v>0</v>
      </c>
      <c r="S180" s="90">
        <v>0</v>
      </c>
      <c r="T180" s="91">
        <f t="shared" si="23"/>
        <v>0</v>
      </c>
      <c r="AR180" s="92" t="s">
        <v>118</v>
      </c>
      <c r="AT180" s="92" t="s">
        <v>83</v>
      </c>
      <c r="AU180" s="92" t="s">
        <v>88</v>
      </c>
      <c r="AY180" s="2" t="s">
        <v>81</v>
      </c>
      <c r="BE180" s="93">
        <f t="shared" si="24"/>
        <v>0</v>
      </c>
      <c r="BF180" s="93">
        <f t="shared" si="25"/>
        <v>0</v>
      </c>
      <c r="BG180" s="93">
        <f t="shared" si="26"/>
        <v>0</v>
      </c>
      <c r="BH180" s="93">
        <f t="shared" si="27"/>
        <v>0</v>
      </c>
      <c r="BI180" s="93">
        <f t="shared" si="28"/>
        <v>0</v>
      </c>
      <c r="BJ180" s="2" t="s">
        <v>88</v>
      </c>
      <c r="BK180" s="94">
        <f t="shared" si="29"/>
        <v>0</v>
      </c>
      <c r="BL180" s="2" t="s">
        <v>118</v>
      </c>
      <c r="BM180" s="92" t="s">
        <v>221</v>
      </c>
    </row>
    <row r="181" spans="2:65" s="9" customFormat="1" ht="16.5" customHeight="1" x14ac:dyDescent="0.25">
      <c r="B181" s="81"/>
      <c r="C181" s="110" t="s">
        <v>222</v>
      </c>
      <c r="D181" s="110" t="s">
        <v>125</v>
      </c>
      <c r="E181" s="111" t="s">
        <v>303</v>
      </c>
      <c r="F181" s="112" t="s">
        <v>304</v>
      </c>
      <c r="G181" s="113" t="s">
        <v>175</v>
      </c>
      <c r="H181" s="114">
        <v>1</v>
      </c>
      <c r="I181" s="220">
        <v>0</v>
      </c>
      <c r="J181" s="220">
        <f t="shared" si="20"/>
        <v>0</v>
      </c>
      <c r="K181" s="115"/>
      <c r="L181" s="116"/>
      <c r="M181" s="117" t="s">
        <v>14</v>
      </c>
      <c r="N181" s="118" t="s">
        <v>32</v>
      </c>
      <c r="O181" s="90">
        <v>0</v>
      </c>
      <c r="P181" s="90">
        <f t="shared" si="21"/>
        <v>0</v>
      </c>
      <c r="Q181" s="90">
        <v>0</v>
      </c>
      <c r="R181" s="90">
        <f t="shared" si="22"/>
        <v>0</v>
      </c>
      <c r="S181" s="90">
        <v>0</v>
      </c>
      <c r="T181" s="91">
        <f t="shared" si="23"/>
        <v>0</v>
      </c>
      <c r="AR181" s="92" t="s">
        <v>152</v>
      </c>
      <c r="AT181" s="92" t="s">
        <v>125</v>
      </c>
      <c r="AU181" s="92" t="s">
        <v>88</v>
      </c>
      <c r="AY181" s="2" t="s">
        <v>81</v>
      </c>
      <c r="BE181" s="93">
        <f t="shared" si="24"/>
        <v>0</v>
      </c>
      <c r="BF181" s="93">
        <f t="shared" si="25"/>
        <v>0</v>
      </c>
      <c r="BG181" s="93">
        <f t="shared" si="26"/>
        <v>0</v>
      </c>
      <c r="BH181" s="93">
        <f t="shared" si="27"/>
        <v>0</v>
      </c>
      <c r="BI181" s="93">
        <f t="shared" si="28"/>
        <v>0</v>
      </c>
      <c r="BJ181" s="2" t="s">
        <v>88</v>
      </c>
      <c r="BK181" s="94">
        <f t="shared" si="29"/>
        <v>0</v>
      </c>
      <c r="BL181" s="2" t="s">
        <v>118</v>
      </c>
      <c r="BM181" s="92" t="s">
        <v>225</v>
      </c>
    </row>
    <row r="182" spans="2:65" s="9" customFormat="1" ht="33" customHeight="1" x14ac:dyDescent="0.25">
      <c r="B182" s="81"/>
      <c r="C182" s="82" t="s">
        <v>160</v>
      </c>
      <c r="D182" s="82" t="s">
        <v>83</v>
      </c>
      <c r="E182" s="83" t="s">
        <v>307</v>
      </c>
      <c r="F182" s="84" t="s">
        <v>308</v>
      </c>
      <c r="G182" s="85" t="s">
        <v>175</v>
      </c>
      <c r="H182" s="86">
        <v>58</v>
      </c>
      <c r="I182" s="221">
        <v>0</v>
      </c>
      <c r="J182" s="221">
        <f t="shared" si="20"/>
        <v>0</v>
      </c>
      <c r="K182" s="87"/>
      <c r="L182" s="10"/>
      <c r="M182" s="88" t="s">
        <v>14</v>
      </c>
      <c r="N182" s="89" t="s">
        <v>32</v>
      </c>
      <c r="O182" s="90">
        <v>0</v>
      </c>
      <c r="P182" s="90">
        <f t="shared" si="21"/>
        <v>0</v>
      </c>
      <c r="Q182" s="90">
        <v>0</v>
      </c>
      <c r="R182" s="90">
        <f t="shared" si="22"/>
        <v>0</v>
      </c>
      <c r="S182" s="90">
        <v>0</v>
      </c>
      <c r="T182" s="91">
        <f t="shared" si="23"/>
        <v>0</v>
      </c>
      <c r="AR182" s="92" t="s">
        <v>118</v>
      </c>
      <c r="AT182" s="92" t="s">
        <v>83</v>
      </c>
      <c r="AU182" s="92" t="s">
        <v>88</v>
      </c>
      <c r="AY182" s="2" t="s">
        <v>81</v>
      </c>
      <c r="BE182" s="93">
        <f t="shared" si="24"/>
        <v>0</v>
      </c>
      <c r="BF182" s="93">
        <f t="shared" si="25"/>
        <v>0</v>
      </c>
      <c r="BG182" s="93">
        <f t="shared" si="26"/>
        <v>0</v>
      </c>
      <c r="BH182" s="93">
        <f t="shared" si="27"/>
        <v>0</v>
      </c>
      <c r="BI182" s="93">
        <f t="shared" si="28"/>
        <v>0</v>
      </c>
      <c r="BJ182" s="2" t="s">
        <v>88</v>
      </c>
      <c r="BK182" s="94">
        <f t="shared" si="29"/>
        <v>0</v>
      </c>
      <c r="BL182" s="2" t="s">
        <v>118</v>
      </c>
      <c r="BM182" s="92" t="s">
        <v>228</v>
      </c>
    </row>
    <row r="183" spans="2:65" s="9" customFormat="1" ht="16.5" customHeight="1" x14ac:dyDescent="0.25">
      <c r="B183" s="81"/>
      <c r="C183" s="82" t="s">
        <v>230</v>
      </c>
      <c r="D183" s="82" t="s">
        <v>83</v>
      </c>
      <c r="E183" s="83" t="s">
        <v>314</v>
      </c>
      <c r="F183" s="84" t="s">
        <v>315</v>
      </c>
      <c r="G183" s="85" t="s">
        <v>123</v>
      </c>
      <c r="H183" s="86">
        <v>294</v>
      </c>
      <c r="I183" s="221">
        <v>0</v>
      </c>
      <c r="J183" s="221">
        <f t="shared" si="20"/>
        <v>0</v>
      </c>
      <c r="K183" s="87"/>
      <c r="L183" s="10"/>
      <c r="M183" s="88" t="s">
        <v>14</v>
      </c>
      <c r="N183" s="89" t="s">
        <v>32</v>
      </c>
      <c r="O183" s="90">
        <v>0</v>
      </c>
      <c r="P183" s="90">
        <f t="shared" si="21"/>
        <v>0</v>
      </c>
      <c r="Q183" s="90">
        <v>0</v>
      </c>
      <c r="R183" s="90">
        <f t="shared" si="22"/>
        <v>0</v>
      </c>
      <c r="S183" s="90">
        <v>0</v>
      </c>
      <c r="T183" s="91">
        <f t="shared" si="23"/>
        <v>0</v>
      </c>
      <c r="AR183" s="92" t="s">
        <v>118</v>
      </c>
      <c r="AT183" s="92" t="s">
        <v>83</v>
      </c>
      <c r="AU183" s="92" t="s">
        <v>88</v>
      </c>
      <c r="AY183" s="2" t="s">
        <v>81</v>
      </c>
      <c r="BE183" s="93">
        <f t="shared" si="24"/>
        <v>0</v>
      </c>
      <c r="BF183" s="93">
        <f t="shared" si="25"/>
        <v>0</v>
      </c>
      <c r="BG183" s="93">
        <f t="shared" si="26"/>
        <v>0</v>
      </c>
      <c r="BH183" s="93">
        <f t="shared" si="27"/>
        <v>0</v>
      </c>
      <c r="BI183" s="93">
        <f t="shared" si="28"/>
        <v>0</v>
      </c>
      <c r="BJ183" s="2" t="s">
        <v>88</v>
      </c>
      <c r="BK183" s="94">
        <f t="shared" si="29"/>
        <v>0</v>
      </c>
      <c r="BL183" s="2" t="s">
        <v>118</v>
      </c>
      <c r="BM183" s="92" t="s">
        <v>233</v>
      </c>
    </row>
    <row r="184" spans="2:65" s="95" customFormat="1" x14ac:dyDescent="0.25">
      <c r="B184" s="96"/>
      <c r="D184" s="97" t="s">
        <v>89</v>
      </c>
      <c r="E184" s="98" t="s">
        <v>14</v>
      </c>
      <c r="F184" s="99" t="s">
        <v>1192</v>
      </c>
      <c r="H184" s="100">
        <v>294</v>
      </c>
      <c r="I184" s="223"/>
      <c r="J184" s="223"/>
      <c r="L184" s="96"/>
      <c r="M184" s="101"/>
      <c r="T184" s="102"/>
      <c r="AT184" s="98" t="s">
        <v>89</v>
      </c>
      <c r="AU184" s="98" t="s">
        <v>88</v>
      </c>
      <c r="AV184" s="95" t="s">
        <v>88</v>
      </c>
      <c r="AW184" s="95" t="s">
        <v>91</v>
      </c>
      <c r="AX184" s="95" t="s">
        <v>2</v>
      </c>
      <c r="AY184" s="98" t="s">
        <v>81</v>
      </c>
    </row>
    <row r="185" spans="2:65" s="103" customFormat="1" x14ac:dyDescent="0.25">
      <c r="B185" s="104"/>
      <c r="D185" s="97" t="s">
        <v>89</v>
      </c>
      <c r="E185" s="105" t="s">
        <v>14</v>
      </c>
      <c r="F185" s="106" t="s">
        <v>93</v>
      </c>
      <c r="H185" s="107">
        <v>294</v>
      </c>
      <c r="I185" s="224"/>
      <c r="J185" s="224"/>
      <c r="L185" s="104"/>
      <c r="M185" s="108"/>
      <c r="T185" s="109"/>
      <c r="AT185" s="105" t="s">
        <v>89</v>
      </c>
      <c r="AU185" s="105" t="s">
        <v>88</v>
      </c>
      <c r="AV185" s="103" t="s">
        <v>87</v>
      </c>
      <c r="AW185" s="103" t="s">
        <v>91</v>
      </c>
      <c r="AX185" s="103" t="s">
        <v>80</v>
      </c>
      <c r="AY185" s="105" t="s">
        <v>81</v>
      </c>
    </row>
    <row r="186" spans="2:65" s="9" customFormat="1" ht="24.2" customHeight="1" x14ac:dyDescent="0.25">
      <c r="B186" s="81"/>
      <c r="C186" s="110" t="s">
        <v>164</v>
      </c>
      <c r="D186" s="110" t="s">
        <v>125</v>
      </c>
      <c r="E186" s="111" t="s">
        <v>318</v>
      </c>
      <c r="F186" s="112" t="s">
        <v>319</v>
      </c>
      <c r="G186" s="113" t="s">
        <v>123</v>
      </c>
      <c r="H186" s="114">
        <v>294</v>
      </c>
      <c r="I186" s="220">
        <v>0</v>
      </c>
      <c r="J186" s="220">
        <f>ROUND(I186*H186,3)</f>
        <v>0</v>
      </c>
      <c r="K186" s="115"/>
      <c r="L186" s="116"/>
      <c r="M186" s="117" t="s">
        <v>14</v>
      </c>
      <c r="N186" s="118" t="s">
        <v>32</v>
      </c>
      <c r="O186" s="90">
        <v>0</v>
      </c>
      <c r="P186" s="90">
        <f>O186*H186</f>
        <v>0</v>
      </c>
      <c r="Q186" s="90">
        <v>0</v>
      </c>
      <c r="R186" s="90">
        <f>Q186*H186</f>
        <v>0</v>
      </c>
      <c r="S186" s="90">
        <v>0</v>
      </c>
      <c r="T186" s="91">
        <f>S186*H186</f>
        <v>0</v>
      </c>
      <c r="AR186" s="92" t="s">
        <v>152</v>
      </c>
      <c r="AT186" s="92" t="s">
        <v>125</v>
      </c>
      <c r="AU186" s="92" t="s">
        <v>88</v>
      </c>
      <c r="AY186" s="2" t="s">
        <v>81</v>
      </c>
      <c r="BE186" s="93">
        <f>IF(N186="základná",J186,0)</f>
        <v>0</v>
      </c>
      <c r="BF186" s="93">
        <f>IF(N186="znížená",J186,0)</f>
        <v>0</v>
      </c>
      <c r="BG186" s="93">
        <f>IF(N186="zákl. prenesená",J186,0)</f>
        <v>0</v>
      </c>
      <c r="BH186" s="93">
        <f>IF(N186="zníž. prenesená",J186,0)</f>
        <v>0</v>
      </c>
      <c r="BI186" s="93">
        <f>IF(N186="nulová",J186,0)</f>
        <v>0</v>
      </c>
      <c r="BJ186" s="2" t="s">
        <v>88</v>
      </c>
      <c r="BK186" s="94">
        <f>ROUND(I186*H186,3)</f>
        <v>0</v>
      </c>
      <c r="BL186" s="2" t="s">
        <v>118</v>
      </c>
      <c r="BM186" s="92" t="s">
        <v>238</v>
      </c>
    </row>
    <row r="187" spans="2:65" s="9" customFormat="1" ht="16.5" customHeight="1" x14ac:dyDescent="0.25">
      <c r="B187" s="81"/>
      <c r="C187" s="82" t="s">
        <v>239</v>
      </c>
      <c r="D187" s="82" t="s">
        <v>83</v>
      </c>
      <c r="E187" s="83" t="s">
        <v>323</v>
      </c>
      <c r="F187" s="84" t="s">
        <v>324</v>
      </c>
      <c r="G187" s="85" t="s">
        <v>237</v>
      </c>
      <c r="H187" s="86">
        <v>58</v>
      </c>
      <c r="I187" s="221">
        <v>0</v>
      </c>
      <c r="J187" s="221">
        <f>ROUND(I187*H187,3)</f>
        <v>0</v>
      </c>
      <c r="K187" s="87"/>
      <c r="L187" s="10"/>
      <c r="M187" s="88" t="s">
        <v>14</v>
      </c>
      <c r="N187" s="89" t="s">
        <v>32</v>
      </c>
      <c r="O187" s="90">
        <v>0</v>
      </c>
      <c r="P187" s="90">
        <f>O187*H187</f>
        <v>0</v>
      </c>
      <c r="Q187" s="90">
        <v>0</v>
      </c>
      <c r="R187" s="90">
        <f>Q187*H187</f>
        <v>0</v>
      </c>
      <c r="S187" s="90">
        <v>0</v>
      </c>
      <c r="T187" s="91">
        <f>S187*H187</f>
        <v>0</v>
      </c>
      <c r="AR187" s="92" t="s">
        <v>118</v>
      </c>
      <c r="AT187" s="92" t="s">
        <v>83</v>
      </c>
      <c r="AU187" s="92" t="s">
        <v>88</v>
      </c>
      <c r="AY187" s="2" t="s">
        <v>81</v>
      </c>
      <c r="BE187" s="93">
        <f>IF(N187="základná",J187,0)</f>
        <v>0</v>
      </c>
      <c r="BF187" s="93">
        <f>IF(N187="znížená",J187,0)</f>
        <v>0</v>
      </c>
      <c r="BG187" s="93">
        <f>IF(N187="zákl. prenesená",J187,0)</f>
        <v>0</v>
      </c>
      <c r="BH187" s="93">
        <f>IF(N187="zníž. prenesená",J187,0)</f>
        <v>0</v>
      </c>
      <c r="BI187" s="93">
        <f>IF(N187="nulová",J187,0)</f>
        <v>0</v>
      </c>
      <c r="BJ187" s="2" t="s">
        <v>88</v>
      </c>
      <c r="BK187" s="94">
        <f>ROUND(I187*H187,3)</f>
        <v>0</v>
      </c>
      <c r="BL187" s="2" t="s">
        <v>118</v>
      </c>
      <c r="BM187" s="92" t="s">
        <v>242</v>
      </c>
    </row>
    <row r="188" spans="2:65" s="9" customFormat="1" ht="16.5" customHeight="1" x14ac:dyDescent="0.25">
      <c r="B188" s="81"/>
      <c r="C188" s="82" t="s">
        <v>168</v>
      </c>
      <c r="D188" s="82" t="s">
        <v>83</v>
      </c>
      <c r="E188" s="83" t="s">
        <v>340</v>
      </c>
      <c r="F188" s="84" t="s">
        <v>1193</v>
      </c>
      <c r="G188" s="85" t="s">
        <v>175</v>
      </c>
      <c r="H188" s="86">
        <v>2</v>
      </c>
      <c r="I188" s="221">
        <v>0</v>
      </c>
      <c r="J188" s="221">
        <f>ROUND(I188*H188,3)</f>
        <v>0</v>
      </c>
      <c r="K188" s="87"/>
      <c r="L188" s="10"/>
      <c r="M188" s="88" t="s">
        <v>14</v>
      </c>
      <c r="N188" s="89" t="s">
        <v>32</v>
      </c>
      <c r="O188" s="90">
        <v>0</v>
      </c>
      <c r="P188" s="90">
        <f>O188*H188</f>
        <v>0</v>
      </c>
      <c r="Q188" s="90">
        <v>0</v>
      </c>
      <c r="R188" s="90">
        <f>Q188*H188</f>
        <v>0</v>
      </c>
      <c r="S188" s="90">
        <v>0</v>
      </c>
      <c r="T188" s="91">
        <f>S188*H188</f>
        <v>0</v>
      </c>
      <c r="AR188" s="92" t="s">
        <v>118</v>
      </c>
      <c r="AT188" s="92" t="s">
        <v>83</v>
      </c>
      <c r="AU188" s="92" t="s">
        <v>88</v>
      </c>
      <c r="AY188" s="2" t="s">
        <v>81</v>
      </c>
      <c r="BE188" s="93">
        <f>IF(N188="základná",J188,0)</f>
        <v>0</v>
      </c>
      <c r="BF188" s="93">
        <f>IF(N188="znížená",J188,0)</f>
        <v>0</v>
      </c>
      <c r="BG188" s="93">
        <f>IF(N188="zákl. prenesená",J188,0)</f>
        <v>0</v>
      </c>
      <c r="BH188" s="93">
        <f>IF(N188="zníž. prenesená",J188,0)</f>
        <v>0</v>
      </c>
      <c r="BI188" s="93">
        <f>IF(N188="nulová",J188,0)</f>
        <v>0</v>
      </c>
      <c r="BJ188" s="2" t="s">
        <v>88</v>
      </c>
      <c r="BK188" s="94">
        <f>ROUND(I188*H188,3)</f>
        <v>0</v>
      </c>
      <c r="BL188" s="2" t="s">
        <v>118</v>
      </c>
      <c r="BM188" s="92" t="s">
        <v>245</v>
      </c>
    </row>
    <row r="189" spans="2:65" s="9" customFormat="1" ht="24.2" customHeight="1" x14ac:dyDescent="0.25">
      <c r="B189" s="81"/>
      <c r="C189" s="82" t="s">
        <v>246</v>
      </c>
      <c r="D189" s="82" t="s">
        <v>83</v>
      </c>
      <c r="E189" s="83" t="s">
        <v>358</v>
      </c>
      <c r="F189" s="84" t="s">
        <v>359</v>
      </c>
      <c r="G189" s="85" t="s">
        <v>360</v>
      </c>
      <c r="H189" s="86">
        <v>38.338999999999999</v>
      </c>
      <c r="I189" s="221">
        <v>0</v>
      </c>
      <c r="J189" s="221">
        <f>ROUND(I189*H189,3)</f>
        <v>0</v>
      </c>
      <c r="K189" s="87"/>
      <c r="L189" s="10"/>
      <c r="M189" s="119" t="s">
        <v>14</v>
      </c>
      <c r="N189" s="120" t="s">
        <v>32</v>
      </c>
      <c r="O189" s="121">
        <v>0</v>
      </c>
      <c r="P189" s="121">
        <f>O189*H189</f>
        <v>0</v>
      </c>
      <c r="Q189" s="121">
        <v>0</v>
      </c>
      <c r="R189" s="121">
        <f>Q189*H189</f>
        <v>0</v>
      </c>
      <c r="S189" s="121">
        <v>0</v>
      </c>
      <c r="T189" s="122">
        <f>S189*H189</f>
        <v>0</v>
      </c>
      <c r="AR189" s="92" t="s">
        <v>118</v>
      </c>
      <c r="AT189" s="92" t="s">
        <v>83</v>
      </c>
      <c r="AU189" s="92" t="s">
        <v>88</v>
      </c>
      <c r="AY189" s="2" t="s">
        <v>81</v>
      </c>
      <c r="BE189" s="93">
        <f>IF(N189="základná",J189,0)</f>
        <v>0</v>
      </c>
      <c r="BF189" s="93">
        <f>IF(N189="znížená",J189,0)</f>
        <v>0</v>
      </c>
      <c r="BG189" s="93">
        <f>IF(N189="zákl. prenesená",J189,0)</f>
        <v>0</v>
      </c>
      <c r="BH189" s="93">
        <f>IF(N189="zníž. prenesená",J189,0)</f>
        <v>0</v>
      </c>
      <c r="BI189" s="93">
        <f>IF(N189="nulová",J189,0)</f>
        <v>0</v>
      </c>
      <c r="BJ189" s="2" t="s">
        <v>88</v>
      </c>
      <c r="BK189" s="94">
        <f>ROUND(I189*H189,3)</f>
        <v>0</v>
      </c>
      <c r="BL189" s="2" t="s">
        <v>118</v>
      </c>
      <c r="BM189" s="92" t="s">
        <v>249</v>
      </c>
    </row>
    <row r="190" spans="2:65" s="9" customFormat="1" ht="6.95" customHeight="1" x14ac:dyDescent="0.25">
      <c r="B190" s="40"/>
      <c r="C190" s="41"/>
      <c r="D190" s="41"/>
      <c r="E190" s="41"/>
      <c r="F190" s="41"/>
      <c r="G190" s="41"/>
      <c r="H190" s="41"/>
      <c r="I190" s="41"/>
      <c r="J190" s="41"/>
      <c r="K190" s="41"/>
      <c r="L190" s="10"/>
    </row>
  </sheetData>
  <autoFilter ref="C132:K189" xr:uid="{00000000-0009-0000-0000-00001D000000}"/>
  <mergeCells count="15">
    <mergeCell ref="E22:H22"/>
    <mergeCell ref="L2:V2"/>
    <mergeCell ref="E7:H7"/>
    <mergeCell ref="E9:H9"/>
    <mergeCell ref="E11:H11"/>
    <mergeCell ref="E13:H13"/>
    <mergeCell ref="E121:H121"/>
    <mergeCell ref="E123:H123"/>
    <mergeCell ref="E125:H125"/>
    <mergeCell ref="E31:H31"/>
    <mergeCell ref="E85:H85"/>
    <mergeCell ref="E87:H87"/>
    <mergeCell ref="E89:H89"/>
    <mergeCell ref="E91:H91"/>
    <mergeCell ref="E119:H119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0F98-7DBA-486E-BDC9-271F7ADB557C}">
  <sheetPr>
    <pageSetUpPr fitToPage="1"/>
  </sheetPr>
  <dimension ref="B2:BM191"/>
  <sheetViews>
    <sheetView showGridLines="0" topLeftCell="A121" workbookViewId="0">
      <selection activeCell="I136" sqref="I136:J190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05" t="s">
        <v>0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2" t="s">
        <v>903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26.25" customHeight="1" x14ac:dyDescent="0.2">
      <c r="B7" s="5"/>
      <c r="E7" s="214" t="str">
        <f>'[1]Rekapitulácia stavby'!K6</f>
        <v>Zelené sídliská - lokalita MAGURSKÁ - JELŠOVÝ HÁJIK - revízia 2</v>
      </c>
      <c r="F7" s="215"/>
      <c r="G7" s="215"/>
      <c r="H7" s="215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214" t="s">
        <v>375</v>
      </c>
      <c r="F9" s="206"/>
      <c r="G9" s="206"/>
      <c r="H9" s="206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188" t="s">
        <v>904</v>
      </c>
      <c r="F11" s="216"/>
      <c r="G11" s="216"/>
      <c r="H11" s="216"/>
      <c r="L11" s="10"/>
    </row>
    <row r="12" spans="2:46" s="9" customFormat="1" ht="12" customHeight="1" x14ac:dyDescent="0.25">
      <c r="B12" s="10"/>
      <c r="D12" s="8" t="s">
        <v>905</v>
      </c>
      <c r="L12" s="10"/>
    </row>
    <row r="13" spans="2:46" s="9" customFormat="1" ht="30" customHeight="1" x14ac:dyDescent="0.25">
      <c r="B13" s="10"/>
      <c r="E13" s="203" t="s">
        <v>906</v>
      </c>
      <c r="F13" s="216"/>
      <c r="G13" s="216"/>
      <c r="H13" s="216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907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376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25">
      <c r="B19" s="10"/>
      <c r="E19" s="12" t="s">
        <v>377</v>
      </c>
      <c r="I19" s="8" t="s">
        <v>21</v>
      </c>
      <c r="J19" s="12" t="s">
        <v>14</v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22</v>
      </c>
      <c r="I21" s="8" t="s">
        <v>20</v>
      </c>
      <c r="J21" s="12" t="str">
        <f>'[1]Rekapitulácia stavby'!AN13</f>
        <v/>
      </c>
      <c r="L21" s="10"/>
    </row>
    <row r="22" spans="2:12" s="9" customFormat="1" ht="18" customHeight="1" x14ac:dyDescent="0.25">
      <c r="B22" s="10"/>
      <c r="E22" s="207" t="str">
        <f>'[1]Rekapitulácia stavby'!E14</f>
        <v xml:space="preserve"> </v>
      </c>
      <c r="F22" s="207"/>
      <c r="G22" s="207"/>
      <c r="H22" s="207"/>
      <c r="I22" s="8" t="s">
        <v>21</v>
      </c>
      <c r="J22" s="12" t="str">
        <f>'[1]Rekapitulácia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23</v>
      </c>
      <c r="I24" s="8" t="s">
        <v>20</v>
      </c>
      <c r="J24" s="12" t="s">
        <v>14</v>
      </c>
      <c r="L24" s="10"/>
    </row>
    <row r="25" spans="2:12" s="9" customFormat="1" ht="18" customHeight="1" x14ac:dyDescent="0.25">
      <c r="B25" s="10"/>
      <c r="E25" s="12" t="s">
        <v>378</v>
      </c>
      <c r="I25" s="8" t="s">
        <v>21</v>
      </c>
      <c r="J25" s="12" t="s">
        <v>14</v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24</v>
      </c>
      <c r="I27" s="8" t="s">
        <v>20</v>
      </c>
      <c r="J27" s="12" t="s">
        <v>14</v>
      </c>
      <c r="L27" s="10"/>
    </row>
    <row r="28" spans="2:12" s="9" customFormat="1" ht="18" customHeight="1" x14ac:dyDescent="0.25">
      <c r="B28" s="10"/>
      <c r="E28" s="12" t="s">
        <v>378</v>
      </c>
      <c r="I28" s="8" t="s">
        <v>21</v>
      </c>
      <c r="J28" s="12" t="s">
        <v>14</v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25</v>
      </c>
      <c r="L30" s="10"/>
    </row>
    <row r="31" spans="2:12" s="14" customFormat="1" ht="16.5" customHeight="1" x14ac:dyDescent="0.25">
      <c r="B31" s="15"/>
      <c r="E31" s="209" t="s">
        <v>14</v>
      </c>
      <c r="F31" s="209"/>
      <c r="G31" s="209"/>
      <c r="H31" s="209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26</v>
      </c>
      <c r="J34" s="19">
        <f>ROUND(J132,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27</v>
      </c>
      <c r="I36" s="20" t="s">
        <v>28</v>
      </c>
      <c r="J36" s="20" t="s">
        <v>29</v>
      </c>
      <c r="L36" s="10"/>
    </row>
    <row r="37" spans="2:12" s="9" customFormat="1" ht="14.45" customHeight="1" x14ac:dyDescent="0.25">
      <c r="B37" s="10"/>
      <c r="D37" s="11" t="s">
        <v>30</v>
      </c>
      <c r="E37" s="21" t="s">
        <v>31</v>
      </c>
      <c r="F37" s="22">
        <f>ROUND((SUM(BE132:BE190)),  2)</f>
        <v>0</v>
      </c>
      <c r="G37" s="23"/>
      <c r="H37" s="23"/>
      <c r="I37" s="24">
        <v>0.23</v>
      </c>
      <c r="J37" s="22">
        <f>ROUND(((SUM(BE132:BE190))*I37),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ROUND((SUM(BF132:BF190)),  2)</f>
        <v>0</v>
      </c>
      <c r="I38" s="26">
        <v>0.23</v>
      </c>
      <c r="J38" s="25">
        <f>ROUND(((SUM(BF132:BF190))*I38),  2)</f>
        <v>0</v>
      </c>
      <c r="L38" s="10"/>
    </row>
    <row r="39" spans="2:12" s="9" customFormat="1" ht="14.45" hidden="1" customHeight="1" x14ac:dyDescent="0.25">
      <c r="B39" s="10"/>
      <c r="E39" s="8" t="s">
        <v>33</v>
      </c>
      <c r="F39" s="25">
        <f>ROUND((SUM(BG132:BG190)),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34</v>
      </c>
      <c r="F40" s="25">
        <f>ROUND((SUM(BH132:BH190)),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35</v>
      </c>
      <c r="F41" s="22">
        <f>ROUND((SUM(BI132:BI190)),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36</v>
      </c>
      <c r="E43" s="29"/>
      <c r="F43" s="29"/>
      <c r="G43" s="30" t="s">
        <v>37</v>
      </c>
      <c r="H43" s="31" t="s">
        <v>38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39</v>
      </c>
      <c r="E50" s="35"/>
      <c r="F50" s="35"/>
      <c r="G50" s="34" t="s">
        <v>40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41</v>
      </c>
      <c r="E61" s="37"/>
      <c r="F61" s="38" t="s">
        <v>42</v>
      </c>
      <c r="G61" s="36" t="s">
        <v>41</v>
      </c>
      <c r="H61" s="37"/>
      <c r="I61" s="37"/>
      <c r="J61" s="39" t="s">
        <v>42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43</v>
      </c>
      <c r="E65" s="35"/>
      <c r="F65" s="35"/>
      <c r="G65" s="34" t="s">
        <v>44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41</v>
      </c>
      <c r="E76" s="37"/>
      <c r="F76" s="38" t="s">
        <v>42</v>
      </c>
      <c r="G76" s="36" t="s">
        <v>41</v>
      </c>
      <c r="H76" s="37"/>
      <c r="I76" s="37"/>
      <c r="J76" s="39" t="s">
        <v>42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45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26.25" hidden="1" customHeight="1" x14ac:dyDescent="0.25">
      <c r="B85" s="10"/>
      <c r="E85" s="214" t="str">
        <f>E7</f>
        <v>Zelené sídliská - lokalita MAGURSKÁ - JELŠOVÝ HÁJIK - revízia 2</v>
      </c>
      <c r="F85" s="215"/>
      <c r="G85" s="215"/>
      <c r="H85" s="215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14" t="s">
        <v>375</v>
      </c>
      <c r="F87" s="206"/>
      <c r="G87" s="206"/>
      <c r="H87" s="206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188" t="s">
        <v>904</v>
      </c>
      <c r="F89" s="216"/>
      <c r="G89" s="216"/>
      <c r="H89" s="216"/>
      <c r="L89" s="10"/>
    </row>
    <row r="90" spans="2:12" s="9" customFormat="1" ht="12" hidden="1" customHeight="1" x14ac:dyDescent="0.25">
      <c r="B90" s="10"/>
      <c r="C90" s="8" t="s">
        <v>905</v>
      </c>
      <c r="L90" s="10"/>
    </row>
    <row r="91" spans="2:12" s="9" customFormat="1" ht="30" hidden="1" customHeight="1" x14ac:dyDescent="0.25">
      <c r="B91" s="10"/>
      <c r="E91" s="203" t="str">
        <f>E13</f>
        <v>SO 6.1.1.2 - Verejné osvetlenie - časť 1 - Hokejbalové ihrisko</v>
      </c>
      <c r="F91" s="216"/>
      <c r="G91" s="216"/>
      <c r="H91" s="216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>Magurská, Jelšový hájik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23</v>
      </c>
      <c r="J95" s="16" t="str">
        <f>E25</f>
        <v>Ing. Milan Chorvatovič</v>
      </c>
      <c r="L95" s="10"/>
    </row>
    <row r="96" spans="2:12" s="9" customFormat="1" ht="15.2" hidden="1" customHeight="1" x14ac:dyDescent="0.25">
      <c r="B96" s="10"/>
      <c r="C96" s="8" t="s">
        <v>22</v>
      </c>
      <c r="F96" s="12" t="str">
        <f>IF(E22="","",E22)</f>
        <v xml:space="preserve"> </v>
      </c>
      <c r="I96" s="8" t="s">
        <v>24</v>
      </c>
      <c r="J96" s="16" t="str">
        <f>E28</f>
        <v>Ing. Milan Chorvatovič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46</v>
      </c>
      <c r="D98" s="27"/>
      <c r="E98" s="27"/>
      <c r="F98" s="27"/>
      <c r="G98" s="27"/>
      <c r="H98" s="27"/>
      <c r="I98" s="27"/>
      <c r="J98" s="45" t="s">
        <v>47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48</v>
      </c>
      <c r="J100" s="19">
        <f>J132</f>
        <v>0</v>
      </c>
      <c r="L100" s="10"/>
      <c r="AU100" s="2" t="s">
        <v>49</v>
      </c>
    </row>
    <row r="101" spans="2:47" s="47" customFormat="1" ht="24.95" hidden="1" customHeight="1" x14ac:dyDescent="0.25">
      <c r="B101" s="48"/>
      <c r="D101" s="49" t="s">
        <v>50</v>
      </c>
      <c r="E101" s="50"/>
      <c r="F101" s="50"/>
      <c r="G101" s="50"/>
      <c r="H101" s="50"/>
      <c r="I101" s="50"/>
      <c r="J101" s="51">
        <f>J133</f>
        <v>0</v>
      </c>
      <c r="L101" s="48"/>
    </row>
    <row r="102" spans="2:47" s="52" customFormat="1" ht="19.899999999999999" hidden="1" customHeight="1" x14ac:dyDescent="0.25">
      <c r="B102" s="53"/>
      <c r="D102" s="54" t="s">
        <v>379</v>
      </c>
      <c r="E102" s="55"/>
      <c r="F102" s="55"/>
      <c r="G102" s="55"/>
      <c r="H102" s="55"/>
      <c r="I102" s="55"/>
      <c r="J102" s="56">
        <f>J134</f>
        <v>0</v>
      </c>
      <c r="L102" s="53"/>
    </row>
    <row r="103" spans="2:47" s="52" customFormat="1" ht="14.85" hidden="1" customHeight="1" x14ac:dyDescent="0.25">
      <c r="B103" s="53"/>
      <c r="D103" s="54" t="s">
        <v>380</v>
      </c>
      <c r="E103" s="55"/>
      <c r="F103" s="55"/>
      <c r="G103" s="55"/>
      <c r="H103" s="55"/>
      <c r="I103" s="55"/>
      <c r="J103" s="56">
        <f>J135</f>
        <v>0</v>
      </c>
      <c r="L103" s="53"/>
    </row>
    <row r="104" spans="2:47" s="52" customFormat="1" ht="14.85" hidden="1" customHeight="1" x14ac:dyDescent="0.25">
      <c r="B104" s="53"/>
      <c r="D104" s="54" t="s">
        <v>381</v>
      </c>
      <c r="E104" s="55"/>
      <c r="F104" s="55"/>
      <c r="G104" s="55"/>
      <c r="H104" s="55"/>
      <c r="I104" s="55"/>
      <c r="J104" s="56">
        <f>J138</f>
        <v>0</v>
      </c>
      <c r="L104" s="53"/>
    </row>
    <row r="105" spans="2:47" s="52" customFormat="1" ht="19.899999999999999" hidden="1" customHeight="1" x14ac:dyDescent="0.25">
      <c r="B105" s="53"/>
      <c r="D105" s="54" t="s">
        <v>908</v>
      </c>
      <c r="E105" s="55"/>
      <c r="F105" s="55"/>
      <c r="G105" s="55"/>
      <c r="H105" s="55"/>
      <c r="I105" s="55"/>
      <c r="J105" s="56">
        <f>J143</f>
        <v>0</v>
      </c>
      <c r="L105" s="53"/>
    </row>
    <row r="106" spans="2:47" s="52" customFormat="1" ht="19.899999999999999" hidden="1" customHeight="1" x14ac:dyDescent="0.25">
      <c r="B106" s="53"/>
      <c r="D106" s="54" t="s">
        <v>909</v>
      </c>
      <c r="E106" s="55"/>
      <c r="F106" s="55"/>
      <c r="G106" s="55"/>
      <c r="H106" s="55"/>
      <c r="I106" s="55"/>
      <c r="J106" s="56">
        <f>J152</f>
        <v>0</v>
      </c>
      <c r="L106" s="53"/>
    </row>
    <row r="107" spans="2:47" s="52" customFormat="1" ht="19.899999999999999" hidden="1" customHeight="1" x14ac:dyDescent="0.25">
      <c r="B107" s="53"/>
      <c r="D107" s="54" t="s">
        <v>382</v>
      </c>
      <c r="E107" s="55"/>
      <c r="F107" s="55"/>
      <c r="G107" s="55"/>
      <c r="H107" s="55"/>
      <c r="I107" s="55"/>
      <c r="J107" s="56">
        <f>J183</f>
        <v>0</v>
      </c>
      <c r="L107" s="53"/>
    </row>
    <row r="108" spans="2:47" s="47" customFormat="1" ht="24.95" hidden="1" customHeight="1" x14ac:dyDescent="0.25">
      <c r="B108" s="48"/>
      <c r="D108" s="49" t="s">
        <v>508</v>
      </c>
      <c r="E108" s="50"/>
      <c r="F108" s="50"/>
      <c r="G108" s="50"/>
      <c r="H108" s="50"/>
      <c r="I108" s="50"/>
      <c r="J108" s="51">
        <f>J189</f>
        <v>0</v>
      </c>
      <c r="L108" s="48"/>
    </row>
    <row r="109" spans="2:47" s="9" customFormat="1" ht="21.75" hidden="1" customHeight="1" x14ac:dyDescent="0.25">
      <c r="B109" s="10"/>
      <c r="L109" s="10"/>
    </row>
    <row r="110" spans="2:47" s="9" customFormat="1" ht="6.95" hidden="1" customHeight="1" x14ac:dyDescent="0.25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10"/>
    </row>
    <row r="111" spans="2:47" hidden="1" x14ac:dyDescent="0.2"/>
    <row r="112" spans="2:47" hidden="1" x14ac:dyDescent="0.2"/>
    <row r="113" spans="2:12" hidden="1" x14ac:dyDescent="0.2"/>
    <row r="114" spans="2:12" s="9" customFormat="1" ht="6.95" customHeight="1" x14ac:dyDescent="0.25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10"/>
    </row>
    <row r="115" spans="2:12" s="9" customFormat="1" ht="24.95" customHeight="1" x14ac:dyDescent="0.25">
      <c r="B115" s="10"/>
      <c r="C115" s="6" t="s">
        <v>62</v>
      </c>
      <c r="L115" s="10"/>
    </row>
    <row r="116" spans="2:12" s="9" customFormat="1" ht="6.95" customHeight="1" x14ac:dyDescent="0.25">
      <c r="B116" s="10"/>
      <c r="L116" s="10"/>
    </row>
    <row r="117" spans="2:12" s="9" customFormat="1" ht="12" customHeight="1" x14ac:dyDescent="0.25">
      <c r="B117" s="10"/>
      <c r="C117" s="8" t="s">
        <v>6</v>
      </c>
      <c r="L117" s="10"/>
    </row>
    <row r="118" spans="2:12" s="9" customFormat="1" ht="26.25" customHeight="1" x14ac:dyDescent="0.25">
      <c r="B118" s="10"/>
      <c r="E118" s="214" t="str">
        <f>E7</f>
        <v>Zelené sídliská - lokalita MAGURSKÁ - JELŠOVÝ HÁJIK - revízia 2</v>
      </c>
      <c r="F118" s="215"/>
      <c r="G118" s="215"/>
      <c r="H118" s="215"/>
      <c r="L118" s="10"/>
    </row>
    <row r="119" spans="2:12" ht="12" customHeight="1" x14ac:dyDescent="0.2">
      <c r="B119" s="5"/>
      <c r="C119" s="8" t="s">
        <v>7</v>
      </c>
      <c r="L119" s="5"/>
    </row>
    <row r="120" spans="2:12" ht="16.5" customHeight="1" x14ac:dyDescent="0.2">
      <c r="B120" s="5"/>
      <c r="E120" s="214" t="s">
        <v>375</v>
      </c>
      <c r="F120" s="206"/>
      <c r="G120" s="206"/>
      <c r="H120" s="206"/>
      <c r="L120" s="5"/>
    </row>
    <row r="121" spans="2:12" ht="12" customHeight="1" x14ac:dyDescent="0.2">
      <c r="B121" s="5"/>
      <c r="C121" s="8" t="s">
        <v>9</v>
      </c>
      <c r="L121" s="5"/>
    </row>
    <row r="122" spans="2:12" s="9" customFormat="1" ht="16.5" customHeight="1" x14ac:dyDescent="0.25">
      <c r="B122" s="10"/>
      <c r="E122" s="188" t="s">
        <v>904</v>
      </c>
      <c r="F122" s="216"/>
      <c r="G122" s="216"/>
      <c r="H122" s="216"/>
      <c r="L122" s="10"/>
    </row>
    <row r="123" spans="2:12" s="9" customFormat="1" ht="12" customHeight="1" x14ac:dyDescent="0.25">
      <c r="B123" s="10"/>
      <c r="C123" s="8" t="s">
        <v>905</v>
      </c>
      <c r="L123" s="10"/>
    </row>
    <row r="124" spans="2:12" s="9" customFormat="1" ht="30" customHeight="1" x14ac:dyDescent="0.25">
      <c r="B124" s="10"/>
      <c r="E124" s="203" t="str">
        <f>E13</f>
        <v>SO 6.1.1.2 - Verejné osvetlenie - časť 1 - Hokejbalové ihrisko</v>
      </c>
      <c r="F124" s="216"/>
      <c r="G124" s="216"/>
      <c r="H124" s="216"/>
      <c r="L124" s="10"/>
    </row>
    <row r="125" spans="2:12" s="9" customFormat="1" ht="6.95" customHeight="1" x14ac:dyDescent="0.25">
      <c r="B125" s="10"/>
      <c r="L125" s="10"/>
    </row>
    <row r="126" spans="2:12" s="9" customFormat="1" ht="12" customHeight="1" x14ac:dyDescent="0.25">
      <c r="B126" s="10"/>
      <c r="C126" s="8" t="s">
        <v>16</v>
      </c>
      <c r="F126" s="12" t="str">
        <f>F16</f>
        <v>Magurská, Jelšový hájik</v>
      </c>
      <c r="I126" s="8" t="s">
        <v>18</v>
      </c>
      <c r="J126" s="13">
        <f>IF(J16="","",J16)</f>
        <v>46099</v>
      </c>
      <c r="L126" s="10"/>
    </row>
    <row r="127" spans="2:12" s="9" customFormat="1" ht="6.95" customHeight="1" x14ac:dyDescent="0.25">
      <c r="B127" s="10"/>
      <c r="L127" s="10"/>
    </row>
    <row r="128" spans="2:12" s="9" customFormat="1" ht="15.2" customHeight="1" x14ac:dyDescent="0.25">
      <c r="B128" s="10"/>
      <c r="C128" s="8" t="s">
        <v>19</v>
      </c>
      <c r="F128" s="12" t="str">
        <f>E19</f>
        <v>Mesto Banská Bystrica</v>
      </c>
      <c r="I128" s="8" t="s">
        <v>23</v>
      </c>
      <c r="J128" s="16" t="str">
        <f>E25</f>
        <v>Ing. Milan Chorvatovič</v>
      </c>
      <c r="L128" s="10"/>
    </row>
    <row r="129" spans="2:65" s="9" customFormat="1" ht="15.2" customHeight="1" x14ac:dyDescent="0.25">
      <c r="B129" s="10"/>
      <c r="C129" s="8" t="s">
        <v>22</v>
      </c>
      <c r="F129" s="12" t="str">
        <f>IF(E22="","",E22)</f>
        <v xml:space="preserve"> </v>
      </c>
      <c r="I129" s="8" t="s">
        <v>24</v>
      </c>
      <c r="J129" s="16" t="str">
        <f>E28</f>
        <v>Ing. Milan Chorvatovič</v>
      </c>
      <c r="L129" s="10"/>
    </row>
    <row r="130" spans="2:65" s="9" customFormat="1" ht="10.35" customHeight="1" x14ac:dyDescent="0.25">
      <c r="B130" s="10"/>
      <c r="L130" s="10"/>
    </row>
    <row r="131" spans="2:65" s="57" customFormat="1" ht="29.25" customHeight="1" x14ac:dyDescent="0.25">
      <c r="B131" s="58"/>
      <c r="C131" s="59" t="s">
        <v>63</v>
      </c>
      <c r="D131" s="60" t="s">
        <v>64</v>
      </c>
      <c r="E131" s="60" t="s">
        <v>65</v>
      </c>
      <c r="F131" s="60" t="s">
        <v>66</v>
      </c>
      <c r="G131" s="60" t="s">
        <v>67</v>
      </c>
      <c r="H131" s="60" t="s">
        <v>68</v>
      </c>
      <c r="I131" s="60" t="s">
        <v>69</v>
      </c>
      <c r="J131" s="61" t="s">
        <v>47</v>
      </c>
      <c r="K131" s="62" t="s">
        <v>70</v>
      </c>
      <c r="L131" s="58"/>
      <c r="M131" s="63" t="s">
        <v>14</v>
      </c>
      <c r="N131" s="64" t="s">
        <v>30</v>
      </c>
      <c r="O131" s="64" t="s">
        <v>71</v>
      </c>
      <c r="P131" s="64" t="s">
        <v>72</v>
      </c>
      <c r="Q131" s="64" t="s">
        <v>73</v>
      </c>
      <c r="R131" s="64" t="s">
        <v>74</v>
      </c>
      <c r="S131" s="64" t="s">
        <v>75</v>
      </c>
      <c r="T131" s="65" t="s">
        <v>76</v>
      </c>
    </row>
    <row r="132" spans="2:65" s="9" customFormat="1" ht="22.9" customHeight="1" x14ac:dyDescent="0.25">
      <c r="B132" s="10"/>
      <c r="C132" s="66" t="s">
        <v>48</v>
      </c>
      <c r="J132" s="217">
        <f>BK132</f>
        <v>0</v>
      </c>
      <c r="L132" s="10"/>
      <c r="M132" s="67"/>
      <c r="N132" s="17"/>
      <c r="O132" s="17"/>
      <c r="P132" s="68">
        <f>P133+P189</f>
        <v>0</v>
      </c>
      <c r="Q132" s="17"/>
      <c r="R132" s="68">
        <f>R133+R189</f>
        <v>0</v>
      </c>
      <c r="S132" s="17"/>
      <c r="T132" s="69">
        <f>T133+T189</f>
        <v>0</v>
      </c>
      <c r="AT132" s="2" t="s">
        <v>77</v>
      </c>
      <c r="AU132" s="2" t="s">
        <v>49</v>
      </c>
      <c r="BK132" s="70">
        <f>BK133+BK189</f>
        <v>0</v>
      </c>
    </row>
    <row r="133" spans="2:65" s="71" customFormat="1" ht="25.9" customHeight="1" x14ac:dyDescent="0.2">
      <c r="B133" s="72"/>
      <c r="D133" s="73" t="s">
        <v>77</v>
      </c>
      <c r="E133" s="74" t="s">
        <v>78</v>
      </c>
      <c r="F133" s="74" t="s">
        <v>79</v>
      </c>
      <c r="J133" s="218">
        <f>BK133</f>
        <v>0</v>
      </c>
      <c r="L133" s="72"/>
      <c r="M133" s="75"/>
      <c r="P133" s="76">
        <f>P134+P143+P152+P183</f>
        <v>0</v>
      </c>
      <c r="R133" s="76">
        <f>R134+R143+R152+R183</f>
        <v>0</v>
      </c>
      <c r="T133" s="77">
        <f>T134+T143+T152+T183</f>
        <v>0</v>
      </c>
      <c r="AR133" s="73" t="s">
        <v>80</v>
      </c>
      <c r="AT133" s="78" t="s">
        <v>77</v>
      </c>
      <c r="AU133" s="78" t="s">
        <v>2</v>
      </c>
      <c r="AY133" s="73" t="s">
        <v>81</v>
      </c>
      <c r="BK133" s="79">
        <f>BK134+BK143+BK152+BK183</f>
        <v>0</v>
      </c>
    </row>
    <row r="134" spans="2:65" s="71" customFormat="1" ht="22.9" customHeight="1" x14ac:dyDescent="0.2">
      <c r="B134" s="72"/>
      <c r="D134" s="73" t="s">
        <v>77</v>
      </c>
      <c r="E134" s="80" t="s">
        <v>383</v>
      </c>
      <c r="F134" s="80" t="s">
        <v>384</v>
      </c>
      <c r="J134" s="219">
        <f>BK134</f>
        <v>0</v>
      </c>
      <c r="L134" s="72"/>
      <c r="M134" s="75"/>
      <c r="P134" s="76">
        <f>P135+P138</f>
        <v>0</v>
      </c>
      <c r="R134" s="76">
        <f>R135+R138</f>
        <v>0</v>
      </c>
      <c r="T134" s="77">
        <f>T135+T138</f>
        <v>0</v>
      </c>
      <c r="AR134" s="73" t="s">
        <v>80</v>
      </c>
      <c r="AT134" s="78" t="s">
        <v>77</v>
      </c>
      <c r="AU134" s="78" t="s">
        <v>80</v>
      </c>
      <c r="AY134" s="73" t="s">
        <v>81</v>
      </c>
      <c r="BK134" s="79">
        <f>BK135+BK138</f>
        <v>0</v>
      </c>
    </row>
    <row r="135" spans="2:65" s="71" customFormat="1" ht="20.85" customHeight="1" x14ac:dyDescent="0.2">
      <c r="B135" s="72"/>
      <c r="D135" s="73" t="s">
        <v>77</v>
      </c>
      <c r="E135" s="80" t="s">
        <v>385</v>
      </c>
      <c r="F135" s="80" t="s">
        <v>386</v>
      </c>
      <c r="J135" s="219">
        <f>BK135</f>
        <v>0</v>
      </c>
      <c r="L135" s="72"/>
      <c r="M135" s="75"/>
      <c r="P135" s="76">
        <f>SUM(P136:P137)</f>
        <v>0</v>
      </c>
      <c r="R135" s="76">
        <f>SUM(R136:R137)</f>
        <v>0</v>
      </c>
      <c r="T135" s="77">
        <f>SUM(T136:T137)</f>
        <v>0</v>
      </c>
      <c r="AR135" s="73" t="s">
        <v>80</v>
      </c>
      <c r="AT135" s="78" t="s">
        <v>77</v>
      </c>
      <c r="AU135" s="78" t="s">
        <v>88</v>
      </c>
      <c r="AY135" s="73" t="s">
        <v>81</v>
      </c>
      <c r="BK135" s="79">
        <f>SUM(BK136:BK137)</f>
        <v>0</v>
      </c>
    </row>
    <row r="136" spans="2:65" s="9" customFormat="1" ht="16.5" customHeight="1" x14ac:dyDescent="0.25">
      <c r="B136" s="81"/>
      <c r="C136" s="82" t="s">
        <v>80</v>
      </c>
      <c r="D136" s="82" t="s">
        <v>83</v>
      </c>
      <c r="E136" s="83" t="s">
        <v>387</v>
      </c>
      <c r="F136" s="84" t="s">
        <v>388</v>
      </c>
      <c r="G136" s="85" t="s">
        <v>175</v>
      </c>
      <c r="H136" s="86">
        <v>4</v>
      </c>
      <c r="I136" s="221">
        <v>0</v>
      </c>
      <c r="J136" s="221">
        <f>ROUND(I136*H136,3)</f>
        <v>0</v>
      </c>
      <c r="K136" s="87"/>
      <c r="L136" s="10"/>
      <c r="M136" s="88" t="s">
        <v>14</v>
      </c>
      <c r="N136" s="89" t="s">
        <v>32</v>
      </c>
      <c r="O136" s="90">
        <v>0</v>
      </c>
      <c r="P136" s="90">
        <f>O136*H136</f>
        <v>0</v>
      </c>
      <c r="Q136" s="90">
        <v>0</v>
      </c>
      <c r="R136" s="90">
        <f>Q136*H136</f>
        <v>0</v>
      </c>
      <c r="S136" s="90">
        <v>0</v>
      </c>
      <c r="T136" s="91">
        <f>S136*H136</f>
        <v>0</v>
      </c>
      <c r="AR136" s="92" t="s">
        <v>87</v>
      </c>
      <c r="AT136" s="92" t="s">
        <v>83</v>
      </c>
      <c r="AU136" s="92" t="s">
        <v>96</v>
      </c>
      <c r="AY136" s="2" t="s">
        <v>81</v>
      </c>
      <c r="BE136" s="93">
        <f>IF(N136="základná",J136,0)</f>
        <v>0</v>
      </c>
      <c r="BF136" s="93">
        <f>IF(N136="znížená",J136,0)</f>
        <v>0</v>
      </c>
      <c r="BG136" s="93">
        <f>IF(N136="zákl. prenesená",J136,0)</f>
        <v>0</v>
      </c>
      <c r="BH136" s="93">
        <f>IF(N136="zníž. prenesená",J136,0)</f>
        <v>0</v>
      </c>
      <c r="BI136" s="93">
        <f>IF(N136="nulová",J136,0)</f>
        <v>0</v>
      </c>
      <c r="BJ136" s="2" t="s">
        <v>88</v>
      </c>
      <c r="BK136" s="94">
        <f>ROUND(I136*H136,3)</f>
        <v>0</v>
      </c>
      <c r="BL136" s="2" t="s">
        <v>87</v>
      </c>
      <c r="BM136" s="92" t="s">
        <v>88</v>
      </c>
    </row>
    <row r="137" spans="2:65" s="9" customFormat="1" ht="24.2" customHeight="1" x14ac:dyDescent="0.25">
      <c r="B137" s="81"/>
      <c r="C137" s="110" t="s">
        <v>88</v>
      </c>
      <c r="D137" s="110" t="s">
        <v>125</v>
      </c>
      <c r="E137" s="111" t="s">
        <v>389</v>
      </c>
      <c r="F137" s="112" t="s">
        <v>390</v>
      </c>
      <c r="G137" s="113" t="s">
        <v>175</v>
      </c>
      <c r="H137" s="114">
        <v>4</v>
      </c>
      <c r="I137" s="220">
        <v>0</v>
      </c>
      <c r="J137" s="220">
        <f>ROUND(I137*H137,3)</f>
        <v>0</v>
      </c>
      <c r="K137" s="115"/>
      <c r="L137" s="116"/>
      <c r="M137" s="117" t="s">
        <v>14</v>
      </c>
      <c r="N137" s="118" t="s">
        <v>32</v>
      </c>
      <c r="O137" s="90">
        <v>0</v>
      </c>
      <c r="P137" s="90">
        <f>O137*H137</f>
        <v>0</v>
      </c>
      <c r="Q137" s="90">
        <v>0</v>
      </c>
      <c r="R137" s="90">
        <f>Q137*H137</f>
        <v>0</v>
      </c>
      <c r="S137" s="90">
        <v>0</v>
      </c>
      <c r="T137" s="91">
        <f>S137*H137</f>
        <v>0</v>
      </c>
      <c r="AR137" s="92" t="s">
        <v>102</v>
      </c>
      <c r="AT137" s="92" t="s">
        <v>125</v>
      </c>
      <c r="AU137" s="92" t="s">
        <v>96</v>
      </c>
      <c r="AY137" s="2" t="s">
        <v>81</v>
      </c>
      <c r="BE137" s="93">
        <f>IF(N137="základná",J137,0)</f>
        <v>0</v>
      </c>
      <c r="BF137" s="93">
        <f>IF(N137="znížená",J137,0)</f>
        <v>0</v>
      </c>
      <c r="BG137" s="93">
        <f>IF(N137="zákl. prenesená",J137,0)</f>
        <v>0</v>
      </c>
      <c r="BH137" s="93">
        <f>IF(N137="zníž. prenesená",J137,0)</f>
        <v>0</v>
      </c>
      <c r="BI137" s="93">
        <f>IF(N137="nulová",J137,0)</f>
        <v>0</v>
      </c>
      <c r="BJ137" s="2" t="s">
        <v>88</v>
      </c>
      <c r="BK137" s="94">
        <f>ROUND(I137*H137,3)</f>
        <v>0</v>
      </c>
      <c r="BL137" s="2" t="s">
        <v>87</v>
      </c>
      <c r="BM137" s="92" t="s">
        <v>87</v>
      </c>
    </row>
    <row r="138" spans="2:65" s="71" customFormat="1" ht="20.85" customHeight="1" x14ac:dyDescent="0.2">
      <c r="B138" s="72"/>
      <c r="D138" s="73" t="s">
        <v>77</v>
      </c>
      <c r="E138" s="80" t="s">
        <v>391</v>
      </c>
      <c r="F138" s="80" t="s">
        <v>392</v>
      </c>
      <c r="I138" s="222"/>
      <c r="J138" s="219">
        <f>BK138</f>
        <v>0</v>
      </c>
      <c r="L138" s="72"/>
      <c r="M138" s="75"/>
      <c r="P138" s="76">
        <f>SUM(P139:P142)</f>
        <v>0</v>
      </c>
      <c r="R138" s="76">
        <f>SUM(R139:R142)</f>
        <v>0</v>
      </c>
      <c r="T138" s="77">
        <f>SUM(T139:T142)</f>
        <v>0</v>
      </c>
      <c r="AR138" s="73" t="s">
        <v>80</v>
      </c>
      <c r="AT138" s="78" t="s">
        <v>77</v>
      </c>
      <c r="AU138" s="78" t="s">
        <v>88</v>
      </c>
      <c r="AY138" s="73" t="s">
        <v>81</v>
      </c>
      <c r="BK138" s="79">
        <f>SUM(BK139:BK142)</f>
        <v>0</v>
      </c>
    </row>
    <row r="139" spans="2:65" s="9" customFormat="1" ht="24.2" customHeight="1" x14ac:dyDescent="0.25">
      <c r="B139" s="81"/>
      <c r="C139" s="82" t="s">
        <v>96</v>
      </c>
      <c r="D139" s="82" t="s">
        <v>83</v>
      </c>
      <c r="E139" s="83" t="s">
        <v>393</v>
      </c>
      <c r="F139" s="84" t="s">
        <v>394</v>
      </c>
      <c r="G139" s="85" t="s">
        <v>175</v>
      </c>
      <c r="H139" s="86">
        <v>1</v>
      </c>
      <c r="I139" s="221">
        <v>0</v>
      </c>
      <c r="J139" s="221">
        <f>ROUND(I139*H139,3)</f>
        <v>0</v>
      </c>
      <c r="K139" s="87"/>
      <c r="L139" s="10"/>
      <c r="M139" s="88" t="s">
        <v>14</v>
      </c>
      <c r="N139" s="89" t="s">
        <v>32</v>
      </c>
      <c r="O139" s="90">
        <v>0</v>
      </c>
      <c r="P139" s="90">
        <f>O139*H139</f>
        <v>0</v>
      </c>
      <c r="Q139" s="90">
        <v>0</v>
      </c>
      <c r="R139" s="90">
        <f>Q139*H139</f>
        <v>0</v>
      </c>
      <c r="S139" s="90">
        <v>0</v>
      </c>
      <c r="T139" s="91">
        <f>S139*H139</f>
        <v>0</v>
      </c>
      <c r="AR139" s="92" t="s">
        <v>87</v>
      </c>
      <c r="AT139" s="92" t="s">
        <v>83</v>
      </c>
      <c r="AU139" s="92" t="s">
        <v>96</v>
      </c>
      <c r="AY139" s="2" t="s">
        <v>81</v>
      </c>
      <c r="BE139" s="93">
        <f>IF(N139="základná",J139,0)</f>
        <v>0</v>
      </c>
      <c r="BF139" s="93">
        <f>IF(N139="znížená",J139,0)</f>
        <v>0</v>
      </c>
      <c r="BG139" s="93">
        <f>IF(N139="zákl. prenesená",J139,0)</f>
        <v>0</v>
      </c>
      <c r="BH139" s="93">
        <f>IF(N139="zníž. prenesená",J139,0)</f>
        <v>0</v>
      </c>
      <c r="BI139" s="93">
        <f>IF(N139="nulová",J139,0)</f>
        <v>0</v>
      </c>
      <c r="BJ139" s="2" t="s">
        <v>88</v>
      </c>
      <c r="BK139" s="94">
        <f>ROUND(I139*H139,3)</f>
        <v>0</v>
      </c>
      <c r="BL139" s="2" t="s">
        <v>87</v>
      </c>
      <c r="BM139" s="92" t="s">
        <v>99</v>
      </c>
    </row>
    <row r="140" spans="2:65" s="9" customFormat="1" ht="24.2" customHeight="1" x14ac:dyDescent="0.25">
      <c r="B140" s="81"/>
      <c r="C140" s="110" t="s">
        <v>87</v>
      </c>
      <c r="D140" s="110" t="s">
        <v>125</v>
      </c>
      <c r="E140" s="111" t="s">
        <v>395</v>
      </c>
      <c r="F140" s="112" t="s">
        <v>396</v>
      </c>
      <c r="G140" s="113" t="s">
        <v>175</v>
      </c>
      <c r="H140" s="114">
        <v>1</v>
      </c>
      <c r="I140" s="220">
        <v>0</v>
      </c>
      <c r="J140" s="220">
        <f>ROUND(I140*H140,3)</f>
        <v>0</v>
      </c>
      <c r="K140" s="115"/>
      <c r="L140" s="116"/>
      <c r="M140" s="117" t="s">
        <v>14</v>
      </c>
      <c r="N140" s="118" t="s">
        <v>32</v>
      </c>
      <c r="O140" s="90">
        <v>0</v>
      </c>
      <c r="P140" s="90">
        <f>O140*H140</f>
        <v>0</v>
      </c>
      <c r="Q140" s="90">
        <v>0</v>
      </c>
      <c r="R140" s="90">
        <f>Q140*H140</f>
        <v>0</v>
      </c>
      <c r="S140" s="90">
        <v>0</v>
      </c>
      <c r="T140" s="91">
        <f>S140*H140</f>
        <v>0</v>
      </c>
      <c r="AR140" s="92" t="s">
        <v>102</v>
      </c>
      <c r="AT140" s="92" t="s">
        <v>125</v>
      </c>
      <c r="AU140" s="92" t="s">
        <v>96</v>
      </c>
      <c r="AY140" s="2" t="s">
        <v>81</v>
      </c>
      <c r="BE140" s="93">
        <f>IF(N140="základná",J140,0)</f>
        <v>0</v>
      </c>
      <c r="BF140" s="93">
        <f>IF(N140="znížená",J140,0)</f>
        <v>0</v>
      </c>
      <c r="BG140" s="93">
        <f>IF(N140="zákl. prenesená",J140,0)</f>
        <v>0</v>
      </c>
      <c r="BH140" s="93">
        <f>IF(N140="zníž. prenesená",J140,0)</f>
        <v>0</v>
      </c>
      <c r="BI140" s="93">
        <f>IF(N140="nulová",J140,0)</f>
        <v>0</v>
      </c>
      <c r="BJ140" s="2" t="s">
        <v>88</v>
      </c>
      <c r="BK140" s="94">
        <f>ROUND(I140*H140,3)</f>
        <v>0</v>
      </c>
      <c r="BL140" s="2" t="s">
        <v>87</v>
      </c>
      <c r="BM140" s="92" t="s">
        <v>102</v>
      </c>
    </row>
    <row r="141" spans="2:65" s="9" customFormat="1" ht="33" customHeight="1" x14ac:dyDescent="0.25">
      <c r="B141" s="81"/>
      <c r="C141" s="82" t="s">
        <v>103</v>
      </c>
      <c r="D141" s="82" t="s">
        <v>83</v>
      </c>
      <c r="E141" s="83" t="s">
        <v>397</v>
      </c>
      <c r="F141" s="84" t="s">
        <v>398</v>
      </c>
      <c r="G141" s="85" t="s">
        <v>399</v>
      </c>
      <c r="H141" s="86">
        <v>10</v>
      </c>
      <c r="I141" s="221">
        <v>0</v>
      </c>
      <c r="J141" s="221">
        <f>ROUND(I141*H141,3)</f>
        <v>0</v>
      </c>
      <c r="K141" s="87"/>
      <c r="L141" s="10"/>
      <c r="M141" s="88" t="s">
        <v>14</v>
      </c>
      <c r="N141" s="89" t="s">
        <v>32</v>
      </c>
      <c r="O141" s="90">
        <v>0</v>
      </c>
      <c r="P141" s="90">
        <f>O141*H141</f>
        <v>0</v>
      </c>
      <c r="Q141" s="90">
        <v>0</v>
      </c>
      <c r="R141" s="90">
        <f>Q141*H141</f>
        <v>0</v>
      </c>
      <c r="S141" s="90">
        <v>0</v>
      </c>
      <c r="T141" s="91">
        <f>S141*H141</f>
        <v>0</v>
      </c>
      <c r="AR141" s="92" t="s">
        <v>87</v>
      </c>
      <c r="AT141" s="92" t="s">
        <v>83</v>
      </c>
      <c r="AU141" s="92" t="s">
        <v>96</v>
      </c>
      <c r="AY141" s="2" t="s">
        <v>81</v>
      </c>
      <c r="BE141" s="93">
        <f>IF(N141="základná",J141,0)</f>
        <v>0</v>
      </c>
      <c r="BF141" s="93">
        <f>IF(N141="znížená",J141,0)</f>
        <v>0</v>
      </c>
      <c r="BG141" s="93">
        <f>IF(N141="zákl. prenesená",J141,0)</f>
        <v>0</v>
      </c>
      <c r="BH141" s="93">
        <f>IF(N141="zníž. prenesená",J141,0)</f>
        <v>0</v>
      </c>
      <c r="BI141" s="93">
        <f>IF(N141="nulová",J141,0)</f>
        <v>0</v>
      </c>
      <c r="BJ141" s="2" t="s">
        <v>88</v>
      </c>
      <c r="BK141" s="94">
        <f>ROUND(I141*H141,3)</f>
        <v>0</v>
      </c>
      <c r="BL141" s="2" t="s">
        <v>87</v>
      </c>
      <c r="BM141" s="92" t="s">
        <v>106</v>
      </c>
    </row>
    <row r="142" spans="2:65" s="9" customFormat="1" ht="16.5" customHeight="1" x14ac:dyDescent="0.25">
      <c r="B142" s="81"/>
      <c r="C142" s="110" t="s">
        <v>99</v>
      </c>
      <c r="D142" s="110" t="s">
        <v>125</v>
      </c>
      <c r="E142" s="111" t="s">
        <v>400</v>
      </c>
      <c r="F142" s="112" t="s">
        <v>401</v>
      </c>
      <c r="G142" s="113" t="s">
        <v>402</v>
      </c>
      <c r="H142" s="114">
        <v>0.5</v>
      </c>
      <c r="I142" s="220">
        <v>0</v>
      </c>
      <c r="J142" s="220">
        <f>ROUND(I142*H142,3)</f>
        <v>0</v>
      </c>
      <c r="K142" s="115"/>
      <c r="L142" s="116"/>
      <c r="M142" s="117" t="s">
        <v>14</v>
      </c>
      <c r="N142" s="118" t="s">
        <v>32</v>
      </c>
      <c r="O142" s="90">
        <v>0</v>
      </c>
      <c r="P142" s="90">
        <f>O142*H142</f>
        <v>0</v>
      </c>
      <c r="Q142" s="90">
        <v>0</v>
      </c>
      <c r="R142" s="90">
        <f>Q142*H142</f>
        <v>0</v>
      </c>
      <c r="S142" s="90">
        <v>0</v>
      </c>
      <c r="T142" s="91">
        <f>S142*H142</f>
        <v>0</v>
      </c>
      <c r="AR142" s="92" t="s">
        <v>102</v>
      </c>
      <c r="AT142" s="92" t="s">
        <v>125</v>
      </c>
      <c r="AU142" s="92" t="s">
        <v>96</v>
      </c>
      <c r="AY142" s="2" t="s">
        <v>81</v>
      </c>
      <c r="BE142" s="93">
        <f>IF(N142="základná",J142,0)</f>
        <v>0</v>
      </c>
      <c r="BF142" s="93">
        <f>IF(N142="znížená",J142,0)</f>
        <v>0</v>
      </c>
      <c r="BG142" s="93">
        <f>IF(N142="zákl. prenesená",J142,0)</f>
        <v>0</v>
      </c>
      <c r="BH142" s="93">
        <f>IF(N142="zníž. prenesená",J142,0)</f>
        <v>0</v>
      </c>
      <c r="BI142" s="93">
        <f>IF(N142="nulová",J142,0)</f>
        <v>0</v>
      </c>
      <c r="BJ142" s="2" t="s">
        <v>88</v>
      </c>
      <c r="BK142" s="94">
        <f>ROUND(I142*H142,3)</f>
        <v>0</v>
      </c>
      <c r="BL142" s="2" t="s">
        <v>87</v>
      </c>
      <c r="BM142" s="92" t="s">
        <v>110</v>
      </c>
    </row>
    <row r="143" spans="2:65" s="71" customFormat="1" ht="22.9" customHeight="1" x14ac:dyDescent="0.2">
      <c r="B143" s="72"/>
      <c r="D143" s="73" t="s">
        <v>77</v>
      </c>
      <c r="E143" s="80" t="s">
        <v>403</v>
      </c>
      <c r="F143" s="80" t="s">
        <v>404</v>
      </c>
      <c r="I143" s="222"/>
      <c r="J143" s="219">
        <f>BK143</f>
        <v>0</v>
      </c>
      <c r="L143" s="72"/>
      <c r="M143" s="75"/>
      <c r="P143" s="76">
        <f>SUM(P144:P151)</f>
        <v>0</v>
      </c>
      <c r="R143" s="76">
        <f>SUM(R144:R151)</f>
        <v>0</v>
      </c>
      <c r="T143" s="77">
        <f>SUM(T144:T151)</f>
        <v>0</v>
      </c>
      <c r="AR143" s="73" t="s">
        <v>96</v>
      </c>
      <c r="AT143" s="78" t="s">
        <v>77</v>
      </c>
      <c r="AU143" s="78" t="s">
        <v>80</v>
      </c>
      <c r="AY143" s="73" t="s">
        <v>81</v>
      </c>
      <c r="BK143" s="79">
        <f>SUM(BK144:BK151)</f>
        <v>0</v>
      </c>
    </row>
    <row r="144" spans="2:65" s="9" customFormat="1" ht="21.75" customHeight="1" x14ac:dyDescent="0.25">
      <c r="B144" s="81"/>
      <c r="C144" s="82" t="s">
        <v>111</v>
      </c>
      <c r="D144" s="82" t="s">
        <v>83</v>
      </c>
      <c r="E144" s="83" t="s">
        <v>405</v>
      </c>
      <c r="F144" s="84" t="s">
        <v>406</v>
      </c>
      <c r="G144" s="85" t="s">
        <v>175</v>
      </c>
      <c r="H144" s="86">
        <v>4</v>
      </c>
      <c r="I144" s="221">
        <v>0</v>
      </c>
      <c r="J144" s="221">
        <f t="shared" ref="J144:J151" si="0">ROUND(I144*H144,3)</f>
        <v>0</v>
      </c>
      <c r="K144" s="87"/>
      <c r="L144" s="10"/>
      <c r="M144" s="88" t="s">
        <v>14</v>
      </c>
      <c r="N144" s="89" t="s">
        <v>32</v>
      </c>
      <c r="O144" s="90">
        <v>0</v>
      </c>
      <c r="P144" s="90">
        <f t="shared" ref="P144:P151" si="1">O144*H144</f>
        <v>0</v>
      </c>
      <c r="Q144" s="90">
        <v>0</v>
      </c>
      <c r="R144" s="90">
        <f t="shared" ref="R144:R151" si="2">Q144*H144</f>
        <v>0</v>
      </c>
      <c r="S144" s="90">
        <v>0</v>
      </c>
      <c r="T144" s="91">
        <f t="shared" ref="T144:T151" si="3">S144*H144</f>
        <v>0</v>
      </c>
      <c r="AR144" s="92" t="s">
        <v>214</v>
      </c>
      <c r="AT144" s="92" t="s">
        <v>83</v>
      </c>
      <c r="AU144" s="92" t="s">
        <v>88</v>
      </c>
      <c r="AY144" s="2" t="s">
        <v>81</v>
      </c>
      <c r="BE144" s="93">
        <f t="shared" ref="BE144:BE151" si="4">IF(N144="základná",J144,0)</f>
        <v>0</v>
      </c>
      <c r="BF144" s="93">
        <f t="shared" ref="BF144:BF151" si="5">IF(N144="znížená",J144,0)</f>
        <v>0</v>
      </c>
      <c r="BG144" s="93">
        <f t="shared" ref="BG144:BG151" si="6">IF(N144="zákl. prenesená",J144,0)</f>
        <v>0</v>
      </c>
      <c r="BH144" s="93">
        <f t="shared" ref="BH144:BH151" si="7">IF(N144="zníž. prenesená",J144,0)</f>
        <v>0</v>
      </c>
      <c r="BI144" s="93">
        <f t="shared" ref="BI144:BI151" si="8">IF(N144="nulová",J144,0)</f>
        <v>0</v>
      </c>
      <c r="BJ144" s="2" t="s">
        <v>88</v>
      </c>
      <c r="BK144" s="94">
        <f t="shared" ref="BK144:BK151" si="9">ROUND(I144*H144,3)</f>
        <v>0</v>
      </c>
      <c r="BL144" s="2" t="s">
        <v>214</v>
      </c>
      <c r="BM144" s="92" t="s">
        <v>114</v>
      </c>
    </row>
    <row r="145" spans="2:65" s="9" customFormat="1" ht="24.2" customHeight="1" x14ac:dyDescent="0.25">
      <c r="B145" s="81"/>
      <c r="C145" s="110" t="s">
        <v>102</v>
      </c>
      <c r="D145" s="110" t="s">
        <v>125</v>
      </c>
      <c r="E145" s="111" t="s">
        <v>408</v>
      </c>
      <c r="F145" s="112" t="s">
        <v>409</v>
      </c>
      <c r="G145" s="113" t="s">
        <v>175</v>
      </c>
      <c r="H145" s="114">
        <v>4</v>
      </c>
      <c r="I145" s="220">
        <v>0</v>
      </c>
      <c r="J145" s="220">
        <f t="shared" si="0"/>
        <v>0</v>
      </c>
      <c r="K145" s="115"/>
      <c r="L145" s="116"/>
      <c r="M145" s="117" t="s">
        <v>14</v>
      </c>
      <c r="N145" s="118" t="s">
        <v>32</v>
      </c>
      <c r="O145" s="90">
        <v>0</v>
      </c>
      <c r="P145" s="90">
        <f t="shared" si="1"/>
        <v>0</v>
      </c>
      <c r="Q145" s="90">
        <v>0</v>
      </c>
      <c r="R145" s="90">
        <f t="shared" si="2"/>
        <v>0</v>
      </c>
      <c r="S145" s="90">
        <v>0</v>
      </c>
      <c r="T145" s="91">
        <f t="shared" si="3"/>
        <v>0</v>
      </c>
      <c r="AR145" s="92" t="s">
        <v>407</v>
      </c>
      <c r="AT145" s="92" t="s">
        <v>125</v>
      </c>
      <c r="AU145" s="92" t="s">
        <v>88</v>
      </c>
      <c r="AY145" s="2" t="s">
        <v>81</v>
      </c>
      <c r="BE145" s="93">
        <f t="shared" si="4"/>
        <v>0</v>
      </c>
      <c r="BF145" s="93">
        <f t="shared" si="5"/>
        <v>0</v>
      </c>
      <c r="BG145" s="93">
        <f t="shared" si="6"/>
        <v>0</v>
      </c>
      <c r="BH145" s="93">
        <f t="shared" si="7"/>
        <v>0</v>
      </c>
      <c r="BI145" s="93">
        <f t="shared" si="8"/>
        <v>0</v>
      </c>
      <c r="BJ145" s="2" t="s">
        <v>88</v>
      </c>
      <c r="BK145" s="94">
        <f t="shared" si="9"/>
        <v>0</v>
      </c>
      <c r="BL145" s="2" t="s">
        <v>214</v>
      </c>
      <c r="BM145" s="92" t="s">
        <v>118</v>
      </c>
    </row>
    <row r="146" spans="2:65" s="9" customFormat="1" ht="16.5" customHeight="1" x14ac:dyDescent="0.25">
      <c r="B146" s="81"/>
      <c r="C146" s="82" t="s">
        <v>120</v>
      </c>
      <c r="D146" s="82" t="s">
        <v>83</v>
      </c>
      <c r="E146" s="83" t="s">
        <v>410</v>
      </c>
      <c r="F146" s="84" t="s">
        <v>411</v>
      </c>
      <c r="G146" s="85" t="s">
        <v>175</v>
      </c>
      <c r="H146" s="86">
        <v>4</v>
      </c>
      <c r="I146" s="221">
        <v>0</v>
      </c>
      <c r="J146" s="221">
        <f t="shared" si="0"/>
        <v>0</v>
      </c>
      <c r="K146" s="87"/>
      <c r="L146" s="10"/>
      <c r="M146" s="88" t="s">
        <v>14</v>
      </c>
      <c r="N146" s="89" t="s">
        <v>32</v>
      </c>
      <c r="O146" s="90">
        <v>0</v>
      </c>
      <c r="P146" s="90">
        <f t="shared" si="1"/>
        <v>0</v>
      </c>
      <c r="Q146" s="90">
        <v>0</v>
      </c>
      <c r="R146" s="90">
        <f t="shared" si="2"/>
        <v>0</v>
      </c>
      <c r="S146" s="90">
        <v>0</v>
      </c>
      <c r="T146" s="91">
        <f t="shared" si="3"/>
        <v>0</v>
      </c>
      <c r="AR146" s="92" t="s">
        <v>214</v>
      </c>
      <c r="AT146" s="92" t="s">
        <v>83</v>
      </c>
      <c r="AU146" s="92" t="s">
        <v>88</v>
      </c>
      <c r="AY146" s="2" t="s">
        <v>81</v>
      </c>
      <c r="BE146" s="93">
        <f t="shared" si="4"/>
        <v>0</v>
      </c>
      <c r="BF146" s="93">
        <f t="shared" si="5"/>
        <v>0</v>
      </c>
      <c r="BG146" s="93">
        <f t="shared" si="6"/>
        <v>0</v>
      </c>
      <c r="BH146" s="93">
        <f t="shared" si="7"/>
        <v>0</v>
      </c>
      <c r="BI146" s="93">
        <f t="shared" si="8"/>
        <v>0</v>
      </c>
      <c r="BJ146" s="2" t="s">
        <v>88</v>
      </c>
      <c r="BK146" s="94">
        <f t="shared" si="9"/>
        <v>0</v>
      </c>
      <c r="BL146" s="2" t="s">
        <v>214</v>
      </c>
      <c r="BM146" s="92" t="s">
        <v>124</v>
      </c>
    </row>
    <row r="147" spans="2:65" s="9" customFormat="1" ht="16.5" customHeight="1" x14ac:dyDescent="0.25">
      <c r="B147" s="81"/>
      <c r="C147" s="110" t="s">
        <v>106</v>
      </c>
      <c r="D147" s="110" t="s">
        <v>125</v>
      </c>
      <c r="E147" s="111" t="s">
        <v>412</v>
      </c>
      <c r="F147" s="112" t="s">
        <v>413</v>
      </c>
      <c r="G147" s="113" t="s">
        <v>175</v>
      </c>
      <c r="H147" s="114">
        <v>4</v>
      </c>
      <c r="I147" s="220">
        <v>0</v>
      </c>
      <c r="J147" s="220">
        <f t="shared" si="0"/>
        <v>0</v>
      </c>
      <c r="K147" s="115"/>
      <c r="L147" s="116"/>
      <c r="M147" s="117" t="s">
        <v>14</v>
      </c>
      <c r="N147" s="118" t="s">
        <v>32</v>
      </c>
      <c r="O147" s="90">
        <v>0</v>
      </c>
      <c r="P147" s="90">
        <f t="shared" si="1"/>
        <v>0</v>
      </c>
      <c r="Q147" s="90">
        <v>0</v>
      </c>
      <c r="R147" s="90">
        <f t="shared" si="2"/>
        <v>0</v>
      </c>
      <c r="S147" s="90">
        <v>0</v>
      </c>
      <c r="T147" s="91">
        <f t="shared" si="3"/>
        <v>0</v>
      </c>
      <c r="AR147" s="92" t="s">
        <v>407</v>
      </c>
      <c r="AT147" s="92" t="s">
        <v>125</v>
      </c>
      <c r="AU147" s="92" t="s">
        <v>88</v>
      </c>
      <c r="AY147" s="2" t="s">
        <v>81</v>
      </c>
      <c r="BE147" s="93">
        <f t="shared" si="4"/>
        <v>0</v>
      </c>
      <c r="BF147" s="93">
        <f t="shared" si="5"/>
        <v>0</v>
      </c>
      <c r="BG147" s="93">
        <f t="shared" si="6"/>
        <v>0</v>
      </c>
      <c r="BH147" s="93">
        <f t="shared" si="7"/>
        <v>0</v>
      </c>
      <c r="BI147" s="93">
        <f t="shared" si="8"/>
        <v>0</v>
      </c>
      <c r="BJ147" s="2" t="s">
        <v>88</v>
      </c>
      <c r="BK147" s="94">
        <f t="shared" si="9"/>
        <v>0</v>
      </c>
      <c r="BL147" s="2" t="s">
        <v>214</v>
      </c>
      <c r="BM147" s="92" t="s">
        <v>129</v>
      </c>
    </row>
    <row r="148" spans="2:65" s="9" customFormat="1" ht="21.75" customHeight="1" x14ac:dyDescent="0.25">
      <c r="B148" s="81"/>
      <c r="C148" s="82" t="s">
        <v>131</v>
      </c>
      <c r="D148" s="82" t="s">
        <v>83</v>
      </c>
      <c r="E148" s="83" t="s">
        <v>414</v>
      </c>
      <c r="F148" s="84" t="s">
        <v>415</v>
      </c>
      <c r="G148" s="85" t="s">
        <v>237</v>
      </c>
      <c r="H148" s="86">
        <v>40</v>
      </c>
      <c r="I148" s="221">
        <v>0</v>
      </c>
      <c r="J148" s="221">
        <f t="shared" si="0"/>
        <v>0</v>
      </c>
      <c r="K148" s="87"/>
      <c r="L148" s="10"/>
      <c r="M148" s="88" t="s">
        <v>14</v>
      </c>
      <c r="N148" s="89" t="s">
        <v>32</v>
      </c>
      <c r="O148" s="90">
        <v>0</v>
      </c>
      <c r="P148" s="90">
        <f t="shared" si="1"/>
        <v>0</v>
      </c>
      <c r="Q148" s="90">
        <v>0</v>
      </c>
      <c r="R148" s="90">
        <f t="shared" si="2"/>
        <v>0</v>
      </c>
      <c r="S148" s="90">
        <v>0</v>
      </c>
      <c r="T148" s="91">
        <f t="shared" si="3"/>
        <v>0</v>
      </c>
      <c r="AR148" s="92" t="s">
        <v>214</v>
      </c>
      <c r="AT148" s="92" t="s">
        <v>83</v>
      </c>
      <c r="AU148" s="92" t="s">
        <v>88</v>
      </c>
      <c r="AY148" s="2" t="s">
        <v>81</v>
      </c>
      <c r="BE148" s="93">
        <f t="shared" si="4"/>
        <v>0</v>
      </c>
      <c r="BF148" s="93">
        <f t="shared" si="5"/>
        <v>0</v>
      </c>
      <c r="BG148" s="93">
        <f t="shared" si="6"/>
        <v>0</v>
      </c>
      <c r="BH148" s="93">
        <f t="shared" si="7"/>
        <v>0</v>
      </c>
      <c r="BI148" s="93">
        <f t="shared" si="8"/>
        <v>0</v>
      </c>
      <c r="BJ148" s="2" t="s">
        <v>88</v>
      </c>
      <c r="BK148" s="94">
        <f t="shared" si="9"/>
        <v>0</v>
      </c>
      <c r="BL148" s="2" t="s">
        <v>214</v>
      </c>
      <c r="BM148" s="92" t="s">
        <v>134</v>
      </c>
    </row>
    <row r="149" spans="2:65" s="9" customFormat="1" ht="16.5" customHeight="1" x14ac:dyDescent="0.25">
      <c r="B149" s="81"/>
      <c r="C149" s="110" t="s">
        <v>110</v>
      </c>
      <c r="D149" s="110" t="s">
        <v>125</v>
      </c>
      <c r="E149" s="111" t="s">
        <v>416</v>
      </c>
      <c r="F149" s="112" t="s">
        <v>417</v>
      </c>
      <c r="G149" s="113" t="s">
        <v>237</v>
      </c>
      <c r="H149" s="114">
        <v>40</v>
      </c>
      <c r="I149" s="220">
        <v>0</v>
      </c>
      <c r="J149" s="220">
        <f t="shared" si="0"/>
        <v>0</v>
      </c>
      <c r="K149" s="115"/>
      <c r="L149" s="116"/>
      <c r="M149" s="117" t="s">
        <v>14</v>
      </c>
      <c r="N149" s="118" t="s">
        <v>32</v>
      </c>
      <c r="O149" s="90">
        <v>0</v>
      </c>
      <c r="P149" s="90">
        <f t="shared" si="1"/>
        <v>0</v>
      </c>
      <c r="Q149" s="90">
        <v>0</v>
      </c>
      <c r="R149" s="90">
        <f t="shared" si="2"/>
        <v>0</v>
      </c>
      <c r="S149" s="90">
        <v>0</v>
      </c>
      <c r="T149" s="91">
        <f t="shared" si="3"/>
        <v>0</v>
      </c>
      <c r="AR149" s="92" t="s">
        <v>407</v>
      </c>
      <c r="AT149" s="92" t="s">
        <v>125</v>
      </c>
      <c r="AU149" s="92" t="s">
        <v>88</v>
      </c>
      <c r="AY149" s="2" t="s">
        <v>81</v>
      </c>
      <c r="BE149" s="93">
        <f t="shared" si="4"/>
        <v>0</v>
      </c>
      <c r="BF149" s="93">
        <f t="shared" si="5"/>
        <v>0</v>
      </c>
      <c r="BG149" s="93">
        <f t="shared" si="6"/>
        <v>0</v>
      </c>
      <c r="BH149" s="93">
        <f t="shared" si="7"/>
        <v>0</v>
      </c>
      <c r="BI149" s="93">
        <f t="shared" si="8"/>
        <v>0</v>
      </c>
      <c r="BJ149" s="2" t="s">
        <v>88</v>
      </c>
      <c r="BK149" s="94">
        <f t="shared" si="9"/>
        <v>0</v>
      </c>
      <c r="BL149" s="2" t="s">
        <v>214</v>
      </c>
      <c r="BM149" s="92" t="s">
        <v>137</v>
      </c>
    </row>
    <row r="150" spans="2:65" s="9" customFormat="1" ht="16.5" customHeight="1" x14ac:dyDescent="0.25">
      <c r="B150" s="81"/>
      <c r="C150" s="82" t="s">
        <v>138</v>
      </c>
      <c r="D150" s="82" t="s">
        <v>83</v>
      </c>
      <c r="E150" s="83" t="s">
        <v>418</v>
      </c>
      <c r="F150" s="84" t="s">
        <v>419</v>
      </c>
      <c r="G150" s="85" t="s">
        <v>175</v>
      </c>
      <c r="H150" s="86">
        <v>4</v>
      </c>
      <c r="I150" s="221">
        <v>0</v>
      </c>
      <c r="J150" s="221">
        <f t="shared" si="0"/>
        <v>0</v>
      </c>
      <c r="K150" s="87"/>
      <c r="L150" s="10"/>
      <c r="M150" s="88" t="s">
        <v>14</v>
      </c>
      <c r="N150" s="89" t="s">
        <v>32</v>
      </c>
      <c r="O150" s="90">
        <v>0</v>
      </c>
      <c r="P150" s="90">
        <f t="shared" si="1"/>
        <v>0</v>
      </c>
      <c r="Q150" s="90">
        <v>0</v>
      </c>
      <c r="R150" s="90">
        <f t="shared" si="2"/>
        <v>0</v>
      </c>
      <c r="S150" s="90">
        <v>0</v>
      </c>
      <c r="T150" s="91">
        <f t="shared" si="3"/>
        <v>0</v>
      </c>
      <c r="AR150" s="92" t="s">
        <v>214</v>
      </c>
      <c r="AT150" s="92" t="s">
        <v>83</v>
      </c>
      <c r="AU150" s="92" t="s">
        <v>88</v>
      </c>
      <c r="AY150" s="2" t="s">
        <v>81</v>
      </c>
      <c r="BE150" s="93">
        <f t="shared" si="4"/>
        <v>0</v>
      </c>
      <c r="BF150" s="93">
        <f t="shared" si="5"/>
        <v>0</v>
      </c>
      <c r="BG150" s="93">
        <f t="shared" si="6"/>
        <v>0</v>
      </c>
      <c r="BH150" s="93">
        <f t="shared" si="7"/>
        <v>0</v>
      </c>
      <c r="BI150" s="93">
        <f t="shared" si="8"/>
        <v>0</v>
      </c>
      <c r="BJ150" s="2" t="s">
        <v>88</v>
      </c>
      <c r="BK150" s="94">
        <f t="shared" si="9"/>
        <v>0</v>
      </c>
      <c r="BL150" s="2" t="s">
        <v>214</v>
      </c>
      <c r="BM150" s="92" t="s">
        <v>141</v>
      </c>
    </row>
    <row r="151" spans="2:65" s="9" customFormat="1" ht="16.5" customHeight="1" x14ac:dyDescent="0.25">
      <c r="B151" s="81"/>
      <c r="C151" s="110" t="s">
        <v>114</v>
      </c>
      <c r="D151" s="110" t="s">
        <v>125</v>
      </c>
      <c r="E151" s="111" t="s">
        <v>420</v>
      </c>
      <c r="F151" s="112" t="s">
        <v>421</v>
      </c>
      <c r="G151" s="113" t="s">
        <v>175</v>
      </c>
      <c r="H151" s="114">
        <v>4</v>
      </c>
      <c r="I151" s="220">
        <v>0</v>
      </c>
      <c r="J151" s="220">
        <f t="shared" si="0"/>
        <v>0</v>
      </c>
      <c r="K151" s="115"/>
      <c r="L151" s="116"/>
      <c r="M151" s="117" t="s">
        <v>14</v>
      </c>
      <c r="N151" s="118" t="s">
        <v>32</v>
      </c>
      <c r="O151" s="90">
        <v>0</v>
      </c>
      <c r="P151" s="90">
        <f t="shared" si="1"/>
        <v>0</v>
      </c>
      <c r="Q151" s="90">
        <v>0</v>
      </c>
      <c r="R151" s="90">
        <f t="shared" si="2"/>
        <v>0</v>
      </c>
      <c r="S151" s="90">
        <v>0</v>
      </c>
      <c r="T151" s="91">
        <f t="shared" si="3"/>
        <v>0</v>
      </c>
      <c r="AR151" s="92" t="s">
        <v>407</v>
      </c>
      <c r="AT151" s="92" t="s">
        <v>125</v>
      </c>
      <c r="AU151" s="92" t="s">
        <v>88</v>
      </c>
      <c r="AY151" s="2" t="s">
        <v>81</v>
      </c>
      <c r="BE151" s="93">
        <f t="shared" si="4"/>
        <v>0</v>
      </c>
      <c r="BF151" s="93">
        <f t="shared" si="5"/>
        <v>0</v>
      </c>
      <c r="BG151" s="93">
        <f t="shared" si="6"/>
        <v>0</v>
      </c>
      <c r="BH151" s="93">
        <f t="shared" si="7"/>
        <v>0</v>
      </c>
      <c r="BI151" s="93">
        <f t="shared" si="8"/>
        <v>0</v>
      </c>
      <c r="BJ151" s="2" t="s">
        <v>88</v>
      </c>
      <c r="BK151" s="94">
        <f t="shared" si="9"/>
        <v>0</v>
      </c>
      <c r="BL151" s="2" t="s">
        <v>214</v>
      </c>
      <c r="BM151" s="92" t="s">
        <v>144</v>
      </c>
    </row>
    <row r="152" spans="2:65" s="71" customFormat="1" ht="22.9" customHeight="1" x14ac:dyDescent="0.2">
      <c r="B152" s="72"/>
      <c r="D152" s="73" t="s">
        <v>77</v>
      </c>
      <c r="E152" s="80" t="s">
        <v>422</v>
      </c>
      <c r="F152" s="80" t="s">
        <v>423</v>
      </c>
      <c r="I152" s="222"/>
      <c r="J152" s="219">
        <f>BK152</f>
        <v>0</v>
      </c>
      <c r="L152" s="72"/>
      <c r="M152" s="75"/>
      <c r="P152" s="76">
        <f>SUM(P153:P182)</f>
        <v>0</v>
      </c>
      <c r="R152" s="76">
        <f>SUM(R153:R182)</f>
        <v>0</v>
      </c>
      <c r="T152" s="77">
        <f>SUM(T153:T182)</f>
        <v>0</v>
      </c>
      <c r="AR152" s="73" t="s">
        <v>80</v>
      </c>
      <c r="AT152" s="78" t="s">
        <v>77</v>
      </c>
      <c r="AU152" s="78" t="s">
        <v>80</v>
      </c>
      <c r="AY152" s="73" t="s">
        <v>81</v>
      </c>
      <c r="BK152" s="79">
        <f>SUM(BK153:BK182)</f>
        <v>0</v>
      </c>
    </row>
    <row r="153" spans="2:65" s="9" customFormat="1" ht="16.5" customHeight="1" x14ac:dyDescent="0.25">
      <c r="B153" s="81"/>
      <c r="C153" s="110" t="s">
        <v>145</v>
      </c>
      <c r="D153" s="110" t="s">
        <v>125</v>
      </c>
      <c r="E153" s="111" t="s">
        <v>424</v>
      </c>
      <c r="F153" s="112" t="s">
        <v>425</v>
      </c>
      <c r="G153" s="113" t="s">
        <v>117</v>
      </c>
      <c r="H153" s="114">
        <v>20</v>
      </c>
      <c r="I153" s="220">
        <v>0</v>
      </c>
      <c r="J153" s="220">
        <f t="shared" ref="J153:J182" si="10">ROUND(I153*H153,3)</f>
        <v>0</v>
      </c>
      <c r="K153" s="115"/>
      <c r="L153" s="116"/>
      <c r="M153" s="117" t="s">
        <v>14</v>
      </c>
      <c r="N153" s="118" t="s">
        <v>32</v>
      </c>
      <c r="O153" s="90">
        <v>0</v>
      </c>
      <c r="P153" s="90">
        <f t="shared" ref="P153:P182" si="11">O153*H153</f>
        <v>0</v>
      </c>
      <c r="Q153" s="90">
        <v>0</v>
      </c>
      <c r="R153" s="90">
        <f t="shared" ref="R153:R182" si="12">Q153*H153</f>
        <v>0</v>
      </c>
      <c r="S153" s="90">
        <v>0</v>
      </c>
      <c r="T153" s="91">
        <f t="shared" ref="T153:T182" si="13">S153*H153</f>
        <v>0</v>
      </c>
      <c r="AR153" s="92" t="s">
        <v>102</v>
      </c>
      <c r="AT153" s="92" t="s">
        <v>125</v>
      </c>
      <c r="AU153" s="92" t="s">
        <v>88</v>
      </c>
      <c r="AY153" s="2" t="s">
        <v>81</v>
      </c>
      <c r="BE153" s="93">
        <f t="shared" ref="BE153:BE182" si="14">IF(N153="základná",J153,0)</f>
        <v>0</v>
      </c>
      <c r="BF153" s="93">
        <f t="shared" ref="BF153:BF182" si="15">IF(N153="znížená",J153,0)</f>
        <v>0</v>
      </c>
      <c r="BG153" s="93">
        <f t="shared" ref="BG153:BG182" si="16">IF(N153="zákl. prenesená",J153,0)</f>
        <v>0</v>
      </c>
      <c r="BH153" s="93">
        <f t="shared" ref="BH153:BH182" si="17">IF(N153="zníž. prenesená",J153,0)</f>
        <v>0</v>
      </c>
      <c r="BI153" s="93">
        <f t="shared" ref="BI153:BI182" si="18">IF(N153="nulová",J153,0)</f>
        <v>0</v>
      </c>
      <c r="BJ153" s="2" t="s">
        <v>88</v>
      </c>
      <c r="BK153" s="94">
        <f t="shared" ref="BK153:BK182" si="19">ROUND(I153*H153,3)</f>
        <v>0</v>
      </c>
      <c r="BL153" s="2" t="s">
        <v>87</v>
      </c>
      <c r="BM153" s="92" t="s">
        <v>148</v>
      </c>
    </row>
    <row r="154" spans="2:65" s="9" customFormat="1" ht="24.2" customHeight="1" x14ac:dyDescent="0.25">
      <c r="B154" s="81"/>
      <c r="C154" s="82" t="s">
        <v>118</v>
      </c>
      <c r="D154" s="82" t="s">
        <v>83</v>
      </c>
      <c r="E154" s="83" t="s">
        <v>426</v>
      </c>
      <c r="F154" s="84" t="s">
        <v>427</v>
      </c>
      <c r="G154" s="85" t="s">
        <v>175</v>
      </c>
      <c r="H154" s="86">
        <v>2</v>
      </c>
      <c r="I154" s="221">
        <v>0</v>
      </c>
      <c r="J154" s="221">
        <f t="shared" si="10"/>
        <v>0</v>
      </c>
      <c r="K154" s="87"/>
      <c r="L154" s="10"/>
      <c r="M154" s="88" t="s">
        <v>14</v>
      </c>
      <c r="N154" s="89" t="s">
        <v>32</v>
      </c>
      <c r="O154" s="90">
        <v>0</v>
      </c>
      <c r="P154" s="90">
        <f t="shared" si="11"/>
        <v>0</v>
      </c>
      <c r="Q154" s="90">
        <v>0</v>
      </c>
      <c r="R154" s="90">
        <f t="shared" si="12"/>
        <v>0</v>
      </c>
      <c r="S154" s="90">
        <v>0</v>
      </c>
      <c r="T154" s="91">
        <f t="shared" si="13"/>
        <v>0</v>
      </c>
      <c r="AR154" s="92" t="s">
        <v>87</v>
      </c>
      <c r="AT154" s="92" t="s">
        <v>83</v>
      </c>
      <c r="AU154" s="92" t="s">
        <v>88</v>
      </c>
      <c r="AY154" s="2" t="s">
        <v>81</v>
      </c>
      <c r="BE154" s="93">
        <f t="shared" si="14"/>
        <v>0</v>
      </c>
      <c r="BF154" s="93">
        <f t="shared" si="15"/>
        <v>0</v>
      </c>
      <c r="BG154" s="93">
        <f t="shared" si="16"/>
        <v>0</v>
      </c>
      <c r="BH154" s="93">
        <f t="shared" si="17"/>
        <v>0</v>
      </c>
      <c r="BI154" s="93">
        <f t="shared" si="18"/>
        <v>0</v>
      </c>
      <c r="BJ154" s="2" t="s">
        <v>88</v>
      </c>
      <c r="BK154" s="94">
        <f t="shared" si="19"/>
        <v>0</v>
      </c>
      <c r="BL154" s="2" t="s">
        <v>87</v>
      </c>
      <c r="BM154" s="92" t="s">
        <v>152</v>
      </c>
    </row>
    <row r="155" spans="2:65" s="9" customFormat="1" ht="37.9" customHeight="1" x14ac:dyDescent="0.25">
      <c r="B155" s="81"/>
      <c r="C155" s="82" t="s">
        <v>153</v>
      </c>
      <c r="D155" s="82" t="s">
        <v>83</v>
      </c>
      <c r="E155" s="83" t="s">
        <v>428</v>
      </c>
      <c r="F155" s="84" t="s">
        <v>429</v>
      </c>
      <c r="G155" s="85" t="s">
        <v>237</v>
      </c>
      <c r="H155" s="86">
        <v>6</v>
      </c>
      <c r="I155" s="221">
        <v>0</v>
      </c>
      <c r="J155" s="221">
        <f t="shared" si="10"/>
        <v>0</v>
      </c>
      <c r="K155" s="87"/>
      <c r="L155" s="10"/>
      <c r="M155" s="88" t="s">
        <v>14</v>
      </c>
      <c r="N155" s="89" t="s">
        <v>32</v>
      </c>
      <c r="O155" s="90">
        <v>0</v>
      </c>
      <c r="P155" s="90">
        <f t="shared" si="11"/>
        <v>0</v>
      </c>
      <c r="Q155" s="90">
        <v>0</v>
      </c>
      <c r="R155" s="90">
        <f t="shared" si="12"/>
        <v>0</v>
      </c>
      <c r="S155" s="90">
        <v>0</v>
      </c>
      <c r="T155" s="91">
        <f t="shared" si="13"/>
        <v>0</v>
      </c>
      <c r="AR155" s="92" t="s">
        <v>87</v>
      </c>
      <c r="AT155" s="92" t="s">
        <v>83</v>
      </c>
      <c r="AU155" s="92" t="s">
        <v>88</v>
      </c>
      <c r="AY155" s="2" t="s">
        <v>81</v>
      </c>
      <c r="BE155" s="93">
        <f t="shared" si="14"/>
        <v>0</v>
      </c>
      <c r="BF155" s="93">
        <f t="shared" si="15"/>
        <v>0</v>
      </c>
      <c r="BG155" s="93">
        <f t="shared" si="16"/>
        <v>0</v>
      </c>
      <c r="BH155" s="93">
        <f t="shared" si="17"/>
        <v>0</v>
      </c>
      <c r="BI155" s="93">
        <f t="shared" si="18"/>
        <v>0</v>
      </c>
      <c r="BJ155" s="2" t="s">
        <v>88</v>
      </c>
      <c r="BK155" s="94">
        <f t="shared" si="19"/>
        <v>0</v>
      </c>
      <c r="BL155" s="2" t="s">
        <v>87</v>
      </c>
      <c r="BM155" s="92" t="s">
        <v>156</v>
      </c>
    </row>
    <row r="156" spans="2:65" s="9" customFormat="1" ht="24.2" customHeight="1" x14ac:dyDescent="0.25">
      <c r="B156" s="81"/>
      <c r="C156" s="82" t="s">
        <v>124</v>
      </c>
      <c r="D156" s="82" t="s">
        <v>83</v>
      </c>
      <c r="E156" s="83" t="s">
        <v>430</v>
      </c>
      <c r="F156" s="84" t="s">
        <v>431</v>
      </c>
      <c r="G156" s="85" t="s">
        <v>237</v>
      </c>
      <c r="H156" s="86">
        <v>350</v>
      </c>
      <c r="I156" s="221">
        <v>0</v>
      </c>
      <c r="J156" s="221">
        <f t="shared" si="10"/>
        <v>0</v>
      </c>
      <c r="K156" s="87"/>
      <c r="L156" s="10"/>
      <c r="M156" s="88" t="s">
        <v>14</v>
      </c>
      <c r="N156" s="89" t="s">
        <v>32</v>
      </c>
      <c r="O156" s="90">
        <v>0</v>
      </c>
      <c r="P156" s="90">
        <f t="shared" si="11"/>
        <v>0</v>
      </c>
      <c r="Q156" s="90">
        <v>0</v>
      </c>
      <c r="R156" s="90">
        <f t="shared" si="12"/>
        <v>0</v>
      </c>
      <c r="S156" s="90">
        <v>0</v>
      </c>
      <c r="T156" s="91">
        <f t="shared" si="13"/>
        <v>0</v>
      </c>
      <c r="AR156" s="92" t="s">
        <v>87</v>
      </c>
      <c r="AT156" s="92" t="s">
        <v>83</v>
      </c>
      <c r="AU156" s="92" t="s">
        <v>88</v>
      </c>
      <c r="AY156" s="2" t="s">
        <v>81</v>
      </c>
      <c r="BE156" s="93">
        <f t="shared" si="14"/>
        <v>0</v>
      </c>
      <c r="BF156" s="93">
        <f t="shared" si="15"/>
        <v>0</v>
      </c>
      <c r="BG156" s="93">
        <f t="shared" si="16"/>
        <v>0</v>
      </c>
      <c r="BH156" s="93">
        <f t="shared" si="17"/>
        <v>0</v>
      </c>
      <c r="BI156" s="93">
        <f t="shared" si="18"/>
        <v>0</v>
      </c>
      <c r="BJ156" s="2" t="s">
        <v>88</v>
      </c>
      <c r="BK156" s="94">
        <f t="shared" si="19"/>
        <v>0</v>
      </c>
      <c r="BL156" s="2" t="s">
        <v>87</v>
      </c>
      <c r="BM156" s="92" t="s">
        <v>160</v>
      </c>
    </row>
    <row r="157" spans="2:65" s="9" customFormat="1" ht="24.2" customHeight="1" x14ac:dyDescent="0.25">
      <c r="B157" s="81"/>
      <c r="C157" s="82" t="s">
        <v>161</v>
      </c>
      <c r="D157" s="82" t="s">
        <v>83</v>
      </c>
      <c r="E157" s="83" t="s">
        <v>432</v>
      </c>
      <c r="F157" s="84" t="s">
        <v>433</v>
      </c>
      <c r="G157" s="85" t="s">
        <v>237</v>
      </c>
      <c r="H157" s="86">
        <v>350</v>
      </c>
      <c r="I157" s="221">
        <v>0</v>
      </c>
      <c r="J157" s="221">
        <f t="shared" si="10"/>
        <v>0</v>
      </c>
      <c r="K157" s="87"/>
      <c r="L157" s="10"/>
      <c r="M157" s="88" t="s">
        <v>14</v>
      </c>
      <c r="N157" s="89" t="s">
        <v>32</v>
      </c>
      <c r="O157" s="90">
        <v>0</v>
      </c>
      <c r="P157" s="90">
        <f t="shared" si="11"/>
        <v>0</v>
      </c>
      <c r="Q157" s="90">
        <v>0</v>
      </c>
      <c r="R157" s="90">
        <f t="shared" si="12"/>
        <v>0</v>
      </c>
      <c r="S157" s="90">
        <v>0</v>
      </c>
      <c r="T157" s="91">
        <f t="shared" si="13"/>
        <v>0</v>
      </c>
      <c r="AR157" s="92" t="s">
        <v>87</v>
      </c>
      <c r="AT157" s="92" t="s">
        <v>83</v>
      </c>
      <c r="AU157" s="92" t="s">
        <v>88</v>
      </c>
      <c r="AY157" s="2" t="s">
        <v>81</v>
      </c>
      <c r="BE157" s="93">
        <f t="shared" si="14"/>
        <v>0</v>
      </c>
      <c r="BF157" s="93">
        <f t="shared" si="15"/>
        <v>0</v>
      </c>
      <c r="BG157" s="93">
        <f t="shared" si="16"/>
        <v>0</v>
      </c>
      <c r="BH157" s="93">
        <f t="shared" si="17"/>
        <v>0</v>
      </c>
      <c r="BI157" s="93">
        <f t="shared" si="18"/>
        <v>0</v>
      </c>
      <c r="BJ157" s="2" t="s">
        <v>88</v>
      </c>
      <c r="BK157" s="94">
        <f t="shared" si="19"/>
        <v>0</v>
      </c>
      <c r="BL157" s="2" t="s">
        <v>87</v>
      </c>
      <c r="BM157" s="92" t="s">
        <v>164</v>
      </c>
    </row>
    <row r="158" spans="2:65" s="9" customFormat="1" ht="24.2" customHeight="1" x14ac:dyDescent="0.25">
      <c r="B158" s="81"/>
      <c r="C158" s="82" t="s">
        <v>129</v>
      </c>
      <c r="D158" s="82" t="s">
        <v>83</v>
      </c>
      <c r="E158" s="83" t="s">
        <v>434</v>
      </c>
      <c r="F158" s="84" t="s">
        <v>435</v>
      </c>
      <c r="G158" s="85" t="s">
        <v>237</v>
      </c>
      <c r="H158" s="86">
        <v>350</v>
      </c>
      <c r="I158" s="221">
        <v>0</v>
      </c>
      <c r="J158" s="221">
        <f t="shared" si="10"/>
        <v>0</v>
      </c>
      <c r="K158" s="87"/>
      <c r="L158" s="10"/>
      <c r="M158" s="88" t="s">
        <v>14</v>
      </c>
      <c r="N158" s="89" t="s">
        <v>32</v>
      </c>
      <c r="O158" s="90">
        <v>0</v>
      </c>
      <c r="P158" s="90">
        <f t="shared" si="11"/>
        <v>0</v>
      </c>
      <c r="Q158" s="90">
        <v>0</v>
      </c>
      <c r="R158" s="90">
        <f t="shared" si="12"/>
        <v>0</v>
      </c>
      <c r="S158" s="90">
        <v>0</v>
      </c>
      <c r="T158" s="91">
        <f t="shared" si="13"/>
        <v>0</v>
      </c>
      <c r="AR158" s="92" t="s">
        <v>87</v>
      </c>
      <c r="AT158" s="92" t="s">
        <v>83</v>
      </c>
      <c r="AU158" s="92" t="s">
        <v>88</v>
      </c>
      <c r="AY158" s="2" t="s">
        <v>81</v>
      </c>
      <c r="BE158" s="93">
        <f t="shared" si="14"/>
        <v>0</v>
      </c>
      <c r="BF158" s="93">
        <f t="shared" si="15"/>
        <v>0</v>
      </c>
      <c r="BG158" s="93">
        <f t="shared" si="16"/>
        <v>0</v>
      </c>
      <c r="BH158" s="93">
        <f t="shared" si="17"/>
        <v>0</v>
      </c>
      <c r="BI158" s="93">
        <f t="shared" si="18"/>
        <v>0</v>
      </c>
      <c r="BJ158" s="2" t="s">
        <v>88</v>
      </c>
      <c r="BK158" s="94">
        <f t="shared" si="19"/>
        <v>0</v>
      </c>
      <c r="BL158" s="2" t="s">
        <v>87</v>
      </c>
      <c r="BM158" s="92" t="s">
        <v>168</v>
      </c>
    </row>
    <row r="159" spans="2:65" s="9" customFormat="1" ht="16.5" customHeight="1" x14ac:dyDescent="0.25">
      <c r="B159" s="81"/>
      <c r="C159" s="110" t="s">
        <v>169</v>
      </c>
      <c r="D159" s="110" t="s">
        <v>125</v>
      </c>
      <c r="E159" s="111" t="s">
        <v>436</v>
      </c>
      <c r="F159" s="112" t="s">
        <v>437</v>
      </c>
      <c r="G159" s="113" t="s">
        <v>237</v>
      </c>
      <c r="H159" s="114">
        <v>350</v>
      </c>
      <c r="I159" s="220">
        <v>0</v>
      </c>
      <c r="J159" s="220">
        <f t="shared" si="10"/>
        <v>0</v>
      </c>
      <c r="K159" s="115"/>
      <c r="L159" s="116"/>
      <c r="M159" s="117" t="s">
        <v>14</v>
      </c>
      <c r="N159" s="118" t="s">
        <v>32</v>
      </c>
      <c r="O159" s="90">
        <v>0</v>
      </c>
      <c r="P159" s="90">
        <f t="shared" si="11"/>
        <v>0</v>
      </c>
      <c r="Q159" s="90">
        <v>0</v>
      </c>
      <c r="R159" s="90">
        <f t="shared" si="12"/>
        <v>0</v>
      </c>
      <c r="S159" s="90">
        <v>0</v>
      </c>
      <c r="T159" s="91">
        <f t="shared" si="13"/>
        <v>0</v>
      </c>
      <c r="AR159" s="92" t="s">
        <v>102</v>
      </c>
      <c r="AT159" s="92" t="s">
        <v>125</v>
      </c>
      <c r="AU159" s="92" t="s">
        <v>88</v>
      </c>
      <c r="AY159" s="2" t="s">
        <v>81</v>
      </c>
      <c r="BE159" s="93">
        <f t="shared" si="14"/>
        <v>0</v>
      </c>
      <c r="BF159" s="93">
        <f t="shared" si="15"/>
        <v>0</v>
      </c>
      <c r="BG159" s="93">
        <f t="shared" si="16"/>
        <v>0</v>
      </c>
      <c r="BH159" s="93">
        <f t="shared" si="17"/>
        <v>0</v>
      </c>
      <c r="BI159" s="93">
        <f t="shared" si="18"/>
        <v>0</v>
      </c>
      <c r="BJ159" s="2" t="s">
        <v>88</v>
      </c>
      <c r="BK159" s="94">
        <f t="shared" si="19"/>
        <v>0</v>
      </c>
      <c r="BL159" s="2" t="s">
        <v>87</v>
      </c>
      <c r="BM159" s="92" t="s">
        <v>172</v>
      </c>
    </row>
    <row r="160" spans="2:65" s="9" customFormat="1" ht="24.2" customHeight="1" x14ac:dyDescent="0.25">
      <c r="B160" s="81"/>
      <c r="C160" s="82" t="s">
        <v>134</v>
      </c>
      <c r="D160" s="82" t="s">
        <v>83</v>
      </c>
      <c r="E160" s="83" t="s">
        <v>438</v>
      </c>
      <c r="F160" s="84" t="s">
        <v>439</v>
      </c>
      <c r="G160" s="85" t="s">
        <v>237</v>
      </c>
      <c r="H160" s="86">
        <v>300</v>
      </c>
      <c r="I160" s="221">
        <v>0</v>
      </c>
      <c r="J160" s="221">
        <f t="shared" si="10"/>
        <v>0</v>
      </c>
      <c r="K160" s="87"/>
      <c r="L160" s="10"/>
      <c r="M160" s="88" t="s">
        <v>14</v>
      </c>
      <c r="N160" s="89" t="s">
        <v>32</v>
      </c>
      <c r="O160" s="90">
        <v>0</v>
      </c>
      <c r="P160" s="90">
        <f t="shared" si="11"/>
        <v>0</v>
      </c>
      <c r="Q160" s="90">
        <v>0</v>
      </c>
      <c r="R160" s="90">
        <f t="shared" si="12"/>
        <v>0</v>
      </c>
      <c r="S160" s="90">
        <v>0</v>
      </c>
      <c r="T160" s="91">
        <f t="shared" si="13"/>
        <v>0</v>
      </c>
      <c r="AR160" s="92" t="s">
        <v>87</v>
      </c>
      <c r="AT160" s="92" t="s">
        <v>83</v>
      </c>
      <c r="AU160" s="92" t="s">
        <v>88</v>
      </c>
      <c r="AY160" s="2" t="s">
        <v>81</v>
      </c>
      <c r="BE160" s="93">
        <f t="shared" si="14"/>
        <v>0</v>
      </c>
      <c r="BF160" s="93">
        <f t="shared" si="15"/>
        <v>0</v>
      </c>
      <c r="BG160" s="93">
        <f t="shared" si="16"/>
        <v>0</v>
      </c>
      <c r="BH160" s="93">
        <f t="shared" si="17"/>
        <v>0</v>
      </c>
      <c r="BI160" s="93">
        <f t="shared" si="18"/>
        <v>0</v>
      </c>
      <c r="BJ160" s="2" t="s">
        <v>88</v>
      </c>
      <c r="BK160" s="94">
        <f t="shared" si="19"/>
        <v>0</v>
      </c>
      <c r="BL160" s="2" t="s">
        <v>87</v>
      </c>
      <c r="BM160" s="92" t="s">
        <v>176</v>
      </c>
    </row>
    <row r="161" spans="2:65" s="9" customFormat="1" ht="24.2" customHeight="1" x14ac:dyDescent="0.25">
      <c r="B161" s="81"/>
      <c r="C161" s="110" t="s">
        <v>177</v>
      </c>
      <c r="D161" s="110" t="s">
        <v>125</v>
      </c>
      <c r="E161" s="111" t="s">
        <v>440</v>
      </c>
      <c r="F161" s="112" t="s">
        <v>441</v>
      </c>
      <c r="G161" s="113" t="s">
        <v>175</v>
      </c>
      <c r="H161" s="114">
        <v>12</v>
      </c>
      <c r="I161" s="220">
        <v>0</v>
      </c>
      <c r="J161" s="220">
        <f t="shared" si="10"/>
        <v>0</v>
      </c>
      <c r="K161" s="115"/>
      <c r="L161" s="116"/>
      <c r="M161" s="117" t="s">
        <v>14</v>
      </c>
      <c r="N161" s="118" t="s">
        <v>32</v>
      </c>
      <c r="O161" s="90">
        <v>0</v>
      </c>
      <c r="P161" s="90">
        <f t="shared" si="11"/>
        <v>0</v>
      </c>
      <c r="Q161" s="90">
        <v>0</v>
      </c>
      <c r="R161" s="90">
        <f t="shared" si="12"/>
        <v>0</v>
      </c>
      <c r="S161" s="90">
        <v>0</v>
      </c>
      <c r="T161" s="91">
        <f t="shared" si="13"/>
        <v>0</v>
      </c>
      <c r="AR161" s="92" t="s">
        <v>102</v>
      </c>
      <c r="AT161" s="92" t="s">
        <v>125</v>
      </c>
      <c r="AU161" s="92" t="s">
        <v>88</v>
      </c>
      <c r="AY161" s="2" t="s">
        <v>81</v>
      </c>
      <c r="BE161" s="93">
        <f t="shared" si="14"/>
        <v>0</v>
      </c>
      <c r="BF161" s="93">
        <f t="shared" si="15"/>
        <v>0</v>
      </c>
      <c r="BG161" s="93">
        <f t="shared" si="16"/>
        <v>0</v>
      </c>
      <c r="BH161" s="93">
        <f t="shared" si="17"/>
        <v>0</v>
      </c>
      <c r="BI161" s="93">
        <f t="shared" si="18"/>
        <v>0</v>
      </c>
      <c r="BJ161" s="2" t="s">
        <v>88</v>
      </c>
      <c r="BK161" s="94">
        <f t="shared" si="19"/>
        <v>0</v>
      </c>
      <c r="BL161" s="2" t="s">
        <v>87</v>
      </c>
      <c r="BM161" s="92" t="s">
        <v>180</v>
      </c>
    </row>
    <row r="162" spans="2:65" s="9" customFormat="1" ht="24.2" customHeight="1" x14ac:dyDescent="0.25">
      <c r="B162" s="81"/>
      <c r="C162" s="110" t="s">
        <v>137</v>
      </c>
      <c r="D162" s="110" t="s">
        <v>125</v>
      </c>
      <c r="E162" s="111" t="s">
        <v>442</v>
      </c>
      <c r="F162" s="112" t="s">
        <v>443</v>
      </c>
      <c r="G162" s="113" t="s">
        <v>237</v>
      </c>
      <c r="H162" s="114">
        <v>300</v>
      </c>
      <c r="I162" s="220">
        <v>0</v>
      </c>
      <c r="J162" s="220">
        <f t="shared" si="10"/>
        <v>0</v>
      </c>
      <c r="K162" s="115"/>
      <c r="L162" s="116"/>
      <c r="M162" s="117" t="s">
        <v>14</v>
      </c>
      <c r="N162" s="118" t="s">
        <v>32</v>
      </c>
      <c r="O162" s="90">
        <v>0</v>
      </c>
      <c r="P162" s="90">
        <f t="shared" si="11"/>
        <v>0</v>
      </c>
      <c r="Q162" s="90">
        <v>0</v>
      </c>
      <c r="R162" s="90">
        <f t="shared" si="12"/>
        <v>0</v>
      </c>
      <c r="S162" s="90">
        <v>0</v>
      </c>
      <c r="T162" s="91">
        <f t="shared" si="13"/>
        <v>0</v>
      </c>
      <c r="AR162" s="92" t="s">
        <v>102</v>
      </c>
      <c r="AT162" s="92" t="s">
        <v>125</v>
      </c>
      <c r="AU162" s="92" t="s">
        <v>88</v>
      </c>
      <c r="AY162" s="2" t="s">
        <v>81</v>
      </c>
      <c r="BE162" s="93">
        <f t="shared" si="14"/>
        <v>0</v>
      </c>
      <c r="BF162" s="93">
        <f t="shared" si="15"/>
        <v>0</v>
      </c>
      <c r="BG162" s="93">
        <f t="shared" si="16"/>
        <v>0</v>
      </c>
      <c r="BH162" s="93">
        <f t="shared" si="17"/>
        <v>0</v>
      </c>
      <c r="BI162" s="93">
        <f t="shared" si="18"/>
        <v>0</v>
      </c>
      <c r="BJ162" s="2" t="s">
        <v>88</v>
      </c>
      <c r="BK162" s="94">
        <f t="shared" si="19"/>
        <v>0</v>
      </c>
      <c r="BL162" s="2" t="s">
        <v>87</v>
      </c>
      <c r="BM162" s="92" t="s">
        <v>183</v>
      </c>
    </row>
    <row r="163" spans="2:65" s="9" customFormat="1" ht="24.2" customHeight="1" x14ac:dyDescent="0.25">
      <c r="B163" s="81"/>
      <c r="C163" s="82" t="s">
        <v>184</v>
      </c>
      <c r="D163" s="82" t="s">
        <v>83</v>
      </c>
      <c r="E163" s="83" t="s">
        <v>910</v>
      </c>
      <c r="F163" s="84" t="s">
        <v>911</v>
      </c>
      <c r="G163" s="85" t="s">
        <v>237</v>
      </c>
      <c r="H163" s="86">
        <v>120</v>
      </c>
      <c r="I163" s="221">
        <v>0</v>
      </c>
      <c r="J163" s="221">
        <f t="shared" si="10"/>
        <v>0</v>
      </c>
      <c r="K163" s="87"/>
      <c r="L163" s="10"/>
      <c r="M163" s="88" t="s">
        <v>14</v>
      </c>
      <c r="N163" s="89" t="s">
        <v>32</v>
      </c>
      <c r="O163" s="90">
        <v>0</v>
      </c>
      <c r="P163" s="90">
        <f t="shared" si="11"/>
        <v>0</v>
      </c>
      <c r="Q163" s="90">
        <v>0</v>
      </c>
      <c r="R163" s="90">
        <f t="shared" si="12"/>
        <v>0</v>
      </c>
      <c r="S163" s="90">
        <v>0</v>
      </c>
      <c r="T163" s="91">
        <f t="shared" si="13"/>
        <v>0</v>
      </c>
      <c r="AR163" s="92" t="s">
        <v>87</v>
      </c>
      <c r="AT163" s="92" t="s">
        <v>83</v>
      </c>
      <c r="AU163" s="92" t="s">
        <v>88</v>
      </c>
      <c r="AY163" s="2" t="s">
        <v>81</v>
      </c>
      <c r="BE163" s="93">
        <f t="shared" si="14"/>
        <v>0</v>
      </c>
      <c r="BF163" s="93">
        <f t="shared" si="15"/>
        <v>0</v>
      </c>
      <c r="BG163" s="93">
        <f t="shared" si="16"/>
        <v>0</v>
      </c>
      <c r="BH163" s="93">
        <f t="shared" si="17"/>
        <v>0</v>
      </c>
      <c r="BI163" s="93">
        <f t="shared" si="18"/>
        <v>0</v>
      </c>
      <c r="BJ163" s="2" t="s">
        <v>88</v>
      </c>
      <c r="BK163" s="94">
        <f t="shared" si="19"/>
        <v>0</v>
      </c>
      <c r="BL163" s="2" t="s">
        <v>87</v>
      </c>
      <c r="BM163" s="92" t="s">
        <v>187</v>
      </c>
    </row>
    <row r="164" spans="2:65" s="9" customFormat="1" ht="24.2" customHeight="1" x14ac:dyDescent="0.25">
      <c r="B164" s="81"/>
      <c r="C164" s="110" t="s">
        <v>141</v>
      </c>
      <c r="D164" s="110" t="s">
        <v>125</v>
      </c>
      <c r="E164" s="111" t="s">
        <v>912</v>
      </c>
      <c r="F164" s="112" t="s">
        <v>913</v>
      </c>
      <c r="G164" s="113" t="s">
        <v>175</v>
      </c>
      <c r="H164" s="114">
        <v>5</v>
      </c>
      <c r="I164" s="220">
        <v>0</v>
      </c>
      <c r="J164" s="220">
        <f t="shared" si="10"/>
        <v>0</v>
      </c>
      <c r="K164" s="115"/>
      <c r="L164" s="116"/>
      <c r="M164" s="117" t="s">
        <v>14</v>
      </c>
      <c r="N164" s="118" t="s">
        <v>32</v>
      </c>
      <c r="O164" s="90">
        <v>0</v>
      </c>
      <c r="P164" s="90">
        <f t="shared" si="11"/>
        <v>0</v>
      </c>
      <c r="Q164" s="90">
        <v>0</v>
      </c>
      <c r="R164" s="90">
        <f t="shared" si="12"/>
        <v>0</v>
      </c>
      <c r="S164" s="90">
        <v>0</v>
      </c>
      <c r="T164" s="91">
        <f t="shared" si="13"/>
        <v>0</v>
      </c>
      <c r="AR164" s="92" t="s">
        <v>102</v>
      </c>
      <c r="AT164" s="92" t="s">
        <v>125</v>
      </c>
      <c r="AU164" s="92" t="s">
        <v>88</v>
      </c>
      <c r="AY164" s="2" t="s">
        <v>81</v>
      </c>
      <c r="BE164" s="93">
        <f t="shared" si="14"/>
        <v>0</v>
      </c>
      <c r="BF164" s="93">
        <f t="shared" si="15"/>
        <v>0</v>
      </c>
      <c r="BG164" s="93">
        <f t="shared" si="16"/>
        <v>0</v>
      </c>
      <c r="BH164" s="93">
        <f t="shared" si="17"/>
        <v>0</v>
      </c>
      <c r="BI164" s="93">
        <f t="shared" si="18"/>
        <v>0</v>
      </c>
      <c r="BJ164" s="2" t="s">
        <v>88</v>
      </c>
      <c r="BK164" s="94">
        <f t="shared" si="19"/>
        <v>0</v>
      </c>
      <c r="BL164" s="2" t="s">
        <v>87</v>
      </c>
      <c r="BM164" s="92" t="s">
        <v>190</v>
      </c>
    </row>
    <row r="165" spans="2:65" s="9" customFormat="1" ht="24.2" customHeight="1" x14ac:dyDescent="0.25">
      <c r="B165" s="81"/>
      <c r="C165" s="110" t="s">
        <v>192</v>
      </c>
      <c r="D165" s="110" t="s">
        <v>125</v>
      </c>
      <c r="E165" s="111" t="s">
        <v>914</v>
      </c>
      <c r="F165" s="112" t="s">
        <v>915</v>
      </c>
      <c r="G165" s="113" t="s">
        <v>237</v>
      </c>
      <c r="H165" s="114">
        <v>120</v>
      </c>
      <c r="I165" s="220">
        <v>0</v>
      </c>
      <c r="J165" s="220">
        <f t="shared" si="10"/>
        <v>0</v>
      </c>
      <c r="K165" s="115"/>
      <c r="L165" s="116"/>
      <c r="M165" s="117" t="s">
        <v>14</v>
      </c>
      <c r="N165" s="118" t="s">
        <v>32</v>
      </c>
      <c r="O165" s="90">
        <v>0</v>
      </c>
      <c r="P165" s="90">
        <f t="shared" si="11"/>
        <v>0</v>
      </c>
      <c r="Q165" s="90">
        <v>0</v>
      </c>
      <c r="R165" s="90">
        <f t="shared" si="12"/>
        <v>0</v>
      </c>
      <c r="S165" s="90">
        <v>0</v>
      </c>
      <c r="T165" s="91">
        <f t="shared" si="13"/>
        <v>0</v>
      </c>
      <c r="AR165" s="92" t="s">
        <v>102</v>
      </c>
      <c r="AT165" s="92" t="s">
        <v>125</v>
      </c>
      <c r="AU165" s="92" t="s">
        <v>88</v>
      </c>
      <c r="AY165" s="2" t="s">
        <v>81</v>
      </c>
      <c r="BE165" s="93">
        <f t="shared" si="14"/>
        <v>0</v>
      </c>
      <c r="BF165" s="93">
        <f t="shared" si="15"/>
        <v>0</v>
      </c>
      <c r="BG165" s="93">
        <f t="shared" si="16"/>
        <v>0</v>
      </c>
      <c r="BH165" s="93">
        <f t="shared" si="17"/>
        <v>0</v>
      </c>
      <c r="BI165" s="93">
        <f t="shared" si="18"/>
        <v>0</v>
      </c>
      <c r="BJ165" s="2" t="s">
        <v>88</v>
      </c>
      <c r="BK165" s="94">
        <f t="shared" si="19"/>
        <v>0</v>
      </c>
      <c r="BL165" s="2" t="s">
        <v>87</v>
      </c>
      <c r="BM165" s="92" t="s">
        <v>195</v>
      </c>
    </row>
    <row r="166" spans="2:65" s="9" customFormat="1" ht="24.2" customHeight="1" x14ac:dyDescent="0.25">
      <c r="B166" s="81"/>
      <c r="C166" s="82" t="s">
        <v>144</v>
      </c>
      <c r="D166" s="82" t="s">
        <v>83</v>
      </c>
      <c r="E166" s="83" t="s">
        <v>444</v>
      </c>
      <c r="F166" s="84" t="s">
        <v>445</v>
      </c>
      <c r="G166" s="85" t="s">
        <v>237</v>
      </c>
      <c r="H166" s="86">
        <v>6</v>
      </c>
      <c r="I166" s="221">
        <v>0</v>
      </c>
      <c r="J166" s="221">
        <f t="shared" si="10"/>
        <v>0</v>
      </c>
      <c r="K166" s="87"/>
      <c r="L166" s="10"/>
      <c r="M166" s="88" t="s">
        <v>14</v>
      </c>
      <c r="N166" s="89" t="s">
        <v>32</v>
      </c>
      <c r="O166" s="90">
        <v>0</v>
      </c>
      <c r="P166" s="90">
        <f t="shared" si="11"/>
        <v>0</v>
      </c>
      <c r="Q166" s="90">
        <v>0</v>
      </c>
      <c r="R166" s="90">
        <f t="shared" si="12"/>
        <v>0</v>
      </c>
      <c r="S166" s="90">
        <v>0</v>
      </c>
      <c r="T166" s="91">
        <f t="shared" si="13"/>
        <v>0</v>
      </c>
      <c r="AR166" s="92" t="s">
        <v>87</v>
      </c>
      <c r="AT166" s="92" t="s">
        <v>83</v>
      </c>
      <c r="AU166" s="92" t="s">
        <v>88</v>
      </c>
      <c r="AY166" s="2" t="s">
        <v>81</v>
      </c>
      <c r="BE166" s="93">
        <f t="shared" si="14"/>
        <v>0</v>
      </c>
      <c r="BF166" s="93">
        <f t="shared" si="15"/>
        <v>0</v>
      </c>
      <c r="BG166" s="93">
        <f t="shared" si="16"/>
        <v>0</v>
      </c>
      <c r="BH166" s="93">
        <f t="shared" si="17"/>
        <v>0</v>
      </c>
      <c r="BI166" s="93">
        <f t="shared" si="18"/>
        <v>0</v>
      </c>
      <c r="BJ166" s="2" t="s">
        <v>88</v>
      </c>
      <c r="BK166" s="94">
        <f t="shared" si="19"/>
        <v>0</v>
      </c>
      <c r="BL166" s="2" t="s">
        <v>87</v>
      </c>
      <c r="BM166" s="92" t="s">
        <v>199</v>
      </c>
    </row>
    <row r="167" spans="2:65" s="9" customFormat="1" ht="24.2" customHeight="1" x14ac:dyDescent="0.25">
      <c r="B167" s="81"/>
      <c r="C167" s="110" t="s">
        <v>200</v>
      </c>
      <c r="D167" s="110" t="s">
        <v>125</v>
      </c>
      <c r="E167" s="111" t="s">
        <v>446</v>
      </c>
      <c r="F167" s="112" t="s">
        <v>447</v>
      </c>
      <c r="G167" s="113" t="s">
        <v>237</v>
      </c>
      <c r="H167" s="114">
        <v>6</v>
      </c>
      <c r="I167" s="220">
        <v>0</v>
      </c>
      <c r="J167" s="220">
        <f t="shared" si="10"/>
        <v>0</v>
      </c>
      <c r="K167" s="115"/>
      <c r="L167" s="116"/>
      <c r="M167" s="117" t="s">
        <v>14</v>
      </c>
      <c r="N167" s="118" t="s">
        <v>32</v>
      </c>
      <c r="O167" s="90">
        <v>0</v>
      </c>
      <c r="P167" s="90">
        <f t="shared" si="11"/>
        <v>0</v>
      </c>
      <c r="Q167" s="90">
        <v>0</v>
      </c>
      <c r="R167" s="90">
        <f t="shared" si="12"/>
        <v>0</v>
      </c>
      <c r="S167" s="90">
        <v>0</v>
      </c>
      <c r="T167" s="91">
        <f t="shared" si="13"/>
        <v>0</v>
      </c>
      <c r="AR167" s="92" t="s">
        <v>102</v>
      </c>
      <c r="AT167" s="92" t="s">
        <v>125</v>
      </c>
      <c r="AU167" s="92" t="s">
        <v>88</v>
      </c>
      <c r="AY167" s="2" t="s">
        <v>81</v>
      </c>
      <c r="BE167" s="93">
        <f t="shared" si="14"/>
        <v>0</v>
      </c>
      <c r="BF167" s="93">
        <f t="shared" si="15"/>
        <v>0</v>
      </c>
      <c r="BG167" s="93">
        <f t="shared" si="16"/>
        <v>0</v>
      </c>
      <c r="BH167" s="93">
        <f t="shared" si="17"/>
        <v>0</v>
      </c>
      <c r="BI167" s="93">
        <f t="shared" si="18"/>
        <v>0</v>
      </c>
      <c r="BJ167" s="2" t="s">
        <v>88</v>
      </c>
      <c r="BK167" s="94">
        <f t="shared" si="19"/>
        <v>0</v>
      </c>
      <c r="BL167" s="2" t="s">
        <v>87</v>
      </c>
      <c r="BM167" s="92" t="s">
        <v>203</v>
      </c>
    </row>
    <row r="168" spans="2:65" s="9" customFormat="1" ht="24.2" customHeight="1" x14ac:dyDescent="0.25">
      <c r="B168" s="81"/>
      <c r="C168" s="82" t="s">
        <v>148</v>
      </c>
      <c r="D168" s="82" t="s">
        <v>83</v>
      </c>
      <c r="E168" s="83" t="s">
        <v>448</v>
      </c>
      <c r="F168" s="84" t="s">
        <v>449</v>
      </c>
      <c r="G168" s="85" t="s">
        <v>237</v>
      </c>
      <c r="H168" s="86">
        <v>80</v>
      </c>
      <c r="I168" s="221">
        <v>0</v>
      </c>
      <c r="J168" s="221">
        <f t="shared" si="10"/>
        <v>0</v>
      </c>
      <c r="K168" s="87"/>
      <c r="L168" s="10"/>
      <c r="M168" s="88" t="s">
        <v>14</v>
      </c>
      <c r="N168" s="89" t="s">
        <v>32</v>
      </c>
      <c r="O168" s="90">
        <v>0</v>
      </c>
      <c r="P168" s="90">
        <f t="shared" si="11"/>
        <v>0</v>
      </c>
      <c r="Q168" s="90">
        <v>0</v>
      </c>
      <c r="R168" s="90">
        <f t="shared" si="12"/>
        <v>0</v>
      </c>
      <c r="S168" s="90">
        <v>0</v>
      </c>
      <c r="T168" s="91">
        <f t="shared" si="13"/>
        <v>0</v>
      </c>
      <c r="AR168" s="92" t="s">
        <v>87</v>
      </c>
      <c r="AT168" s="92" t="s">
        <v>83</v>
      </c>
      <c r="AU168" s="92" t="s">
        <v>88</v>
      </c>
      <c r="AY168" s="2" t="s">
        <v>81</v>
      </c>
      <c r="BE168" s="93">
        <f t="shared" si="14"/>
        <v>0</v>
      </c>
      <c r="BF168" s="93">
        <f t="shared" si="15"/>
        <v>0</v>
      </c>
      <c r="BG168" s="93">
        <f t="shared" si="16"/>
        <v>0</v>
      </c>
      <c r="BH168" s="93">
        <f t="shared" si="17"/>
        <v>0</v>
      </c>
      <c r="BI168" s="93">
        <f t="shared" si="18"/>
        <v>0</v>
      </c>
      <c r="BJ168" s="2" t="s">
        <v>88</v>
      </c>
      <c r="BK168" s="94">
        <f t="shared" si="19"/>
        <v>0</v>
      </c>
      <c r="BL168" s="2" t="s">
        <v>87</v>
      </c>
      <c r="BM168" s="92" t="s">
        <v>206</v>
      </c>
    </row>
    <row r="169" spans="2:65" s="9" customFormat="1" ht="16.5" customHeight="1" x14ac:dyDescent="0.25">
      <c r="B169" s="81"/>
      <c r="C169" s="110" t="s">
        <v>208</v>
      </c>
      <c r="D169" s="110" t="s">
        <v>125</v>
      </c>
      <c r="E169" s="111" t="s">
        <v>450</v>
      </c>
      <c r="F169" s="112" t="s">
        <v>451</v>
      </c>
      <c r="G169" s="113" t="s">
        <v>128</v>
      </c>
      <c r="H169" s="114">
        <v>80</v>
      </c>
      <c r="I169" s="220">
        <v>0</v>
      </c>
      <c r="J169" s="220">
        <f t="shared" si="10"/>
        <v>0</v>
      </c>
      <c r="K169" s="115"/>
      <c r="L169" s="116"/>
      <c r="M169" s="117" t="s">
        <v>14</v>
      </c>
      <c r="N169" s="118" t="s">
        <v>32</v>
      </c>
      <c r="O169" s="90">
        <v>0</v>
      </c>
      <c r="P169" s="90">
        <f t="shared" si="11"/>
        <v>0</v>
      </c>
      <c r="Q169" s="90">
        <v>0</v>
      </c>
      <c r="R169" s="90">
        <f t="shared" si="12"/>
        <v>0</v>
      </c>
      <c r="S169" s="90">
        <v>0</v>
      </c>
      <c r="T169" s="91">
        <f t="shared" si="13"/>
        <v>0</v>
      </c>
      <c r="AR169" s="92" t="s">
        <v>102</v>
      </c>
      <c r="AT169" s="92" t="s">
        <v>125</v>
      </c>
      <c r="AU169" s="92" t="s">
        <v>88</v>
      </c>
      <c r="AY169" s="2" t="s">
        <v>81</v>
      </c>
      <c r="BE169" s="93">
        <f t="shared" si="14"/>
        <v>0</v>
      </c>
      <c r="BF169" s="93">
        <f t="shared" si="15"/>
        <v>0</v>
      </c>
      <c r="BG169" s="93">
        <f t="shared" si="16"/>
        <v>0</v>
      </c>
      <c r="BH169" s="93">
        <f t="shared" si="17"/>
        <v>0</v>
      </c>
      <c r="BI169" s="93">
        <f t="shared" si="18"/>
        <v>0</v>
      </c>
      <c r="BJ169" s="2" t="s">
        <v>88</v>
      </c>
      <c r="BK169" s="94">
        <f t="shared" si="19"/>
        <v>0</v>
      </c>
      <c r="BL169" s="2" t="s">
        <v>87</v>
      </c>
      <c r="BM169" s="92" t="s">
        <v>211</v>
      </c>
    </row>
    <row r="170" spans="2:65" s="9" customFormat="1" ht="24.2" customHeight="1" x14ac:dyDescent="0.25">
      <c r="B170" s="81"/>
      <c r="C170" s="82" t="s">
        <v>152</v>
      </c>
      <c r="D170" s="82" t="s">
        <v>83</v>
      </c>
      <c r="E170" s="83" t="s">
        <v>453</v>
      </c>
      <c r="F170" s="84" t="s">
        <v>454</v>
      </c>
      <c r="G170" s="85" t="s">
        <v>237</v>
      </c>
      <c r="H170" s="86">
        <v>8</v>
      </c>
      <c r="I170" s="221">
        <v>0</v>
      </c>
      <c r="J170" s="221">
        <f t="shared" si="10"/>
        <v>0</v>
      </c>
      <c r="K170" s="87"/>
      <c r="L170" s="10"/>
      <c r="M170" s="88" t="s">
        <v>14</v>
      </c>
      <c r="N170" s="89" t="s">
        <v>32</v>
      </c>
      <c r="O170" s="90">
        <v>0</v>
      </c>
      <c r="P170" s="90">
        <f t="shared" si="11"/>
        <v>0</v>
      </c>
      <c r="Q170" s="90">
        <v>0</v>
      </c>
      <c r="R170" s="90">
        <f t="shared" si="12"/>
        <v>0</v>
      </c>
      <c r="S170" s="90">
        <v>0</v>
      </c>
      <c r="T170" s="91">
        <f t="shared" si="13"/>
        <v>0</v>
      </c>
      <c r="AR170" s="92" t="s">
        <v>87</v>
      </c>
      <c r="AT170" s="92" t="s">
        <v>83</v>
      </c>
      <c r="AU170" s="92" t="s">
        <v>88</v>
      </c>
      <c r="AY170" s="2" t="s">
        <v>81</v>
      </c>
      <c r="BE170" s="93">
        <f t="shared" si="14"/>
        <v>0</v>
      </c>
      <c r="BF170" s="93">
        <f t="shared" si="15"/>
        <v>0</v>
      </c>
      <c r="BG170" s="93">
        <f t="shared" si="16"/>
        <v>0</v>
      </c>
      <c r="BH170" s="93">
        <f t="shared" si="17"/>
        <v>0</v>
      </c>
      <c r="BI170" s="93">
        <f t="shared" si="18"/>
        <v>0</v>
      </c>
      <c r="BJ170" s="2" t="s">
        <v>88</v>
      </c>
      <c r="BK170" s="94">
        <f t="shared" si="19"/>
        <v>0</v>
      </c>
      <c r="BL170" s="2" t="s">
        <v>87</v>
      </c>
      <c r="BM170" s="92" t="s">
        <v>214</v>
      </c>
    </row>
    <row r="171" spans="2:65" s="9" customFormat="1" ht="16.5" customHeight="1" x14ac:dyDescent="0.25">
      <c r="B171" s="81"/>
      <c r="C171" s="110" t="s">
        <v>215</v>
      </c>
      <c r="D171" s="110" t="s">
        <v>125</v>
      </c>
      <c r="E171" s="111" t="s">
        <v>455</v>
      </c>
      <c r="F171" s="112" t="s">
        <v>456</v>
      </c>
      <c r="G171" s="113" t="s">
        <v>128</v>
      </c>
      <c r="H171" s="114">
        <v>8</v>
      </c>
      <c r="I171" s="220">
        <v>0</v>
      </c>
      <c r="J171" s="220">
        <f t="shared" si="10"/>
        <v>0</v>
      </c>
      <c r="K171" s="115"/>
      <c r="L171" s="116"/>
      <c r="M171" s="117" t="s">
        <v>14</v>
      </c>
      <c r="N171" s="118" t="s">
        <v>32</v>
      </c>
      <c r="O171" s="90">
        <v>0</v>
      </c>
      <c r="P171" s="90">
        <f t="shared" si="11"/>
        <v>0</v>
      </c>
      <c r="Q171" s="90">
        <v>0</v>
      </c>
      <c r="R171" s="90">
        <f t="shared" si="12"/>
        <v>0</v>
      </c>
      <c r="S171" s="90">
        <v>0</v>
      </c>
      <c r="T171" s="91">
        <f t="shared" si="13"/>
        <v>0</v>
      </c>
      <c r="AR171" s="92" t="s">
        <v>102</v>
      </c>
      <c r="AT171" s="92" t="s">
        <v>125</v>
      </c>
      <c r="AU171" s="92" t="s">
        <v>88</v>
      </c>
      <c r="AY171" s="2" t="s">
        <v>81</v>
      </c>
      <c r="BE171" s="93">
        <f t="shared" si="14"/>
        <v>0</v>
      </c>
      <c r="BF171" s="93">
        <f t="shared" si="15"/>
        <v>0</v>
      </c>
      <c r="BG171" s="93">
        <f t="shared" si="16"/>
        <v>0</v>
      </c>
      <c r="BH171" s="93">
        <f t="shared" si="17"/>
        <v>0</v>
      </c>
      <c r="BI171" s="93">
        <f t="shared" si="18"/>
        <v>0</v>
      </c>
      <c r="BJ171" s="2" t="s">
        <v>88</v>
      </c>
      <c r="BK171" s="94">
        <f t="shared" si="19"/>
        <v>0</v>
      </c>
      <c r="BL171" s="2" t="s">
        <v>87</v>
      </c>
      <c r="BM171" s="92" t="s">
        <v>218</v>
      </c>
    </row>
    <row r="172" spans="2:65" s="9" customFormat="1" ht="16.5" customHeight="1" x14ac:dyDescent="0.25">
      <c r="B172" s="81"/>
      <c r="C172" s="82" t="s">
        <v>156</v>
      </c>
      <c r="D172" s="82" t="s">
        <v>83</v>
      </c>
      <c r="E172" s="83" t="s">
        <v>458</v>
      </c>
      <c r="F172" s="84" t="s">
        <v>459</v>
      </c>
      <c r="G172" s="85" t="s">
        <v>175</v>
      </c>
      <c r="H172" s="86">
        <v>4</v>
      </c>
      <c r="I172" s="221">
        <v>0</v>
      </c>
      <c r="J172" s="221">
        <f t="shared" si="10"/>
        <v>0</v>
      </c>
      <c r="K172" s="87"/>
      <c r="L172" s="10"/>
      <c r="M172" s="88" t="s">
        <v>14</v>
      </c>
      <c r="N172" s="89" t="s">
        <v>32</v>
      </c>
      <c r="O172" s="90">
        <v>0</v>
      </c>
      <c r="P172" s="90">
        <f t="shared" si="11"/>
        <v>0</v>
      </c>
      <c r="Q172" s="90">
        <v>0</v>
      </c>
      <c r="R172" s="90">
        <f t="shared" si="12"/>
        <v>0</v>
      </c>
      <c r="S172" s="90">
        <v>0</v>
      </c>
      <c r="T172" s="91">
        <f t="shared" si="13"/>
        <v>0</v>
      </c>
      <c r="AR172" s="92" t="s">
        <v>87</v>
      </c>
      <c r="AT172" s="92" t="s">
        <v>83</v>
      </c>
      <c r="AU172" s="92" t="s">
        <v>88</v>
      </c>
      <c r="AY172" s="2" t="s">
        <v>81</v>
      </c>
      <c r="BE172" s="93">
        <f t="shared" si="14"/>
        <v>0</v>
      </c>
      <c r="BF172" s="93">
        <f t="shared" si="15"/>
        <v>0</v>
      </c>
      <c r="BG172" s="93">
        <f t="shared" si="16"/>
        <v>0</v>
      </c>
      <c r="BH172" s="93">
        <f t="shared" si="17"/>
        <v>0</v>
      </c>
      <c r="BI172" s="93">
        <f t="shared" si="18"/>
        <v>0</v>
      </c>
      <c r="BJ172" s="2" t="s">
        <v>88</v>
      </c>
      <c r="BK172" s="94">
        <f t="shared" si="19"/>
        <v>0</v>
      </c>
      <c r="BL172" s="2" t="s">
        <v>87</v>
      </c>
      <c r="BM172" s="92" t="s">
        <v>221</v>
      </c>
    </row>
    <row r="173" spans="2:65" s="9" customFormat="1" ht="16.5" customHeight="1" x14ac:dyDescent="0.25">
      <c r="B173" s="81"/>
      <c r="C173" s="110" t="s">
        <v>222</v>
      </c>
      <c r="D173" s="110" t="s">
        <v>125</v>
      </c>
      <c r="E173" s="111" t="s">
        <v>460</v>
      </c>
      <c r="F173" s="112" t="s">
        <v>461</v>
      </c>
      <c r="G173" s="113" t="s">
        <v>175</v>
      </c>
      <c r="H173" s="114">
        <v>4</v>
      </c>
      <c r="I173" s="220">
        <v>0</v>
      </c>
      <c r="J173" s="220">
        <f t="shared" si="10"/>
        <v>0</v>
      </c>
      <c r="K173" s="115"/>
      <c r="L173" s="116"/>
      <c r="M173" s="117" t="s">
        <v>14</v>
      </c>
      <c r="N173" s="118" t="s">
        <v>32</v>
      </c>
      <c r="O173" s="90">
        <v>0</v>
      </c>
      <c r="P173" s="90">
        <f t="shared" si="11"/>
        <v>0</v>
      </c>
      <c r="Q173" s="90">
        <v>0</v>
      </c>
      <c r="R173" s="90">
        <f t="shared" si="12"/>
        <v>0</v>
      </c>
      <c r="S173" s="90">
        <v>0</v>
      </c>
      <c r="T173" s="91">
        <f t="shared" si="13"/>
        <v>0</v>
      </c>
      <c r="AR173" s="92" t="s">
        <v>102</v>
      </c>
      <c r="AT173" s="92" t="s">
        <v>125</v>
      </c>
      <c r="AU173" s="92" t="s">
        <v>88</v>
      </c>
      <c r="AY173" s="2" t="s">
        <v>81</v>
      </c>
      <c r="BE173" s="93">
        <f t="shared" si="14"/>
        <v>0</v>
      </c>
      <c r="BF173" s="93">
        <f t="shared" si="15"/>
        <v>0</v>
      </c>
      <c r="BG173" s="93">
        <f t="shared" si="16"/>
        <v>0</v>
      </c>
      <c r="BH173" s="93">
        <f t="shared" si="17"/>
        <v>0</v>
      </c>
      <c r="BI173" s="93">
        <f t="shared" si="18"/>
        <v>0</v>
      </c>
      <c r="BJ173" s="2" t="s">
        <v>88</v>
      </c>
      <c r="BK173" s="94">
        <f t="shared" si="19"/>
        <v>0</v>
      </c>
      <c r="BL173" s="2" t="s">
        <v>87</v>
      </c>
      <c r="BM173" s="92" t="s">
        <v>225</v>
      </c>
    </row>
    <row r="174" spans="2:65" s="9" customFormat="1" ht="16.5" customHeight="1" x14ac:dyDescent="0.25">
      <c r="B174" s="81"/>
      <c r="C174" s="82" t="s">
        <v>160</v>
      </c>
      <c r="D174" s="82" t="s">
        <v>83</v>
      </c>
      <c r="E174" s="83" t="s">
        <v>463</v>
      </c>
      <c r="F174" s="84" t="s">
        <v>464</v>
      </c>
      <c r="G174" s="85" t="s">
        <v>175</v>
      </c>
      <c r="H174" s="86">
        <v>4</v>
      </c>
      <c r="I174" s="221">
        <v>0</v>
      </c>
      <c r="J174" s="221">
        <f t="shared" si="10"/>
        <v>0</v>
      </c>
      <c r="K174" s="87"/>
      <c r="L174" s="10"/>
      <c r="M174" s="88" t="s">
        <v>14</v>
      </c>
      <c r="N174" s="89" t="s">
        <v>32</v>
      </c>
      <c r="O174" s="90">
        <v>0</v>
      </c>
      <c r="P174" s="90">
        <f t="shared" si="11"/>
        <v>0</v>
      </c>
      <c r="Q174" s="90">
        <v>0</v>
      </c>
      <c r="R174" s="90">
        <f t="shared" si="12"/>
        <v>0</v>
      </c>
      <c r="S174" s="90">
        <v>0</v>
      </c>
      <c r="T174" s="91">
        <f t="shared" si="13"/>
        <v>0</v>
      </c>
      <c r="AR174" s="92" t="s">
        <v>87</v>
      </c>
      <c r="AT174" s="92" t="s">
        <v>83</v>
      </c>
      <c r="AU174" s="92" t="s">
        <v>88</v>
      </c>
      <c r="AY174" s="2" t="s">
        <v>81</v>
      </c>
      <c r="BE174" s="93">
        <f t="shared" si="14"/>
        <v>0</v>
      </c>
      <c r="BF174" s="93">
        <f t="shared" si="15"/>
        <v>0</v>
      </c>
      <c r="BG174" s="93">
        <f t="shared" si="16"/>
        <v>0</v>
      </c>
      <c r="BH174" s="93">
        <f t="shared" si="17"/>
        <v>0</v>
      </c>
      <c r="BI174" s="93">
        <f t="shared" si="18"/>
        <v>0</v>
      </c>
      <c r="BJ174" s="2" t="s">
        <v>88</v>
      </c>
      <c r="BK174" s="94">
        <f t="shared" si="19"/>
        <v>0</v>
      </c>
      <c r="BL174" s="2" t="s">
        <v>87</v>
      </c>
      <c r="BM174" s="92" t="s">
        <v>228</v>
      </c>
    </row>
    <row r="175" spans="2:65" s="9" customFormat="1" ht="24.2" customHeight="1" x14ac:dyDescent="0.25">
      <c r="B175" s="81"/>
      <c r="C175" s="110" t="s">
        <v>230</v>
      </c>
      <c r="D175" s="110" t="s">
        <v>125</v>
      </c>
      <c r="E175" s="111" t="s">
        <v>465</v>
      </c>
      <c r="F175" s="112" t="s">
        <v>466</v>
      </c>
      <c r="G175" s="113" t="s">
        <v>175</v>
      </c>
      <c r="H175" s="114">
        <v>4</v>
      </c>
      <c r="I175" s="220">
        <v>0</v>
      </c>
      <c r="J175" s="220">
        <f t="shared" si="10"/>
        <v>0</v>
      </c>
      <c r="K175" s="115"/>
      <c r="L175" s="116"/>
      <c r="M175" s="117" t="s">
        <v>14</v>
      </c>
      <c r="N175" s="118" t="s">
        <v>32</v>
      </c>
      <c r="O175" s="90">
        <v>0</v>
      </c>
      <c r="P175" s="90">
        <f t="shared" si="11"/>
        <v>0</v>
      </c>
      <c r="Q175" s="90">
        <v>0</v>
      </c>
      <c r="R175" s="90">
        <f t="shared" si="12"/>
        <v>0</v>
      </c>
      <c r="S175" s="90">
        <v>0</v>
      </c>
      <c r="T175" s="91">
        <f t="shared" si="13"/>
        <v>0</v>
      </c>
      <c r="AR175" s="92" t="s">
        <v>102</v>
      </c>
      <c r="AT175" s="92" t="s">
        <v>125</v>
      </c>
      <c r="AU175" s="92" t="s">
        <v>88</v>
      </c>
      <c r="AY175" s="2" t="s">
        <v>81</v>
      </c>
      <c r="BE175" s="93">
        <f t="shared" si="14"/>
        <v>0</v>
      </c>
      <c r="BF175" s="93">
        <f t="shared" si="15"/>
        <v>0</v>
      </c>
      <c r="BG175" s="93">
        <f t="shared" si="16"/>
        <v>0</v>
      </c>
      <c r="BH175" s="93">
        <f t="shared" si="17"/>
        <v>0</v>
      </c>
      <c r="BI175" s="93">
        <f t="shared" si="18"/>
        <v>0</v>
      </c>
      <c r="BJ175" s="2" t="s">
        <v>88</v>
      </c>
      <c r="BK175" s="94">
        <f t="shared" si="19"/>
        <v>0</v>
      </c>
      <c r="BL175" s="2" t="s">
        <v>87</v>
      </c>
      <c r="BM175" s="92" t="s">
        <v>233</v>
      </c>
    </row>
    <row r="176" spans="2:65" s="9" customFormat="1" ht="21.75" customHeight="1" x14ac:dyDescent="0.25">
      <c r="B176" s="81"/>
      <c r="C176" s="82" t="s">
        <v>164</v>
      </c>
      <c r="D176" s="82" t="s">
        <v>83</v>
      </c>
      <c r="E176" s="83" t="s">
        <v>468</v>
      </c>
      <c r="F176" s="84" t="s">
        <v>469</v>
      </c>
      <c r="G176" s="85" t="s">
        <v>237</v>
      </c>
      <c r="H176" s="86">
        <v>320</v>
      </c>
      <c r="I176" s="221">
        <v>0</v>
      </c>
      <c r="J176" s="221">
        <f t="shared" si="10"/>
        <v>0</v>
      </c>
      <c r="K176" s="87"/>
      <c r="L176" s="10"/>
      <c r="M176" s="88" t="s">
        <v>14</v>
      </c>
      <c r="N176" s="89" t="s">
        <v>32</v>
      </c>
      <c r="O176" s="90">
        <v>0</v>
      </c>
      <c r="P176" s="90">
        <f t="shared" si="11"/>
        <v>0</v>
      </c>
      <c r="Q176" s="90">
        <v>0</v>
      </c>
      <c r="R176" s="90">
        <f t="shared" si="12"/>
        <v>0</v>
      </c>
      <c r="S176" s="90">
        <v>0</v>
      </c>
      <c r="T176" s="91">
        <f t="shared" si="13"/>
        <v>0</v>
      </c>
      <c r="AR176" s="92" t="s">
        <v>87</v>
      </c>
      <c r="AT176" s="92" t="s">
        <v>83</v>
      </c>
      <c r="AU176" s="92" t="s">
        <v>88</v>
      </c>
      <c r="AY176" s="2" t="s">
        <v>81</v>
      </c>
      <c r="BE176" s="93">
        <f t="shared" si="14"/>
        <v>0</v>
      </c>
      <c r="BF176" s="93">
        <f t="shared" si="15"/>
        <v>0</v>
      </c>
      <c r="BG176" s="93">
        <f t="shared" si="16"/>
        <v>0</v>
      </c>
      <c r="BH176" s="93">
        <f t="shared" si="17"/>
        <v>0</v>
      </c>
      <c r="BI176" s="93">
        <f t="shared" si="18"/>
        <v>0</v>
      </c>
      <c r="BJ176" s="2" t="s">
        <v>88</v>
      </c>
      <c r="BK176" s="94">
        <f t="shared" si="19"/>
        <v>0</v>
      </c>
      <c r="BL176" s="2" t="s">
        <v>87</v>
      </c>
      <c r="BM176" s="92" t="s">
        <v>238</v>
      </c>
    </row>
    <row r="177" spans="2:65" s="9" customFormat="1" ht="16.5" customHeight="1" x14ac:dyDescent="0.25">
      <c r="B177" s="81"/>
      <c r="C177" s="110" t="s">
        <v>239</v>
      </c>
      <c r="D177" s="110" t="s">
        <v>125</v>
      </c>
      <c r="E177" s="111" t="s">
        <v>470</v>
      </c>
      <c r="F177" s="112" t="s">
        <v>471</v>
      </c>
      <c r="G177" s="113" t="s">
        <v>237</v>
      </c>
      <c r="H177" s="114">
        <v>320</v>
      </c>
      <c r="I177" s="220">
        <v>0</v>
      </c>
      <c r="J177" s="220">
        <f t="shared" si="10"/>
        <v>0</v>
      </c>
      <c r="K177" s="115"/>
      <c r="L177" s="116"/>
      <c r="M177" s="117" t="s">
        <v>14</v>
      </c>
      <c r="N177" s="118" t="s">
        <v>32</v>
      </c>
      <c r="O177" s="90">
        <v>0</v>
      </c>
      <c r="P177" s="90">
        <f t="shared" si="11"/>
        <v>0</v>
      </c>
      <c r="Q177" s="90">
        <v>0</v>
      </c>
      <c r="R177" s="90">
        <f t="shared" si="12"/>
        <v>0</v>
      </c>
      <c r="S177" s="90">
        <v>0</v>
      </c>
      <c r="T177" s="91">
        <f t="shared" si="13"/>
        <v>0</v>
      </c>
      <c r="AR177" s="92" t="s">
        <v>102</v>
      </c>
      <c r="AT177" s="92" t="s">
        <v>125</v>
      </c>
      <c r="AU177" s="92" t="s">
        <v>88</v>
      </c>
      <c r="AY177" s="2" t="s">
        <v>81</v>
      </c>
      <c r="BE177" s="93">
        <f t="shared" si="14"/>
        <v>0</v>
      </c>
      <c r="BF177" s="93">
        <f t="shared" si="15"/>
        <v>0</v>
      </c>
      <c r="BG177" s="93">
        <f t="shared" si="16"/>
        <v>0</v>
      </c>
      <c r="BH177" s="93">
        <f t="shared" si="17"/>
        <v>0</v>
      </c>
      <c r="BI177" s="93">
        <f t="shared" si="18"/>
        <v>0</v>
      </c>
      <c r="BJ177" s="2" t="s">
        <v>88</v>
      </c>
      <c r="BK177" s="94">
        <f t="shared" si="19"/>
        <v>0</v>
      </c>
      <c r="BL177" s="2" t="s">
        <v>87</v>
      </c>
      <c r="BM177" s="92" t="s">
        <v>242</v>
      </c>
    </row>
    <row r="178" spans="2:65" s="9" customFormat="1" ht="21.75" customHeight="1" x14ac:dyDescent="0.25">
      <c r="B178" s="81"/>
      <c r="C178" s="82" t="s">
        <v>168</v>
      </c>
      <c r="D178" s="82" t="s">
        <v>83</v>
      </c>
      <c r="E178" s="83" t="s">
        <v>473</v>
      </c>
      <c r="F178" s="84" t="s">
        <v>474</v>
      </c>
      <c r="G178" s="85" t="s">
        <v>237</v>
      </c>
      <c r="H178" s="86">
        <v>150</v>
      </c>
      <c r="I178" s="221">
        <v>0</v>
      </c>
      <c r="J178" s="221">
        <f t="shared" si="10"/>
        <v>0</v>
      </c>
      <c r="K178" s="87"/>
      <c r="L178" s="10"/>
      <c r="M178" s="88" t="s">
        <v>14</v>
      </c>
      <c r="N178" s="89" t="s">
        <v>32</v>
      </c>
      <c r="O178" s="90">
        <v>0</v>
      </c>
      <c r="P178" s="90">
        <f t="shared" si="11"/>
        <v>0</v>
      </c>
      <c r="Q178" s="90">
        <v>0</v>
      </c>
      <c r="R178" s="90">
        <f t="shared" si="12"/>
        <v>0</v>
      </c>
      <c r="S178" s="90">
        <v>0</v>
      </c>
      <c r="T178" s="91">
        <f t="shared" si="13"/>
        <v>0</v>
      </c>
      <c r="AR178" s="92" t="s">
        <v>87</v>
      </c>
      <c r="AT178" s="92" t="s">
        <v>83</v>
      </c>
      <c r="AU178" s="92" t="s">
        <v>88</v>
      </c>
      <c r="AY178" s="2" t="s">
        <v>81</v>
      </c>
      <c r="BE178" s="93">
        <f t="shared" si="14"/>
        <v>0</v>
      </c>
      <c r="BF178" s="93">
        <f t="shared" si="15"/>
        <v>0</v>
      </c>
      <c r="BG178" s="93">
        <f t="shared" si="16"/>
        <v>0</v>
      </c>
      <c r="BH178" s="93">
        <f t="shared" si="17"/>
        <v>0</v>
      </c>
      <c r="BI178" s="93">
        <f t="shared" si="18"/>
        <v>0</v>
      </c>
      <c r="BJ178" s="2" t="s">
        <v>88</v>
      </c>
      <c r="BK178" s="94">
        <f t="shared" si="19"/>
        <v>0</v>
      </c>
      <c r="BL178" s="2" t="s">
        <v>87</v>
      </c>
      <c r="BM178" s="92" t="s">
        <v>245</v>
      </c>
    </row>
    <row r="179" spans="2:65" s="9" customFormat="1" ht="24.2" customHeight="1" x14ac:dyDescent="0.25">
      <c r="B179" s="81"/>
      <c r="C179" s="110" t="s">
        <v>246</v>
      </c>
      <c r="D179" s="110" t="s">
        <v>125</v>
      </c>
      <c r="E179" s="111" t="s">
        <v>475</v>
      </c>
      <c r="F179" s="112" t="s">
        <v>476</v>
      </c>
      <c r="G179" s="113" t="s">
        <v>237</v>
      </c>
      <c r="H179" s="114">
        <v>150</v>
      </c>
      <c r="I179" s="220">
        <v>0</v>
      </c>
      <c r="J179" s="220">
        <f t="shared" si="10"/>
        <v>0</v>
      </c>
      <c r="K179" s="115"/>
      <c r="L179" s="116"/>
      <c r="M179" s="117" t="s">
        <v>14</v>
      </c>
      <c r="N179" s="118" t="s">
        <v>32</v>
      </c>
      <c r="O179" s="90">
        <v>0</v>
      </c>
      <c r="P179" s="90">
        <f t="shared" si="11"/>
        <v>0</v>
      </c>
      <c r="Q179" s="90">
        <v>0</v>
      </c>
      <c r="R179" s="90">
        <f t="shared" si="12"/>
        <v>0</v>
      </c>
      <c r="S179" s="90">
        <v>0</v>
      </c>
      <c r="T179" s="91">
        <f t="shared" si="13"/>
        <v>0</v>
      </c>
      <c r="AR179" s="92" t="s">
        <v>102</v>
      </c>
      <c r="AT179" s="92" t="s">
        <v>125</v>
      </c>
      <c r="AU179" s="92" t="s">
        <v>88</v>
      </c>
      <c r="AY179" s="2" t="s">
        <v>81</v>
      </c>
      <c r="BE179" s="93">
        <f t="shared" si="14"/>
        <v>0</v>
      </c>
      <c r="BF179" s="93">
        <f t="shared" si="15"/>
        <v>0</v>
      </c>
      <c r="BG179" s="93">
        <f t="shared" si="16"/>
        <v>0</v>
      </c>
      <c r="BH179" s="93">
        <f t="shared" si="17"/>
        <v>0</v>
      </c>
      <c r="BI179" s="93">
        <f t="shared" si="18"/>
        <v>0</v>
      </c>
      <c r="BJ179" s="2" t="s">
        <v>88</v>
      </c>
      <c r="BK179" s="94">
        <f t="shared" si="19"/>
        <v>0</v>
      </c>
      <c r="BL179" s="2" t="s">
        <v>87</v>
      </c>
      <c r="BM179" s="92" t="s">
        <v>249</v>
      </c>
    </row>
    <row r="180" spans="2:65" s="9" customFormat="1" ht="24.2" customHeight="1" x14ac:dyDescent="0.25">
      <c r="B180" s="81"/>
      <c r="C180" s="82" t="s">
        <v>172</v>
      </c>
      <c r="D180" s="82" t="s">
        <v>83</v>
      </c>
      <c r="E180" s="83" t="s">
        <v>480</v>
      </c>
      <c r="F180" s="84" t="s">
        <v>481</v>
      </c>
      <c r="G180" s="85" t="s">
        <v>175</v>
      </c>
      <c r="H180" s="86">
        <v>4</v>
      </c>
      <c r="I180" s="221">
        <v>0</v>
      </c>
      <c r="J180" s="221">
        <f t="shared" si="10"/>
        <v>0</v>
      </c>
      <c r="K180" s="87"/>
      <c r="L180" s="10"/>
      <c r="M180" s="88" t="s">
        <v>14</v>
      </c>
      <c r="N180" s="89" t="s">
        <v>32</v>
      </c>
      <c r="O180" s="90">
        <v>0</v>
      </c>
      <c r="P180" s="90">
        <f t="shared" si="11"/>
        <v>0</v>
      </c>
      <c r="Q180" s="90">
        <v>0</v>
      </c>
      <c r="R180" s="90">
        <f t="shared" si="12"/>
        <v>0</v>
      </c>
      <c r="S180" s="90">
        <v>0</v>
      </c>
      <c r="T180" s="91">
        <f t="shared" si="13"/>
        <v>0</v>
      </c>
      <c r="AR180" s="92" t="s">
        <v>87</v>
      </c>
      <c r="AT180" s="92" t="s">
        <v>83</v>
      </c>
      <c r="AU180" s="92" t="s">
        <v>88</v>
      </c>
      <c r="AY180" s="2" t="s">
        <v>81</v>
      </c>
      <c r="BE180" s="93">
        <f t="shared" si="14"/>
        <v>0</v>
      </c>
      <c r="BF180" s="93">
        <f t="shared" si="15"/>
        <v>0</v>
      </c>
      <c r="BG180" s="93">
        <f t="shared" si="16"/>
        <v>0</v>
      </c>
      <c r="BH180" s="93">
        <f t="shared" si="17"/>
        <v>0</v>
      </c>
      <c r="BI180" s="93">
        <f t="shared" si="18"/>
        <v>0</v>
      </c>
      <c r="BJ180" s="2" t="s">
        <v>88</v>
      </c>
      <c r="BK180" s="94">
        <f t="shared" si="19"/>
        <v>0</v>
      </c>
      <c r="BL180" s="2" t="s">
        <v>87</v>
      </c>
      <c r="BM180" s="92" t="s">
        <v>252</v>
      </c>
    </row>
    <row r="181" spans="2:65" s="9" customFormat="1" ht="24.2" customHeight="1" x14ac:dyDescent="0.25">
      <c r="B181" s="81"/>
      <c r="C181" s="110" t="s">
        <v>254</v>
      </c>
      <c r="D181" s="110" t="s">
        <v>125</v>
      </c>
      <c r="E181" s="111" t="s">
        <v>485</v>
      </c>
      <c r="F181" s="112" t="s">
        <v>486</v>
      </c>
      <c r="G181" s="113" t="s">
        <v>86</v>
      </c>
      <c r="H181" s="114">
        <v>2.8</v>
      </c>
      <c r="I181" s="220">
        <v>0</v>
      </c>
      <c r="J181" s="220">
        <f t="shared" si="10"/>
        <v>0</v>
      </c>
      <c r="K181" s="115"/>
      <c r="L181" s="116"/>
      <c r="M181" s="117" t="s">
        <v>14</v>
      </c>
      <c r="N181" s="118" t="s">
        <v>32</v>
      </c>
      <c r="O181" s="90">
        <v>0</v>
      </c>
      <c r="P181" s="90">
        <f t="shared" si="11"/>
        <v>0</v>
      </c>
      <c r="Q181" s="90">
        <v>0</v>
      </c>
      <c r="R181" s="90">
        <f t="shared" si="12"/>
        <v>0</v>
      </c>
      <c r="S181" s="90">
        <v>0</v>
      </c>
      <c r="T181" s="91">
        <f t="shared" si="13"/>
        <v>0</v>
      </c>
      <c r="AR181" s="92" t="s">
        <v>102</v>
      </c>
      <c r="AT181" s="92" t="s">
        <v>125</v>
      </c>
      <c r="AU181" s="92" t="s">
        <v>88</v>
      </c>
      <c r="AY181" s="2" t="s">
        <v>81</v>
      </c>
      <c r="BE181" s="93">
        <f t="shared" si="14"/>
        <v>0</v>
      </c>
      <c r="BF181" s="93">
        <f t="shared" si="15"/>
        <v>0</v>
      </c>
      <c r="BG181" s="93">
        <f t="shared" si="16"/>
        <v>0</v>
      </c>
      <c r="BH181" s="93">
        <f t="shared" si="17"/>
        <v>0</v>
      </c>
      <c r="BI181" s="93">
        <f t="shared" si="18"/>
        <v>0</v>
      </c>
      <c r="BJ181" s="2" t="s">
        <v>88</v>
      </c>
      <c r="BK181" s="94">
        <f t="shared" si="19"/>
        <v>0</v>
      </c>
      <c r="BL181" s="2" t="s">
        <v>87</v>
      </c>
      <c r="BM181" s="92" t="s">
        <v>257</v>
      </c>
    </row>
    <row r="182" spans="2:65" s="9" customFormat="1" ht="24.2" customHeight="1" x14ac:dyDescent="0.25">
      <c r="B182" s="81"/>
      <c r="C182" s="110" t="s">
        <v>176</v>
      </c>
      <c r="D182" s="110" t="s">
        <v>125</v>
      </c>
      <c r="E182" s="111" t="s">
        <v>487</v>
      </c>
      <c r="F182" s="112" t="s">
        <v>488</v>
      </c>
      <c r="G182" s="113" t="s">
        <v>175</v>
      </c>
      <c r="H182" s="114">
        <v>4</v>
      </c>
      <c r="I182" s="220">
        <v>0</v>
      </c>
      <c r="J182" s="220">
        <f t="shared" si="10"/>
        <v>0</v>
      </c>
      <c r="K182" s="115"/>
      <c r="L182" s="116"/>
      <c r="M182" s="117" t="s">
        <v>14</v>
      </c>
      <c r="N182" s="118" t="s">
        <v>32</v>
      </c>
      <c r="O182" s="90">
        <v>0</v>
      </c>
      <c r="P182" s="90">
        <f t="shared" si="11"/>
        <v>0</v>
      </c>
      <c r="Q182" s="90">
        <v>0</v>
      </c>
      <c r="R182" s="90">
        <f t="shared" si="12"/>
        <v>0</v>
      </c>
      <c r="S182" s="90">
        <v>0</v>
      </c>
      <c r="T182" s="91">
        <f t="shared" si="13"/>
        <v>0</v>
      </c>
      <c r="AR182" s="92" t="s">
        <v>102</v>
      </c>
      <c r="AT182" s="92" t="s">
        <v>125</v>
      </c>
      <c r="AU182" s="92" t="s">
        <v>88</v>
      </c>
      <c r="AY182" s="2" t="s">
        <v>81</v>
      </c>
      <c r="BE182" s="93">
        <f t="shared" si="14"/>
        <v>0</v>
      </c>
      <c r="BF182" s="93">
        <f t="shared" si="15"/>
        <v>0</v>
      </c>
      <c r="BG182" s="93">
        <f t="shared" si="16"/>
        <v>0</v>
      </c>
      <c r="BH182" s="93">
        <f t="shared" si="17"/>
        <v>0</v>
      </c>
      <c r="BI182" s="93">
        <f t="shared" si="18"/>
        <v>0</v>
      </c>
      <c r="BJ182" s="2" t="s">
        <v>88</v>
      </c>
      <c r="BK182" s="94">
        <f t="shared" si="19"/>
        <v>0</v>
      </c>
      <c r="BL182" s="2" t="s">
        <v>87</v>
      </c>
      <c r="BM182" s="92" t="s">
        <v>260</v>
      </c>
    </row>
    <row r="183" spans="2:65" s="71" customFormat="1" ht="22.9" customHeight="1" x14ac:dyDescent="0.2">
      <c r="B183" s="72"/>
      <c r="D183" s="73" t="s">
        <v>77</v>
      </c>
      <c r="E183" s="80" t="s">
        <v>492</v>
      </c>
      <c r="F183" s="80" t="s">
        <v>493</v>
      </c>
      <c r="I183" s="222"/>
      <c r="J183" s="219">
        <f>BK183</f>
        <v>0</v>
      </c>
      <c r="L183" s="72"/>
      <c r="M183" s="75"/>
      <c r="P183" s="76">
        <f>SUM(P184:P188)</f>
        <v>0</v>
      </c>
      <c r="R183" s="76">
        <f>SUM(R184:R188)</f>
        <v>0</v>
      </c>
      <c r="T183" s="77">
        <f>SUM(T184:T188)</f>
        <v>0</v>
      </c>
      <c r="AR183" s="73" t="s">
        <v>103</v>
      </c>
      <c r="AT183" s="78" t="s">
        <v>77</v>
      </c>
      <c r="AU183" s="78" t="s">
        <v>80</v>
      </c>
      <c r="AY183" s="73" t="s">
        <v>81</v>
      </c>
      <c r="BK183" s="79">
        <f>SUM(BK184:BK188)</f>
        <v>0</v>
      </c>
    </row>
    <row r="184" spans="2:65" s="9" customFormat="1" ht="24.2" customHeight="1" x14ac:dyDescent="0.25">
      <c r="B184" s="81"/>
      <c r="C184" s="82" t="s">
        <v>262</v>
      </c>
      <c r="D184" s="82" t="s">
        <v>83</v>
      </c>
      <c r="E184" s="83" t="s">
        <v>494</v>
      </c>
      <c r="F184" s="84" t="s">
        <v>495</v>
      </c>
      <c r="G184" s="85" t="s">
        <v>402</v>
      </c>
      <c r="H184" s="86">
        <v>0.1</v>
      </c>
      <c r="I184" s="221">
        <v>0</v>
      </c>
      <c r="J184" s="221">
        <f>ROUND(I184*H184,3)</f>
        <v>0</v>
      </c>
      <c r="K184" s="87"/>
      <c r="L184" s="10"/>
      <c r="M184" s="88" t="s">
        <v>14</v>
      </c>
      <c r="N184" s="89" t="s">
        <v>32</v>
      </c>
      <c r="O184" s="90">
        <v>0</v>
      </c>
      <c r="P184" s="90">
        <f>O184*H184</f>
        <v>0</v>
      </c>
      <c r="Q184" s="90">
        <v>0</v>
      </c>
      <c r="R184" s="90">
        <f>Q184*H184</f>
        <v>0</v>
      </c>
      <c r="S184" s="90">
        <v>0</v>
      </c>
      <c r="T184" s="91">
        <f>S184*H184</f>
        <v>0</v>
      </c>
      <c r="AR184" s="92" t="s">
        <v>87</v>
      </c>
      <c r="AT184" s="92" t="s">
        <v>83</v>
      </c>
      <c r="AU184" s="92" t="s">
        <v>88</v>
      </c>
      <c r="AY184" s="2" t="s">
        <v>81</v>
      </c>
      <c r="BE184" s="93">
        <f>IF(N184="základná",J184,0)</f>
        <v>0</v>
      </c>
      <c r="BF184" s="93">
        <f>IF(N184="znížená",J184,0)</f>
        <v>0</v>
      </c>
      <c r="BG184" s="93">
        <f>IF(N184="zákl. prenesená",J184,0)</f>
        <v>0</v>
      </c>
      <c r="BH184" s="93">
        <f>IF(N184="zníž. prenesená",J184,0)</f>
        <v>0</v>
      </c>
      <c r="BI184" s="93">
        <f>IF(N184="nulová",J184,0)</f>
        <v>0</v>
      </c>
      <c r="BJ184" s="2" t="s">
        <v>88</v>
      </c>
      <c r="BK184" s="94">
        <f>ROUND(I184*H184,3)</f>
        <v>0</v>
      </c>
      <c r="BL184" s="2" t="s">
        <v>87</v>
      </c>
      <c r="BM184" s="92" t="s">
        <v>265</v>
      </c>
    </row>
    <row r="185" spans="2:65" s="9" customFormat="1" ht="24.2" customHeight="1" x14ac:dyDescent="0.25">
      <c r="B185" s="81"/>
      <c r="C185" s="82" t="s">
        <v>180</v>
      </c>
      <c r="D185" s="82" t="s">
        <v>83</v>
      </c>
      <c r="E185" s="83" t="s">
        <v>496</v>
      </c>
      <c r="F185" s="84" t="s">
        <v>497</v>
      </c>
      <c r="G185" s="85" t="s">
        <v>399</v>
      </c>
      <c r="H185" s="86">
        <v>10</v>
      </c>
      <c r="I185" s="221">
        <v>0</v>
      </c>
      <c r="J185" s="221">
        <f>ROUND(I185*H185,3)</f>
        <v>0</v>
      </c>
      <c r="K185" s="87"/>
      <c r="L185" s="10"/>
      <c r="M185" s="88" t="s">
        <v>14</v>
      </c>
      <c r="N185" s="89" t="s">
        <v>32</v>
      </c>
      <c r="O185" s="90">
        <v>0</v>
      </c>
      <c r="P185" s="90">
        <f>O185*H185</f>
        <v>0</v>
      </c>
      <c r="Q185" s="90">
        <v>0</v>
      </c>
      <c r="R185" s="90">
        <f>Q185*H185</f>
        <v>0</v>
      </c>
      <c r="S185" s="90">
        <v>0</v>
      </c>
      <c r="T185" s="91">
        <f>S185*H185</f>
        <v>0</v>
      </c>
      <c r="AR185" s="92" t="s">
        <v>87</v>
      </c>
      <c r="AT185" s="92" t="s">
        <v>83</v>
      </c>
      <c r="AU185" s="92" t="s">
        <v>88</v>
      </c>
      <c r="AY185" s="2" t="s">
        <v>81</v>
      </c>
      <c r="BE185" s="93">
        <f>IF(N185="základná",J185,0)</f>
        <v>0</v>
      </c>
      <c r="BF185" s="93">
        <f>IF(N185="znížená",J185,0)</f>
        <v>0</v>
      </c>
      <c r="BG185" s="93">
        <f>IF(N185="zákl. prenesená",J185,0)</f>
        <v>0</v>
      </c>
      <c r="BH185" s="93">
        <f>IF(N185="zníž. prenesená",J185,0)</f>
        <v>0</v>
      </c>
      <c r="BI185" s="93">
        <f>IF(N185="nulová",J185,0)</f>
        <v>0</v>
      </c>
      <c r="BJ185" s="2" t="s">
        <v>88</v>
      </c>
      <c r="BK185" s="94">
        <f>ROUND(I185*H185,3)</f>
        <v>0</v>
      </c>
      <c r="BL185" s="2" t="s">
        <v>87</v>
      </c>
      <c r="BM185" s="92" t="s">
        <v>269</v>
      </c>
    </row>
    <row r="186" spans="2:65" s="9" customFormat="1" ht="44.25" customHeight="1" x14ac:dyDescent="0.25">
      <c r="B186" s="81"/>
      <c r="C186" s="82" t="s">
        <v>272</v>
      </c>
      <c r="D186" s="82" t="s">
        <v>83</v>
      </c>
      <c r="E186" s="83" t="s">
        <v>498</v>
      </c>
      <c r="F186" s="84" t="s">
        <v>499</v>
      </c>
      <c r="G186" s="85" t="s">
        <v>399</v>
      </c>
      <c r="H186" s="86">
        <v>14</v>
      </c>
      <c r="I186" s="221">
        <v>0</v>
      </c>
      <c r="J186" s="221">
        <f>ROUND(I186*H186,3)</f>
        <v>0</v>
      </c>
      <c r="K186" s="87"/>
      <c r="L186" s="10"/>
      <c r="M186" s="88" t="s">
        <v>14</v>
      </c>
      <c r="N186" s="89" t="s">
        <v>32</v>
      </c>
      <c r="O186" s="90">
        <v>0</v>
      </c>
      <c r="P186" s="90">
        <f>O186*H186</f>
        <v>0</v>
      </c>
      <c r="Q186" s="90">
        <v>0</v>
      </c>
      <c r="R186" s="90">
        <f>Q186*H186</f>
        <v>0</v>
      </c>
      <c r="S186" s="90">
        <v>0</v>
      </c>
      <c r="T186" s="91">
        <f>S186*H186</f>
        <v>0</v>
      </c>
      <c r="AR186" s="92" t="s">
        <v>87</v>
      </c>
      <c r="AT186" s="92" t="s">
        <v>83</v>
      </c>
      <c r="AU186" s="92" t="s">
        <v>88</v>
      </c>
      <c r="AY186" s="2" t="s">
        <v>81</v>
      </c>
      <c r="BE186" s="93">
        <f>IF(N186="základná",J186,0)</f>
        <v>0</v>
      </c>
      <c r="BF186" s="93">
        <f>IF(N186="znížená",J186,0)</f>
        <v>0</v>
      </c>
      <c r="BG186" s="93">
        <f>IF(N186="zákl. prenesená",J186,0)</f>
        <v>0</v>
      </c>
      <c r="BH186" s="93">
        <f>IF(N186="zníž. prenesená",J186,0)</f>
        <v>0</v>
      </c>
      <c r="BI186" s="93">
        <f>IF(N186="nulová",J186,0)</f>
        <v>0</v>
      </c>
      <c r="BJ186" s="2" t="s">
        <v>88</v>
      </c>
      <c r="BK186" s="94">
        <f>ROUND(I186*H186,3)</f>
        <v>0</v>
      </c>
      <c r="BL186" s="2" t="s">
        <v>87</v>
      </c>
      <c r="BM186" s="92" t="s">
        <v>275</v>
      </c>
    </row>
    <row r="187" spans="2:65" s="9" customFormat="1" ht="24.2" customHeight="1" x14ac:dyDescent="0.25">
      <c r="B187" s="81"/>
      <c r="C187" s="82" t="s">
        <v>183</v>
      </c>
      <c r="D187" s="82" t="s">
        <v>83</v>
      </c>
      <c r="E187" s="83" t="s">
        <v>500</v>
      </c>
      <c r="F187" s="84" t="s">
        <v>501</v>
      </c>
      <c r="G187" s="85" t="s">
        <v>402</v>
      </c>
      <c r="H187" s="86">
        <v>0.1</v>
      </c>
      <c r="I187" s="221">
        <v>0</v>
      </c>
      <c r="J187" s="221">
        <f>ROUND(I187*H187,3)</f>
        <v>0</v>
      </c>
      <c r="K187" s="87"/>
      <c r="L187" s="10"/>
      <c r="M187" s="88" t="s">
        <v>14</v>
      </c>
      <c r="N187" s="89" t="s">
        <v>32</v>
      </c>
      <c r="O187" s="90">
        <v>0</v>
      </c>
      <c r="P187" s="90">
        <f>O187*H187</f>
        <v>0</v>
      </c>
      <c r="Q187" s="90">
        <v>0</v>
      </c>
      <c r="R187" s="90">
        <f>Q187*H187</f>
        <v>0</v>
      </c>
      <c r="S187" s="90">
        <v>0</v>
      </c>
      <c r="T187" s="91">
        <f>S187*H187</f>
        <v>0</v>
      </c>
      <c r="AR187" s="92" t="s">
        <v>87</v>
      </c>
      <c r="AT187" s="92" t="s">
        <v>83</v>
      </c>
      <c r="AU187" s="92" t="s">
        <v>88</v>
      </c>
      <c r="AY187" s="2" t="s">
        <v>81</v>
      </c>
      <c r="BE187" s="93">
        <f>IF(N187="základná",J187,0)</f>
        <v>0</v>
      </c>
      <c r="BF187" s="93">
        <f>IF(N187="znížená",J187,0)</f>
        <v>0</v>
      </c>
      <c r="BG187" s="93">
        <f>IF(N187="zákl. prenesená",J187,0)</f>
        <v>0</v>
      </c>
      <c r="BH187" s="93">
        <f>IF(N187="zníž. prenesená",J187,0)</f>
        <v>0</v>
      </c>
      <c r="BI187" s="93">
        <f>IF(N187="nulová",J187,0)</f>
        <v>0</v>
      </c>
      <c r="BJ187" s="2" t="s">
        <v>88</v>
      </c>
      <c r="BK187" s="94">
        <f>ROUND(I187*H187,3)</f>
        <v>0</v>
      </c>
      <c r="BL187" s="2" t="s">
        <v>87</v>
      </c>
      <c r="BM187" s="92" t="s">
        <v>282</v>
      </c>
    </row>
    <row r="188" spans="2:65" s="9" customFormat="1" ht="37.9" customHeight="1" x14ac:dyDescent="0.25">
      <c r="B188" s="81"/>
      <c r="C188" s="82" t="s">
        <v>283</v>
      </c>
      <c r="D188" s="82" t="s">
        <v>83</v>
      </c>
      <c r="E188" s="83" t="s">
        <v>502</v>
      </c>
      <c r="F188" s="84" t="s">
        <v>503</v>
      </c>
      <c r="G188" s="85" t="s">
        <v>402</v>
      </c>
      <c r="H188" s="86">
        <v>0.3</v>
      </c>
      <c r="I188" s="221">
        <v>0</v>
      </c>
      <c r="J188" s="221">
        <f>ROUND(I188*H188,3)</f>
        <v>0</v>
      </c>
      <c r="K188" s="87"/>
      <c r="L188" s="10"/>
      <c r="M188" s="88" t="s">
        <v>14</v>
      </c>
      <c r="N188" s="89" t="s">
        <v>32</v>
      </c>
      <c r="O188" s="90">
        <v>0</v>
      </c>
      <c r="P188" s="90">
        <f>O188*H188</f>
        <v>0</v>
      </c>
      <c r="Q188" s="90">
        <v>0</v>
      </c>
      <c r="R188" s="90">
        <f>Q188*H188</f>
        <v>0</v>
      </c>
      <c r="S188" s="90">
        <v>0</v>
      </c>
      <c r="T188" s="91">
        <f>S188*H188</f>
        <v>0</v>
      </c>
      <c r="AR188" s="92" t="s">
        <v>87</v>
      </c>
      <c r="AT188" s="92" t="s">
        <v>83</v>
      </c>
      <c r="AU188" s="92" t="s">
        <v>88</v>
      </c>
      <c r="AY188" s="2" t="s">
        <v>81</v>
      </c>
      <c r="BE188" s="93">
        <f>IF(N188="základná",J188,0)</f>
        <v>0</v>
      </c>
      <c r="BF188" s="93">
        <f>IF(N188="znížená",J188,0)</f>
        <v>0</v>
      </c>
      <c r="BG188" s="93">
        <f>IF(N188="zákl. prenesená",J188,0)</f>
        <v>0</v>
      </c>
      <c r="BH188" s="93">
        <f>IF(N188="zníž. prenesená",J188,0)</f>
        <v>0</v>
      </c>
      <c r="BI188" s="93">
        <f>IF(N188="nulová",J188,0)</f>
        <v>0</v>
      </c>
      <c r="BJ188" s="2" t="s">
        <v>88</v>
      </c>
      <c r="BK188" s="94">
        <f>ROUND(I188*H188,3)</f>
        <v>0</v>
      </c>
      <c r="BL188" s="2" t="s">
        <v>87</v>
      </c>
      <c r="BM188" s="92" t="s">
        <v>286</v>
      </c>
    </row>
    <row r="189" spans="2:65" s="71" customFormat="1" ht="25.9" customHeight="1" x14ac:dyDescent="0.2">
      <c r="B189" s="72"/>
      <c r="D189" s="73" t="s">
        <v>77</v>
      </c>
      <c r="E189" s="74" t="s">
        <v>504</v>
      </c>
      <c r="F189" s="74" t="s">
        <v>505</v>
      </c>
      <c r="I189" s="222"/>
      <c r="J189" s="218">
        <f>BK189</f>
        <v>0</v>
      </c>
      <c r="L189" s="72"/>
      <c r="M189" s="75"/>
      <c r="P189" s="76">
        <f>P190</f>
        <v>0</v>
      </c>
      <c r="R189" s="76">
        <f>R190</f>
        <v>0</v>
      </c>
      <c r="T189" s="77">
        <f>T190</f>
        <v>0</v>
      </c>
      <c r="AR189" s="73" t="s">
        <v>80</v>
      </c>
      <c r="AT189" s="78" t="s">
        <v>77</v>
      </c>
      <c r="AU189" s="78" t="s">
        <v>2</v>
      </c>
      <c r="AY189" s="73" t="s">
        <v>81</v>
      </c>
      <c r="BK189" s="79">
        <f>BK190</f>
        <v>0</v>
      </c>
    </row>
    <row r="190" spans="2:65" s="9" customFormat="1" ht="16.5" customHeight="1" x14ac:dyDescent="0.25">
      <c r="B190" s="81"/>
      <c r="C190" s="82" t="s">
        <v>187</v>
      </c>
      <c r="D190" s="82" t="s">
        <v>83</v>
      </c>
      <c r="E190" s="83" t="s">
        <v>506</v>
      </c>
      <c r="F190" s="84" t="s">
        <v>507</v>
      </c>
      <c r="G190" s="85" t="s">
        <v>399</v>
      </c>
      <c r="H190" s="86">
        <v>10</v>
      </c>
      <c r="I190" s="221">
        <v>0</v>
      </c>
      <c r="J190" s="221">
        <f>ROUND(I190*H190,3)</f>
        <v>0</v>
      </c>
      <c r="K190" s="87"/>
      <c r="L190" s="10"/>
      <c r="M190" s="119" t="s">
        <v>14</v>
      </c>
      <c r="N190" s="120" t="s">
        <v>32</v>
      </c>
      <c r="O190" s="121">
        <v>0</v>
      </c>
      <c r="P190" s="121">
        <f>O190*H190</f>
        <v>0</v>
      </c>
      <c r="Q190" s="121">
        <v>0</v>
      </c>
      <c r="R190" s="121">
        <f>Q190*H190</f>
        <v>0</v>
      </c>
      <c r="S190" s="121">
        <v>0</v>
      </c>
      <c r="T190" s="122">
        <f>S190*H190</f>
        <v>0</v>
      </c>
      <c r="AR190" s="92" t="s">
        <v>87</v>
      </c>
      <c r="AT190" s="92" t="s">
        <v>83</v>
      </c>
      <c r="AU190" s="92" t="s">
        <v>80</v>
      </c>
      <c r="AY190" s="2" t="s">
        <v>81</v>
      </c>
      <c r="BE190" s="93">
        <f>IF(N190="základná",J190,0)</f>
        <v>0</v>
      </c>
      <c r="BF190" s="93">
        <f>IF(N190="znížená",J190,0)</f>
        <v>0</v>
      </c>
      <c r="BG190" s="93">
        <f>IF(N190="zákl. prenesená",J190,0)</f>
        <v>0</v>
      </c>
      <c r="BH190" s="93">
        <f>IF(N190="zníž. prenesená",J190,0)</f>
        <v>0</v>
      </c>
      <c r="BI190" s="93">
        <f>IF(N190="nulová",J190,0)</f>
        <v>0</v>
      </c>
      <c r="BJ190" s="2" t="s">
        <v>88</v>
      </c>
      <c r="BK190" s="94">
        <f>ROUND(I190*H190,3)</f>
        <v>0</v>
      </c>
      <c r="BL190" s="2" t="s">
        <v>87</v>
      </c>
      <c r="BM190" s="92" t="s">
        <v>291</v>
      </c>
    </row>
    <row r="191" spans="2:65" s="9" customFormat="1" ht="6.95" customHeight="1" x14ac:dyDescent="0.25">
      <c r="B191" s="40"/>
      <c r="C191" s="41"/>
      <c r="D191" s="41"/>
      <c r="E191" s="41"/>
      <c r="F191" s="41"/>
      <c r="G191" s="41"/>
      <c r="H191" s="41"/>
      <c r="I191" s="41"/>
      <c r="J191" s="41"/>
      <c r="K191" s="41"/>
      <c r="L191" s="10"/>
    </row>
  </sheetData>
  <autoFilter ref="C131:K190" xr:uid="{00000000-0009-0000-0000-000021000000}"/>
  <mergeCells count="15">
    <mergeCell ref="E120:H120"/>
    <mergeCell ref="E122:H122"/>
    <mergeCell ref="E124:H124"/>
    <mergeCell ref="E31:H31"/>
    <mergeCell ref="E85:H85"/>
    <mergeCell ref="E87:H87"/>
    <mergeCell ref="E89:H89"/>
    <mergeCell ref="E91:H91"/>
    <mergeCell ref="E118:H118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0E15-B008-48EE-8A86-C8AE10D2164D}">
  <sheetPr>
    <pageSetUpPr fitToPage="1"/>
  </sheetPr>
  <dimension ref="B2:BM199"/>
  <sheetViews>
    <sheetView showGridLines="0" tabSelected="1" topLeftCell="A120" workbookViewId="0">
      <selection activeCell="I136" sqref="I136:J198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205" t="s">
        <v>0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2" t="s">
        <v>510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16.5" customHeight="1" x14ac:dyDescent="0.2">
      <c r="B7" s="5"/>
      <c r="E7" s="214" t="str">
        <f>'[2]Rekapitulácia stavby'!K6</f>
        <v>Zelené sídliská - lokalita MAGURSKÁ - JELŠOVÝ HÁJIK</v>
      </c>
      <c r="F7" s="215"/>
      <c r="G7" s="215"/>
      <c r="H7" s="215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214" t="s">
        <v>511</v>
      </c>
      <c r="F9" s="206"/>
      <c r="G9" s="206"/>
      <c r="H9" s="206"/>
      <c r="L9" s="5"/>
    </row>
    <row r="10" spans="2:46" ht="12" customHeight="1" x14ac:dyDescent="0.2">
      <c r="B10" s="5"/>
      <c r="D10" s="8" t="s">
        <v>9</v>
      </c>
      <c r="L10" s="5"/>
    </row>
    <row r="11" spans="2:46" s="9" customFormat="1" ht="16.5" customHeight="1" x14ac:dyDescent="0.25">
      <c r="B11" s="10"/>
      <c r="E11" s="188" t="s">
        <v>512</v>
      </c>
      <c r="F11" s="216"/>
      <c r="G11" s="216"/>
      <c r="H11" s="216"/>
      <c r="L11" s="10"/>
    </row>
    <row r="12" spans="2:46" s="9" customFormat="1" ht="12" customHeight="1" x14ac:dyDescent="0.25">
      <c r="B12" s="10"/>
      <c r="D12" s="8" t="s">
        <v>11</v>
      </c>
      <c r="L12" s="10"/>
    </row>
    <row r="13" spans="2:46" s="9" customFormat="1" ht="30" customHeight="1" x14ac:dyDescent="0.25">
      <c r="B13" s="10"/>
      <c r="E13" s="203" t="s">
        <v>513</v>
      </c>
      <c r="F13" s="216"/>
      <c r="G13" s="216"/>
      <c r="H13" s="216"/>
      <c r="L13" s="10"/>
    </row>
    <row r="14" spans="2:46" s="9" customFormat="1" x14ac:dyDescent="0.25">
      <c r="B14" s="10"/>
      <c r="L14" s="10"/>
    </row>
    <row r="15" spans="2:46" s="9" customFormat="1" ht="12" customHeight="1" x14ac:dyDescent="0.25">
      <c r="B15" s="10"/>
      <c r="D15" s="8" t="s">
        <v>13</v>
      </c>
      <c r="F15" s="12" t="s">
        <v>14</v>
      </c>
      <c r="I15" s="8" t="s">
        <v>15</v>
      </c>
      <c r="J15" s="12" t="s">
        <v>14</v>
      </c>
      <c r="L15" s="10"/>
    </row>
    <row r="16" spans="2:46" s="9" customFormat="1" ht="12" customHeight="1" x14ac:dyDescent="0.25">
      <c r="B16" s="10"/>
      <c r="D16" s="8" t="s">
        <v>16</v>
      </c>
      <c r="F16" s="12" t="s">
        <v>376</v>
      </c>
      <c r="I16" s="8" t="s">
        <v>18</v>
      </c>
      <c r="J16" s="13">
        <v>46099</v>
      </c>
      <c r="L16" s="10"/>
    </row>
    <row r="17" spans="2:12" s="9" customFormat="1" ht="10.9" customHeight="1" x14ac:dyDescent="0.25">
      <c r="B17" s="10"/>
      <c r="L17" s="10"/>
    </row>
    <row r="18" spans="2:12" s="9" customFormat="1" ht="12" customHeight="1" x14ac:dyDescent="0.25">
      <c r="B18" s="10"/>
      <c r="D18" s="8" t="s">
        <v>19</v>
      </c>
      <c r="I18" s="8" t="s">
        <v>20</v>
      </c>
      <c r="J18" s="12" t="s">
        <v>14</v>
      </c>
      <c r="L18" s="10"/>
    </row>
    <row r="19" spans="2:12" s="9" customFormat="1" ht="18" customHeight="1" x14ac:dyDescent="0.25">
      <c r="B19" s="10"/>
      <c r="E19" s="12" t="s">
        <v>377</v>
      </c>
      <c r="I19" s="8" t="s">
        <v>21</v>
      </c>
      <c r="J19" s="12" t="s">
        <v>14</v>
      </c>
      <c r="L19" s="10"/>
    </row>
    <row r="20" spans="2:12" s="9" customFormat="1" ht="6.95" customHeight="1" x14ac:dyDescent="0.25">
      <c r="B20" s="10"/>
      <c r="L20" s="10"/>
    </row>
    <row r="21" spans="2:12" s="9" customFormat="1" ht="12" customHeight="1" x14ac:dyDescent="0.25">
      <c r="B21" s="10"/>
      <c r="D21" s="8" t="s">
        <v>22</v>
      </c>
      <c r="I21" s="8" t="s">
        <v>20</v>
      </c>
      <c r="J21" s="12" t="str">
        <f>'[2]Rekapitulácia stavby'!AN13</f>
        <v/>
      </c>
      <c r="L21" s="10"/>
    </row>
    <row r="22" spans="2:12" s="9" customFormat="1" ht="18" customHeight="1" x14ac:dyDescent="0.25">
      <c r="B22" s="10"/>
      <c r="E22" s="207" t="str">
        <f>'[2]Rekapitulácia stavby'!E14</f>
        <v xml:space="preserve"> </v>
      </c>
      <c r="F22" s="207"/>
      <c r="G22" s="207"/>
      <c r="H22" s="207"/>
      <c r="I22" s="8" t="s">
        <v>21</v>
      </c>
      <c r="J22" s="12" t="str">
        <f>'[2]Rekapitulácia stavby'!AN14</f>
        <v/>
      </c>
      <c r="L22" s="10"/>
    </row>
    <row r="23" spans="2:12" s="9" customFormat="1" ht="6.95" customHeight="1" x14ac:dyDescent="0.25">
      <c r="B23" s="10"/>
      <c r="L23" s="10"/>
    </row>
    <row r="24" spans="2:12" s="9" customFormat="1" ht="12" customHeight="1" x14ac:dyDescent="0.25">
      <c r="B24" s="10"/>
      <c r="D24" s="8" t="s">
        <v>23</v>
      </c>
      <c r="I24" s="8" t="s">
        <v>20</v>
      </c>
      <c r="J24" s="12" t="s">
        <v>14</v>
      </c>
      <c r="L24" s="10"/>
    </row>
    <row r="25" spans="2:12" s="9" customFormat="1" ht="18" customHeight="1" x14ac:dyDescent="0.25">
      <c r="B25" s="10"/>
      <c r="E25" s="12" t="s">
        <v>514</v>
      </c>
      <c r="I25" s="8" t="s">
        <v>21</v>
      </c>
      <c r="J25" s="12" t="s">
        <v>14</v>
      </c>
      <c r="L25" s="10"/>
    </row>
    <row r="26" spans="2:12" s="9" customFormat="1" ht="6.95" customHeight="1" x14ac:dyDescent="0.25">
      <c r="B26" s="10"/>
      <c r="L26" s="10"/>
    </row>
    <row r="27" spans="2:12" s="9" customFormat="1" ht="12" customHeight="1" x14ac:dyDescent="0.25">
      <c r="B27" s="10"/>
      <c r="D27" s="8" t="s">
        <v>24</v>
      </c>
      <c r="I27" s="8" t="s">
        <v>20</v>
      </c>
      <c r="J27" s="12" t="s">
        <v>14</v>
      </c>
      <c r="L27" s="10"/>
    </row>
    <row r="28" spans="2:12" s="9" customFormat="1" ht="18" customHeight="1" x14ac:dyDescent="0.25">
      <c r="B28" s="10"/>
      <c r="E28" s="12" t="s">
        <v>514</v>
      </c>
      <c r="I28" s="8" t="s">
        <v>21</v>
      </c>
      <c r="J28" s="12" t="s">
        <v>14</v>
      </c>
      <c r="L28" s="10"/>
    </row>
    <row r="29" spans="2:12" s="9" customFormat="1" ht="6.95" customHeight="1" x14ac:dyDescent="0.25">
      <c r="B29" s="10"/>
      <c r="L29" s="10"/>
    </row>
    <row r="30" spans="2:12" s="9" customFormat="1" ht="12" customHeight="1" x14ac:dyDescent="0.25">
      <c r="B30" s="10"/>
      <c r="D30" s="8" t="s">
        <v>25</v>
      </c>
      <c r="L30" s="10"/>
    </row>
    <row r="31" spans="2:12" s="14" customFormat="1" ht="16.5" customHeight="1" x14ac:dyDescent="0.25">
      <c r="B31" s="15"/>
      <c r="E31" s="209" t="s">
        <v>14</v>
      </c>
      <c r="F31" s="209"/>
      <c r="G31" s="209"/>
      <c r="H31" s="209"/>
      <c r="L31" s="15"/>
    </row>
    <row r="32" spans="2:12" s="9" customFormat="1" ht="6.95" customHeight="1" x14ac:dyDescent="0.25">
      <c r="B32" s="10"/>
      <c r="L32" s="10"/>
    </row>
    <row r="33" spans="2:12" s="9" customFormat="1" ht="6.95" customHeight="1" x14ac:dyDescent="0.25">
      <c r="B33" s="10"/>
      <c r="D33" s="17"/>
      <c r="E33" s="17"/>
      <c r="F33" s="17"/>
      <c r="G33" s="17"/>
      <c r="H33" s="17"/>
      <c r="I33" s="17"/>
      <c r="J33" s="17"/>
      <c r="K33" s="17"/>
      <c r="L33" s="10"/>
    </row>
    <row r="34" spans="2:12" s="9" customFormat="1" ht="25.35" customHeight="1" x14ac:dyDescent="0.25">
      <c r="B34" s="10"/>
      <c r="D34" s="18" t="s">
        <v>26</v>
      </c>
      <c r="J34" s="19">
        <f>ROUND(J133, 2)</f>
        <v>0</v>
      </c>
      <c r="L34" s="10"/>
    </row>
    <row r="35" spans="2:12" s="9" customFormat="1" ht="6.95" customHeight="1" x14ac:dyDescent="0.25">
      <c r="B35" s="10"/>
      <c r="D35" s="17"/>
      <c r="E35" s="17"/>
      <c r="F35" s="17"/>
      <c r="G35" s="17"/>
      <c r="H35" s="17"/>
      <c r="I35" s="17"/>
      <c r="J35" s="17"/>
      <c r="K35" s="17"/>
      <c r="L35" s="10"/>
    </row>
    <row r="36" spans="2:12" s="9" customFormat="1" ht="14.45" customHeight="1" x14ac:dyDescent="0.25">
      <c r="B36" s="10"/>
      <c r="F36" s="20" t="s">
        <v>27</v>
      </c>
      <c r="I36" s="20" t="s">
        <v>28</v>
      </c>
      <c r="J36" s="20" t="s">
        <v>29</v>
      </c>
      <c r="L36" s="10"/>
    </row>
    <row r="37" spans="2:12" s="9" customFormat="1" ht="14.45" customHeight="1" x14ac:dyDescent="0.25">
      <c r="B37" s="10"/>
      <c r="D37" s="11" t="s">
        <v>30</v>
      </c>
      <c r="E37" s="21" t="s">
        <v>31</v>
      </c>
      <c r="F37" s="22">
        <f>ROUND((SUM(BE133:BE198)),  2)</f>
        <v>0</v>
      </c>
      <c r="G37" s="23"/>
      <c r="H37" s="23"/>
      <c r="I37" s="24">
        <v>0.23</v>
      </c>
      <c r="J37" s="22">
        <f>ROUND(((SUM(BE133:BE198))*I37),  2)</f>
        <v>0</v>
      </c>
      <c r="L37" s="10"/>
    </row>
    <row r="38" spans="2:12" s="9" customFormat="1" ht="14.45" customHeight="1" x14ac:dyDescent="0.25">
      <c r="B38" s="10"/>
      <c r="E38" s="21"/>
      <c r="F38" s="25">
        <f>ROUND((SUM(BF133:BF198)),  2)</f>
        <v>0</v>
      </c>
      <c r="I38" s="26">
        <v>0.23</v>
      </c>
      <c r="J38" s="25">
        <f>ROUND(((SUM(BF133:BF198))*I38),  2)</f>
        <v>0</v>
      </c>
      <c r="L38" s="10"/>
    </row>
    <row r="39" spans="2:12" s="9" customFormat="1" ht="14.45" hidden="1" customHeight="1" x14ac:dyDescent="0.25">
      <c r="B39" s="10"/>
      <c r="E39" s="8" t="s">
        <v>33</v>
      </c>
      <c r="F39" s="25">
        <f>ROUND((SUM(BG133:BG198)),  2)</f>
        <v>0</v>
      </c>
      <c r="I39" s="26">
        <v>0.23</v>
      </c>
      <c r="J39" s="25">
        <f>0</f>
        <v>0</v>
      </c>
      <c r="L39" s="10"/>
    </row>
    <row r="40" spans="2:12" s="9" customFormat="1" ht="14.45" hidden="1" customHeight="1" x14ac:dyDescent="0.25">
      <c r="B40" s="10"/>
      <c r="E40" s="8" t="s">
        <v>34</v>
      </c>
      <c r="F40" s="25">
        <f>ROUND((SUM(BH133:BH198)),  2)</f>
        <v>0</v>
      </c>
      <c r="I40" s="26">
        <v>0.23</v>
      </c>
      <c r="J40" s="25">
        <f>0</f>
        <v>0</v>
      </c>
      <c r="L40" s="10"/>
    </row>
    <row r="41" spans="2:12" s="9" customFormat="1" ht="14.45" hidden="1" customHeight="1" x14ac:dyDescent="0.25">
      <c r="B41" s="10"/>
      <c r="E41" s="21" t="s">
        <v>35</v>
      </c>
      <c r="F41" s="22">
        <f>ROUND((SUM(BI133:BI198)),  2)</f>
        <v>0</v>
      </c>
      <c r="G41" s="23"/>
      <c r="H41" s="23"/>
      <c r="I41" s="24">
        <v>0</v>
      </c>
      <c r="J41" s="22">
        <f>0</f>
        <v>0</v>
      </c>
      <c r="L41" s="10"/>
    </row>
    <row r="42" spans="2:12" s="9" customFormat="1" ht="6.95" customHeight="1" x14ac:dyDescent="0.25">
      <c r="B42" s="10"/>
      <c r="L42" s="10"/>
    </row>
    <row r="43" spans="2:12" s="9" customFormat="1" ht="25.35" customHeight="1" x14ac:dyDescent="0.25">
      <c r="B43" s="10"/>
      <c r="C43" s="27"/>
      <c r="D43" s="28" t="s">
        <v>36</v>
      </c>
      <c r="E43" s="29"/>
      <c r="F43" s="29"/>
      <c r="G43" s="30" t="s">
        <v>37</v>
      </c>
      <c r="H43" s="31" t="s">
        <v>38</v>
      </c>
      <c r="I43" s="29"/>
      <c r="J43" s="32">
        <f>SUM(J34:J41)</f>
        <v>0</v>
      </c>
      <c r="K43" s="33"/>
      <c r="L43" s="10"/>
    </row>
    <row r="44" spans="2:12" s="9" customFormat="1" ht="14.45" customHeight="1" x14ac:dyDescent="0.25">
      <c r="B44" s="10"/>
      <c r="L44" s="10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9" customFormat="1" ht="14.45" customHeight="1" x14ac:dyDescent="0.25">
      <c r="B50" s="10"/>
      <c r="D50" s="34" t="s">
        <v>39</v>
      </c>
      <c r="E50" s="35"/>
      <c r="F50" s="35"/>
      <c r="G50" s="34" t="s">
        <v>40</v>
      </c>
      <c r="H50" s="35"/>
      <c r="I50" s="35"/>
      <c r="J50" s="35"/>
      <c r="K50" s="35"/>
      <c r="L50" s="10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9" customFormat="1" ht="12.75" x14ac:dyDescent="0.25">
      <c r="B61" s="10"/>
      <c r="D61" s="36" t="s">
        <v>41</v>
      </c>
      <c r="E61" s="37"/>
      <c r="F61" s="38" t="s">
        <v>42</v>
      </c>
      <c r="G61" s="36" t="s">
        <v>41</v>
      </c>
      <c r="H61" s="37"/>
      <c r="I61" s="37"/>
      <c r="J61" s="39" t="s">
        <v>42</v>
      </c>
      <c r="K61" s="37"/>
      <c r="L61" s="10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9" customFormat="1" ht="12.75" x14ac:dyDescent="0.25">
      <c r="B65" s="10"/>
      <c r="D65" s="34" t="s">
        <v>43</v>
      </c>
      <c r="E65" s="35"/>
      <c r="F65" s="35"/>
      <c r="G65" s="34" t="s">
        <v>44</v>
      </c>
      <c r="H65" s="35"/>
      <c r="I65" s="35"/>
      <c r="J65" s="35"/>
      <c r="K65" s="35"/>
      <c r="L65" s="10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9" customFormat="1" ht="12.75" x14ac:dyDescent="0.25">
      <c r="B76" s="10"/>
      <c r="D76" s="36" t="s">
        <v>41</v>
      </c>
      <c r="E76" s="37"/>
      <c r="F76" s="38" t="s">
        <v>42</v>
      </c>
      <c r="G76" s="36" t="s">
        <v>41</v>
      </c>
      <c r="H76" s="37"/>
      <c r="I76" s="37"/>
      <c r="J76" s="39" t="s">
        <v>42</v>
      </c>
      <c r="K76" s="37"/>
      <c r="L76" s="10"/>
    </row>
    <row r="77" spans="2:12" s="9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0"/>
    </row>
    <row r="81" spans="2:12" s="9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0"/>
    </row>
    <row r="82" spans="2:12" s="9" customFormat="1" ht="24.95" hidden="1" customHeight="1" x14ac:dyDescent="0.25">
      <c r="B82" s="10"/>
      <c r="C82" s="6" t="s">
        <v>45</v>
      </c>
      <c r="L82" s="10"/>
    </row>
    <row r="83" spans="2:12" s="9" customFormat="1" ht="6.95" hidden="1" customHeight="1" x14ac:dyDescent="0.25">
      <c r="B83" s="10"/>
      <c r="L83" s="10"/>
    </row>
    <row r="84" spans="2:12" s="9" customFormat="1" ht="12" hidden="1" customHeight="1" x14ac:dyDescent="0.25">
      <c r="B84" s="10"/>
      <c r="C84" s="8" t="s">
        <v>6</v>
      </c>
      <c r="L84" s="10"/>
    </row>
    <row r="85" spans="2:12" s="9" customFormat="1" ht="16.5" hidden="1" customHeight="1" x14ac:dyDescent="0.25">
      <c r="B85" s="10"/>
      <c r="E85" s="214" t="str">
        <f>E7</f>
        <v>Zelené sídliská - lokalita MAGURSKÁ - JELŠOVÝ HÁJIK</v>
      </c>
      <c r="F85" s="215"/>
      <c r="G85" s="215"/>
      <c r="H85" s="215"/>
      <c r="L85" s="10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214" t="s">
        <v>511</v>
      </c>
      <c r="F87" s="206"/>
      <c r="G87" s="206"/>
      <c r="H87" s="206"/>
      <c r="L87" s="5"/>
    </row>
    <row r="88" spans="2:12" ht="12" hidden="1" customHeight="1" x14ac:dyDescent="0.2">
      <c r="B88" s="5"/>
      <c r="C88" s="8" t="s">
        <v>9</v>
      </c>
      <c r="L88" s="5"/>
    </row>
    <row r="89" spans="2:12" s="9" customFormat="1" ht="16.5" hidden="1" customHeight="1" x14ac:dyDescent="0.25">
      <c r="B89" s="10"/>
      <c r="E89" s="188" t="s">
        <v>512</v>
      </c>
      <c r="F89" s="216"/>
      <c r="G89" s="216"/>
      <c r="H89" s="216"/>
      <c r="L89" s="10"/>
    </row>
    <row r="90" spans="2:12" s="9" customFormat="1" ht="12" hidden="1" customHeight="1" x14ac:dyDescent="0.25">
      <c r="B90" s="10"/>
      <c r="C90" s="8" t="s">
        <v>11</v>
      </c>
      <c r="L90" s="10"/>
    </row>
    <row r="91" spans="2:12" s="9" customFormat="1" ht="30" hidden="1" customHeight="1" x14ac:dyDescent="0.25">
      <c r="B91" s="10"/>
      <c r="E91" s="203" t="str">
        <f>E13</f>
        <v>SO 7.1.2 - Prípojky vody a kanalizácie -  prípojky pre bunky hokejbalového ihriska - časť 1</v>
      </c>
      <c r="F91" s="216"/>
      <c r="G91" s="216"/>
      <c r="H91" s="216"/>
      <c r="L91" s="10"/>
    </row>
    <row r="92" spans="2:12" s="9" customFormat="1" ht="6.95" hidden="1" customHeight="1" x14ac:dyDescent="0.25">
      <c r="B92" s="10"/>
      <c r="L92" s="10"/>
    </row>
    <row r="93" spans="2:12" s="9" customFormat="1" ht="12" hidden="1" customHeight="1" x14ac:dyDescent="0.25">
      <c r="B93" s="10"/>
      <c r="C93" s="8" t="s">
        <v>16</v>
      </c>
      <c r="F93" s="12" t="str">
        <f>F16</f>
        <v>Magurská, Jelšový hájik</v>
      </c>
      <c r="I93" s="8" t="s">
        <v>18</v>
      </c>
      <c r="J93" s="13">
        <f>IF(J16="","",J16)</f>
        <v>46099</v>
      </c>
      <c r="L93" s="10"/>
    </row>
    <row r="94" spans="2:12" s="9" customFormat="1" ht="6.95" hidden="1" customHeight="1" x14ac:dyDescent="0.25">
      <c r="B94" s="10"/>
      <c r="L94" s="10"/>
    </row>
    <row r="95" spans="2:12" s="9" customFormat="1" ht="15.2" hidden="1" customHeight="1" x14ac:dyDescent="0.25">
      <c r="B95" s="10"/>
      <c r="C95" s="8" t="s">
        <v>19</v>
      </c>
      <c r="F95" s="12" t="str">
        <f>E19</f>
        <v>Mesto Banská Bystrica</v>
      </c>
      <c r="I95" s="8" t="s">
        <v>23</v>
      </c>
      <c r="J95" s="16" t="str">
        <f>E25</f>
        <v>Ing. Jozef Vršanský</v>
      </c>
      <c r="L95" s="10"/>
    </row>
    <row r="96" spans="2:12" s="9" customFormat="1" ht="15.2" hidden="1" customHeight="1" x14ac:dyDescent="0.25">
      <c r="B96" s="10"/>
      <c r="C96" s="8" t="s">
        <v>22</v>
      </c>
      <c r="F96" s="12" t="str">
        <f>IF(E22="","",E22)</f>
        <v xml:space="preserve"> </v>
      </c>
      <c r="I96" s="8" t="s">
        <v>24</v>
      </c>
      <c r="J96" s="16" t="str">
        <f>E28</f>
        <v>Ing. Jozef Vršanský</v>
      </c>
      <c r="L96" s="10"/>
    </row>
    <row r="97" spans="2:47" s="9" customFormat="1" ht="10.35" hidden="1" customHeight="1" x14ac:dyDescent="0.25">
      <c r="B97" s="10"/>
      <c r="L97" s="10"/>
    </row>
    <row r="98" spans="2:47" s="9" customFormat="1" ht="29.25" hidden="1" customHeight="1" x14ac:dyDescent="0.25">
      <c r="B98" s="10"/>
      <c r="C98" s="44" t="s">
        <v>46</v>
      </c>
      <c r="D98" s="27"/>
      <c r="E98" s="27"/>
      <c r="F98" s="27"/>
      <c r="G98" s="27"/>
      <c r="H98" s="27"/>
      <c r="I98" s="27"/>
      <c r="J98" s="45" t="s">
        <v>47</v>
      </c>
      <c r="K98" s="27"/>
      <c r="L98" s="10"/>
    </row>
    <row r="99" spans="2:47" s="9" customFormat="1" ht="10.35" hidden="1" customHeight="1" x14ac:dyDescent="0.25">
      <c r="B99" s="10"/>
      <c r="L99" s="10"/>
    </row>
    <row r="100" spans="2:47" s="9" customFormat="1" ht="22.9" hidden="1" customHeight="1" x14ac:dyDescent="0.25">
      <c r="B100" s="10"/>
      <c r="C100" s="46" t="s">
        <v>48</v>
      </c>
      <c r="J100" s="19">
        <f>J133</f>
        <v>0</v>
      </c>
      <c r="L100" s="10"/>
      <c r="AU100" s="2" t="s">
        <v>49</v>
      </c>
    </row>
    <row r="101" spans="2:47" s="47" customFormat="1" ht="24.95" hidden="1" customHeight="1" x14ac:dyDescent="0.25">
      <c r="B101" s="48"/>
      <c r="D101" s="49" t="s">
        <v>515</v>
      </c>
      <c r="E101" s="50"/>
      <c r="F101" s="50"/>
      <c r="G101" s="50"/>
      <c r="H101" s="50"/>
      <c r="I101" s="50"/>
      <c r="J101" s="51">
        <f>J134</f>
        <v>0</v>
      </c>
      <c r="L101" s="48"/>
    </row>
    <row r="102" spans="2:47" s="52" customFormat="1" ht="19.899999999999999" hidden="1" customHeight="1" x14ac:dyDescent="0.25">
      <c r="B102" s="53"/>
      <c r="D102" s="54" t="s">
        <v>516</v>
      </c>
      <c r="E102" s="55"/>
      <c r="F102" s="55"/>
      <c r="G102" s="55"/>
      <c r="H102" s="55"/>
      <c r="I102" s="55"/>
      <c r="J102" s="56">
        <f>J135</f>
        <v>0</v>
      </c>
      <c r="L102" s="53"/>
    </row>
    <row r="103" spans="2:47" s="52" customFormat="1" ht="19.899999999999999" hidden="1" customHeight="1" x14ac:dyDescent="0.25">
      <c r="B103" s="53"/>
      <c r="D103" s="54" t="s">
        <v>517</v>
      </c>
      <c r="E103" s="55"/>
      <c r="F103" s="55"/>
      <c r="G103" s="55"/>
      <c r="H103" s="55"/>
      <c r="I103" s="55"/>
      <c r="J103" s="56">
        <f>J151</f>
        <v>0</v>
      </c>
      <c r="L103" s="53"/>
    </row>
    <row r="104" spans="2:47" s="52" customFormat="1" ht="19.899999999999999" hidden="1" customHeight="1" x14ac:dyDescent="0.25">
      <c r="B104" s="53"/>
      <c r="D104" s="54" t="s">
        <v>518</v>
      </c>
      <c r="E104" s="55"/>
      <c r="F104" s="55"/>
      <c r="G104" s="55"/>
      <c r="H104" s="55"/>
      <c r="I104" s="55"/>
      <c r="J104" s="56">
        <f>J155</f>
        <v>0</v>
      </c>
      <c r="L104" s="53"/>
    </row>
    <row r="105" spans="2:47" s="52" customFormat="1" ht="19.899999999999999" hidden="1" customHeight="1" x14ac:dyDescent="0.25">
      <c r="B105" s="53"/>
      <c r="D105" s="54" t="s">
        <v>519</v>
      </c>
      <c r="E105" s="55"/>
      <c r="F105" s="55"/>
      <c r="G105" s="55"/>
      <c r="H105" s="55"/>
      <c r="I105" s="55"/>
      <c r="J105" s="56">
        <f>J159</f>
        <v>0</v>
      </c>
      <c r="L105" s="53"/>
    </row>
    <row r="106" spans="2:47" s="52" customFormat="1" ht="19.899999999999999" hidden="1" customHeight="1" x14ac:dyDescent="0.25">
      <c r="B106" s="53"/>
      <c r="D106" s="54" t="s">
        <v>520</v>
      </c>
      <c r="E106" s="55"/>
      <c r="F106" s="55"/>
      <c r="G106" s="55"/>
      <c r="H106" s="55"/>
      <c r="I106" s="55"/>
      <c r="J106" s="56">
        <f>J188</f>
        <v>0</v>
      </c>
      <c r="L106" s="53"/>
    </row>
    <row r="107" spans="2:47" s="52" customFormat="1" ht="19.899999999999999" hidden="1" customHeight="1" x14ac:dyDescent="0.25">
      <c r="B107" s="53"/>
      <c r="D107" s="54" t="s">
        <v>521</v>
      </c>
      <c r="E107" s="55"/>
      <c r="F107" s="55"/>
      <c r="G107" s="55"/>
      <c r="H107" s="55"/>
      <c r="I107" s="55"/>
      <c r="J107" s="56">
        <f>J194</f>
        <v>0</v>
      </c>
      <c r="L107" s="53"/>
    </row>
    <row r="108" spans="2:47" s="47" customFormat="1" ht="24.95" hidden="1" customHeight="1" x14ac:dyDescent="0.25">
      <c r="B108" s="48"/>
      <c r="D108" s="49" t="s">
        <v>522</v>
      </c>
      <c r="E108" s="50"/>
      <c r="F108" s="50"/>
      <c r="G108" s="50"/>
      <c r="H108" s="50"/>
      <c r="I108" s="50"/>
      <c r="J108" s="51">
        <f>J196</f>
        <v>0</v>
      </c>
      <c r="L108" s="48"/>
    </row>
    <row r="109" spans="2:47" s="52" customFormat="1" ht="19.899999999999999" hidden="1" customHeight="1" x14ac:dyDescent="0.25">
      <c r="B109" s="53"/>
      <c r="D109" s="54" t="s">
        <v>523</v>
      </c>
      <c r="E109" s="55"/>
      <c r="F109" s="55"/>
      <c r="G109" s="55"/>
      <c r="H109" s="55"/>
      <c r="I109" s="55"/>
      <c r="J109" s="56">
        <f>J197</f>
        <v>0</v>
      </c>
      <c r="L109" s="53"/>
    </row>
    <row r="110" spans="2:47" s="9" customFormat="1" ht="21.75" hidden="1" customHeight="1" x14ac:dyDescent="0.25">
      <c r="B110" s="10"/>
      <c r="L110" s="10"/>
    </row>
    <row r="111" spans="2:47" s="9" customFormat="1" ht="6.95" hidden="1" customHeight="1" x14ac:dyDescent="0.25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10"/>
    </row>
    <row r="112" spans="2:47" hidden="1" x14ac:dyDescent="0.2"/>
    <row r="113" spans="2:12" hidden="1" x14ac:dyDescent="0.2"/>
    <row r="114" spans="2:12" hidden="1" x14ac:dyDescent="0.2"/>
    <row r="115" spans="2:12" s="9" customFormat="1" ht="6.95" customHeight="1" x14ac:dyDescent="0.25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10"/>
    </row>
    <row r="116" spans="2:12" s="9" customFormat="1" ht="24.95" customHeight="1" x14ac:dyDescent="0.25">
      <c r="B116" s="10"/>
      <c r="C116" s="6" t="s">
        <v>62</v>
      </c>
      <c r="L116" s="10"/>
    </row>
    <row r="117" spans="2:12" s="9" customFormat="1" ht="6.95" customHeight="1" x14ac:dyDescent="0.25">
      <c r="B117" s="10"/>
      <c r="L117" s="10"/>
    </row>
    <row r="118" spans="2:12" s="9" customFormat="1" ht="12" customHeight="1" x14ac:dyDescent="0.25">
      <c r="B118" s="10"/>
      <c r="C118" s="8" t="s">
        <v>6</v>
      </c>
      <c r="L118" s="10"/>
    </row>
    <row r="119" spans="2:12" s="9" customFormat="1" ht="16.5" customHeight="1" x14ac:dyDescent="0.25">
      <c r="B119" s="10"/>
      <c r="E119" s="214" t="str">
        <f>E7</f>
        <v>Zelené sídliská - lokalita MAGURSKÁ - JELŠOVÝ HÁJIK</v>
      </c>
      <c r="F119" s="215"/>
      <c r="G119" s="215"/>
      <c r="H119" s="215"/>
      <c r="L119" s="10"/>
    </row>
    <row r="120" spans="2:12" ht="12" customHeight="1" x14ac:dyDescent="0.2">
      <c r="B120" s="5"/>
      <c r="C120" s="8" t="s">
        <v>7</v>
      </c>
      <c r="L120" s="5"/>
    </row>
    <row r="121" spans="2:12" ht="16.5" customHeight="1" x14ac:dyDescent="0.2">
      <c r="B121" s="5"/>
      <c r="E121" s="214" t="s">
        <v>511</v>
      </c>
      <c r="F121" s="206"/>
      <c r="G121" s="206"/>
      <c r="H121" s="206"/>
      <c r="L121" s="5"/>
    </row>
    <row r="122" spans="2:12" ht="12" customHeight="1" x14ac:dyDescent="0.2">
      <c r="B122" s="5"/>
      <c r="C122" s="8" t="s">
        <v>9</v>
      </c>
      <c r="L122" s="5"/>
    </row>
    <row r="123" spans="2:12" s="9" customFormat="1" ht="16.5" customHeight="1" x14ac:dyDescent="0.25">
      <c r="B123" s="10"/>
      <c r="E123" s="188" t="s">
        <v>512</v>
      </c>
      <c r="F123" s="216"/>
      <c r="G123" s="216"/>
      <c r="H123" s="216"/>
      <c r="L123" s="10"/>
    </row>
    <row r="124" spans="2:12" s="9" customFormat="1" ht="12" customHeight="1" x14ac:dyDescent="0.25">
      <c r="B124" s="10"/>
      <c r="C124" s="8" t="s">
        <v>11</v>
      </c>
      <c r="L124" s="10"/>
    </row>
    <row r="125" spans="2:12" s="9" customFormat="1" ht="30" customHeight="1" x14ac:dyDescent="0.25">
      <c r="B125" s="10"/>
      <c r="E125" s="203" t="str">
        <f>E13</f>
        <v>SO 7.1.2 - Prípojky vody a kanalizácie -  prípojky pre bunky hokejbalového ihriska - časť 1</v>
      </c>
      <c r="F125" s="216"/>
      <c r="G125" s="216"/>
      <c r="H125" s="216"/>
      <c r="L125" s="10"/>
    </row>
    <row r="126" spans="2:12" s="9" customFormat="1" ht="6.95" customHeight="1" x14ac:dyDescent="0.25">
      <c r="B126" s="10"/>
      <c r="L126" s="10"/>
    </row>
    <row r="127" spans="2:12" s="9" customFormat="1" ht="12" customHeight="1" x14ac:dyDescent="0.25">
      <c r="B127" s="10"/>
      <c r="C127" s="8" t="s">
        <v>16</v>
      </c>
      <c r="F127" s="12" t="str">
        <f>F16</f>
        <v>Magurská, Jelšový hájik</v>
      </c>
      <c r="I127" s="8" t="s">
        <v>18</v>
      </c>
      <c r="J127" s="13">
        <f>IF(J16="","",J16)</f>
        <v>46099</v>
      </c>
      <c r="L127" s="10"/>
    </row>
    <row r="128" spans="2:12" s="9" customFormat="1" ht="6.95" customHeight="1" x14ac:dyDescent="0.25">
      <c r="B128" s="10"/>
      <c r="L128" s="10"/>
    </row>
    <row r="129" spans="2:65" s="9" customFormat="1" ht="15.2" customHeight="1" x14ac:dyDescent="0.25">
      <c r="B129" s="10"/>
      <c r="C129" s="8" t="s">
        <v>19</v>
      </c>
      <c r="F129" s="12" t="str">
        <f>E19</f>
        <v>Mesto Banská Bystrica</v>
      </c>
      <c r="I129" s="8" t="s">
        <v>23</v>
      </c>
      <c r="J129" s="16" t="str">
        <f>E25</f>
        <v>Ing. Jozef Vršanský</v>
      </c>
      <c r="L129" s="10"/>
    </row>
    <row r="130" spans="2:65" s="9" customFormat="1" ht="15.2" customHeight="1" x14ac:dyDescent="0.25">
      <c r="B130" s="10"/>
      <c r="C130" s="8" t="s">
        <v>22</v>
      </c>
      <c r="F130" s="12" t="str">
        <f>IF(E22="","",E22)</f>
        <v xml:space="preserve"> </v>
      </c>
      <c r="I130" s="8" t="s">
        <v>24</v>
      </c>
      <c r="J130" s="16" t="str">
        <f>E28</f>
        <v>Ing. Jozef Vršanský</v>
      </c>
      <c r="L130" s="10"/>
    </row>
    <row r="131" spans="2:65" s="9" customFormat="1" ht="10.35" customHeight="1" x14ac:dyDescent="0.25">
      <c r="B131" s="10"/>
      <c r="L131" s="10"/>
    </row>
    <row r="132" spans="2:65" s="57" customFormat="1" ht="29.25" customHeight="1" x14ac:dyDescent="0.25">
      <c r="B132" s="58"/>
      <c r="C132" s="59" t="s">
        <v>63</v>
      </c>
      <c r="D132" s="60" t="s">
        <v>64</v>
      </c>
      <c r="E132" s="60" t="s">
        <v>65</v>
      </c>
      <c r="F132" s="60" t="s">
        <v>66</v>
      </c>
      <c r="G132" s="60" t="s">
        <v>67</v>
      </c>
      <c r="H132" s="60" t="s">
        <v>68</v>
      </c>
      <c r="I132" s="60" t="s">
        <v>69</v>
      </c>
      <c r="J132" s="61" t="s">
        <v>47</v>
      </c>
      <c r="K132" s="62" t="s">
        <v>70</v>
      </c>
      <c r="L132" s="58"/>
      <c r="M132" s="63" t="s">
        <v>14</v>
      </c>
      <c r="N132" s="64" t="s">
        <v>30</v>
      </c>
      <c r="O132" s="64" t="s">
        <v>71</v>
      </c>
      <c r="P132" s="64" t="s">
        <v>72</v>
      </c>
      <c r="Q132" s="64" t="s">
        <v>73</v>
      </c>
      <c r="R132" s="64" t="s">
        <v>74</v>
      </c>
      <c r="S132" s="64" t="s">
        <v>75</v>
      </c>
      <c r="T132" s="65" t="s">
        <v>76</v>
      </c>
    </row>
    <row r="133" spans="2:65" s="9" customFormat="1" ht="22.9" customHeight="1" x14ac:dyDescent="0.25">
      <c r="B133" s="10"/>
      <c r="C133" s="66" t="s">
        <v>48</v>
      </c>
      <c r="J133" s="217">
        <f>BK133</f>
        <v>0</v>
      </c>
      <c r="L133" s="10"/>
      <c r="M133" s="67"/>
      <c r="N133" s="17"/>
      <c r="O133" s="17"/>
      <c r="P133" s="68">
        <f>P134+P196</f>
        <v>0</v>
      </c>
      <c r="Q133" s="17"/>
      <c r="R133" s="68">
        <f>R134+R196</f>
        <v>120.19431999999999</v>
      </c>
      <c r="S133" s="17"/>
      <c r="T133" s="69">
        <f>T134+T196</f>
        <v>0</v>
      </c>
      <c r="AT133" s="2" t="s">
        <v>77</v>
      </c>
      <c r="AU133" s="2" t="s">
        <v>49</v>
      </c>
      <c r="BK133" s="70">
        <f>BK134+BK196</f>
        <v>0</v>
      </c>
    </row>
    <row r="134" spans="2:65" s="71" customFormat="1" ht="25.9" customHeight="1" x14ac:dyDescent="0.2">
      <c r="B134" s="72"/>
      <c r="D134" s="73" t="s">
        <v>77</v>
      </c>
      <c r="E134" s="74" t="s">
        <v>78</v>
      </c>
      <c r="F134" s="74" t="s">
        <v>524</v>
      </c>
      <c r="J134" s="218">
        <f>BK134</f>
        <v>0</v>
      </c>
      <c r="L134" s="72"/>
      <c r="M134" s="75"/>
      <c r="P134" s="76">
        <f>P135+P151+P155+P159+P188+P194</f>
        <v>0</v>
      </c>
      <c r="R134" s="76">
        <f>R135+R151+R155+R159+R188+R194</f>
        <v>120.19410999999999</v>
      </c>
      <c r="T134" s="77">
        <f>T135+T151+T155+T159+T188+T194</f>
        <v>0</v>
      </c>
      <c r="AR134" s="73" t="s">
        <v>80</v>
      </c>
      <c r="AT134" s="78" t="s">
        <v>77</v>
      </c>
      <c r="AU134" s="78" t="s">
        <v>2</v>
      </c>
      <c r="AY134" s="73" t="s">
        <v>81</v>
      </c>
      <c r="BK134" s="79">
        <f>BK135+BK151+BK155+BK159+BK188+BK194</f>
        <v>0</v>
      </c>
    </row>
    <row r="135" spans="2:65" s="71" customFormat="1" ht="22.9" customHeight="1" x14ac:dyDescent="0.2">
      <c r="B135" s="72"/>
      <c r="D135" s="73" t="s">
        <v>77</v>
      </c>
      <c r="E135" s="80" t="s">
        <v>80</v>
      </c>
      <c r="F135" s="80" t="s">
        <v>525</v>
      </c>
      <c r="J135" s="219">
        <f>BK135</f>
        <v>0</v>
      </c>
      <c r="L135" s="72"/>
      <c r="M135" s="75"/>
      <c r="P135" s="76">
        <f>SUM(P136:P150)</f>
        <v>0</v>
      </c>
      <c r="R135" s="76">
        <f>SUM(R136:R150)</f>
        <v>55.729579999999999</v>
      </c>
      <c r="T135" s="77">
        <f>SUM(T136:T150)</f>
        <v>0</v>
      </c>
      <c r="AR135" s="73" t="s">
        <v>80</v>
      </c>
      <c r="AT135" s="78" t="s">
        <v>77</v>
      </c>
      <c r="AU135" s="78" t="s">
        <v>80</v>
      </c>
      <c r="AY135" s="73" t="s">
        <v>81</v>
      </c>
      <c r="BK135" s="79">
        <f>SUM(BK136:BK150)</f>
        <v>0</v>
      </c>
    </row>
    <row r="136" spans="2:65" s="9" customFormat="1" ht="33" customHeight="1" x14ac:dyDescent="0.25">
      <c r="B136" s="81"/>
      <c r="C136" s="82" t="s">
        <v>80</v>
      </c>
      <c r="D136" s="82" t="s">
        <v>83</v>
      </c>
      <c r="E136" s="83" t="s">
        <v>526</v>
      </c>
      <c r="F136" s="84" t="s">
        <v>527</v>
      </c>
      <c r="G136" s="85" t="s">
        <v>123</v>
      </c>
      <c r="H136" s="86">
        <v>40.6</v>
      </c>
      <c r="I136" s="221">
        <v>0</v>
      </c>
      <c r="J136" s="221">
        <f t="shared" ref="J136:J150" si="0">ROUND(I136*H136,3)</f>
        <v>0</v>
      </c>
      <c r="K136" s="87"/>
      <c r="L136" s="10"/>
      <c r="M136" s="88" t="s">
        <v>14</v>
      </c>
      <c r="N136" s="89" t="s">
        <v>32</v>
      </c>
      <c r="O136" s="90">
        <v>0</v>
      </c>
      <c r="P136" s="90">
        <f t="shared" ref="P136:P150" si="1">O136*H136</f>
        <v>0</v>
      </c>
      <c r="Q136" s="90">
        <v>0</v>
      </c>
      <c r="R136" s="90">
        <f t="shared" ref="R136:R150" si="2">Q136*H136</f>
        <v>0</v>
      </c>
      <c r="S136" s="90">
        <v>0</v>
      </c>
      <c r="T136" s="91">
        <f t="shared" ref="T136:T150" si="3">S136*H136</f>
        <v>0</v>
      </c>
      <c r="AR136" s="92" t="s">
        <v>87</v>
      </c>
      <c r="AT136" s="92" t="s">
        <v>83</v>
      </c>
      <c r="AU136" s="92" t="s">
        <v>88</v>
      </c>
      <c r="AY136" s="2" t="s">
        <v>81</v>
      </c>
      <c r="BE136" s="93">
        <f t="shared" ref="BE136:BE150" si="4">IF(N136="základná",J136,0)</f>
        <v>0</v>
      </c>
      <c r="BF136" s="93">
        <f t="shared" ref="BF136:BF150" si="5">IF(N136="znížená",J136,0)</f>
        <v>0</v>
      </c>
      <c r="BG136" s="93">
        <f t="shared" ref="BG136:BG150" si="6">IF(N136="zákl. prenesená",J136,0)</f>
        <v>0</v>
      </c>
      <c r="BH136" s="93">
        <f t="shared" ref="BH136:BH150" si="7">IF(N136="zníž. prenesená",J136,0)</f>
        <v>0</v>
      </c>
      <c r="BI136" s="93">
        <f t="shared" ref="BI136:BI150" si="8">IF(N136="nulová",J136,0)</f>
        <v>0</v>
      </c>
      <c r="BJ136" s="2" t="s">
        <v>88</v>
      </c>
      <c r="BK136" s="94">
        <f t="shared" ref="BK136:BK150" si="9">ROUND(I136*H136,3)</f>
        <v>0</v>
      </c>
      <c r="BL136" s="2" t="s">
        <v>87</v>
      </c>
      <c r="BM136" s="92" t="s">
        <v>88</v>
      </c>
    </row>
    <row r="137" spans="2:65" s="9" customFormat="1" ht="21.75" customHeight="1" x14ac:dyDescent="0.25">
      <c r="B137" s="81"/>
      <c r="C137" s="82" t="s">
        <v>88</v>
      </c>
      <c r="D137" s="82" t="s">
        <v>83</v>
      </c>
      <c r="E137" s="83" t="s">
        <v>528</v>
      </c>
      <c r="F137" s="84" t="s">
        <v>529</v>
      </c>
      <c r="G137" s="85" t="s">
        <v>86</v>
      </c>
      <c r="H137" s="86">
        <v>15.929</v>
      </c>
      <c r="I137" s="221">
        <v>0</v>
      </c>
      <c r="J137" s="221">
        <f t="shared" si="0"/>
        <v>0</v>
      </c>
      <c r="K137" s="87"/>
      <c r="L137" s="10"/>
      <c r="M137" s="88" t="s">
        <v>14</v>
      </c>
      <c r="N137" s="89" t="s">
        <v>32</v>
      </c>
      <c r="O137" s="90">
        <v>0</v>
      </c>
      <c r="P137" s="90">
        <f t="shared" si="1"/>
        <v>0</v>
      </c>
      <c r="Q137" s="90">
        <v>0</v>
      </c>
      <c r="R137" s="90">
        <f t="shared" si="2"/>
        <v>0</v>
      </c>
      <c r="S137" s="90">
        <v>0</v>
      </c>
      <c r="T137" s="91">
        <f t="shared" si="3"/>
        <v>0</v>
      </c>
      <c r="AR137" s="92" t="s">
        <v>87</v>
      </c>
      <c r="AT137" s="92" t="s">
        <v>83</v>
      </c>
      <c r="AU137" s="92" t="s">
        <v>88</v>
      </c>
      <c r="AY137" s="2" t="s">
        <v>81</v>
      </c>
      <c r="BE137" s="93">
        <f t="shared" si="4"/>
        <v>0</v>
      </c>
      <c r="BF137" s="93">
        <f t="shared" si="5"/>
        <v>0</v>
      </c>
      <c r="BG137" s="93">
        <f t="shared" si="6"/>
        <v>0</v>
      </c>
      <c r="BH137" s="93">
        <f t="shared" si="7"/>
        <v>0</v>
      </c>
      <c r="BI137" s="93">
        <f t="shared" si="8"/>
        <v>0</v>
      </c>
      <c r="BJ137" s="2" t="s">
        <v>88</v>
      </c>
      <c r="BK137" s="94">
        <f t="shared" si="9"/>
        <v>0</v>
      </c>
      <c r="BL137" s="2" t="s">
        <v>87</v>
      </c>
      <c r="BM137" s="92" t="s">
        <v>87</v>
      </c>
    </row>
    <row r="138" spans="2:65" s="9" customFormat="1" ht="24.2" customHeight="1" x14ac:dyDescent="0.25">
      <c r="B138" s="81"/>
      <c r="C138" s="82" t="s">
        <v>96</v>
      </c>
      <c r="D138" s="82" t="s">
        <v>83</v>
      </c>
      <c r="E138" s="83" t="s">
        <v>530</v>
      </c>
      <c r="F138" s="84" t="s">
        <v>531</v>
      </c>
      <c r="G138" s="85" t="s">
        <v>86</v>
      </c>
      <c r="H138" s="86">
        <v>15.929</v>
      </c>
      <c r="I138" s="221">
        <v>0</v>
      </c>
      <c r="J138" s="221">
        <f t="shared" si="0"/>
        <v>0</v>
      </c>
      <c r="K138" s="87"/>
      <c r="L138" s="10"/>
      <c r="M138" s="88" t="s">
        <v>14</v>
      </c>
      <c r="N138" s="89" t="s">
        <v>32</v>
      </c>
      <c r="O138" s="90">
        <v>0</v>
      </c>
      <c r="P138" s="90">
        <f t="shared" si="1"/>
        <v>0</v>
      </c>
      <c r="Q138" s="90">
        <v>0</v>
      </c>
      <c r="R138" s="90">
        <f t="shared" si="2"/>
        <v>0</v>
      </c>
      <c r="S138" s="90">
        <v>0</v>
      </c>
      <c r="T138" s="91">
        <f t="shared" si="3"/>
        <v>0</v>
      </c>
      <c r="AR138" s="92" t="s">
        <v>87</v>
      </c>
      <c r="AT138" s="92" t="s">
        <v>83</v>
      </c>
      <c r="AU138" s="92" t="s">
        <v>88</v>
      </c>
      <c r="AY138" s="2" t="s">
        <v>81</v>
      </c>
      <c r="BE138" s="93">
        <f t="shared" si="4"/>
        <v>0</v>
      </c>
      <c r="BF138" s="93">
        <f t="shared" si="5"/>
        <v>0</v>
      </c>
      <c r="BG138" s="93">
        <f t="shared" si="6"/>
        <v>0</v>
      </c>
      <c r="BH138" s="93">
        <f t="shared" si="7"/>
        <v>0</v>
      </c>
      <c r="BI138" s="93">
        <f t="shared" si="8"/>
        <v>0</v>
      </c>
      <c r="BJ138" s="2" t="s">
        <v>88</v>
      </c>
      <c r="BK138" s="94">
        <f t="shared" si="9"/>
        <v>0</v>
      </c>
      <c r="BL138" s="2" t="s">
        <v>87</v>
      </c>
      <c r="BM138" s="92" t="s">
        <v>99</v>
      </c>
    </row>
    <row r="139" spans="2:65" s="9" customFormat="1" ht="24.2" customHeight="1" x14ac:dyDescent="0.25">
      <c r="B139" s="81"/>
      <c r="C139" s="82" t="s">
        <v>87</v>
      </c>
      <c r="D139" s="82" t="s">
        <v>83</v>
      </c>
      <c r="E139" s="83" t="s">
        <v>532</v>
      </c>
      <c r="F139" s="84" t="s">
        <v>533</v>
      </c>
      <c r="G139" s="85" t="s">
        <v>86</v>
      </c>
      <c r="H139" s="86">
        <v>200.416</v>
      </c>
      <c r="I139" s="221">
        <v>0</v>
      </c>
      <c r="J139" s="221">
        <f t="shared" si="0"/>
        <v>0</v>
      </c>
      <c r="K139" s="87"/>
      <c r="L139" s="10"/>
      <c r="M139" s="88" t="s">
        <v>14</v>
      </c>
      <c r="N139" s="89" t="s">
        <v>32</v>
      </c>
      <c r="O139" s="90">
        <v>0</v>
      </c>
      <c r="P139" s="90">
        <f t="shared" si="1"/>
        <v>0</v>
      </c>
      <c r="Q139" s="90">
        <v>0</v>
      </c>
      <c r="R139" s="90">
        <f t="shared" si="2"/>
        <v>0</v>
      </c>
      <c r="S139" s="90">
        <v>0</v>
      </c>
      <c r="T139" s="91">
        <f t="shared" si="3"/>
        <v>0</v>
      </c>
      <c r="AR139" s="92" t="s">
        <v>87</v>
      </c>
      <c r="AT139" s="92" t="s">
        <v>83</v>
      </c>
      <c r="AU139" s="92" t="s">
        <v>88</v>
      </c>
      <c r="AY139" s="2" t="s">
        <v>81</v>
      </c>
      <c r="BE139" s="93">
        <f t="shared" si="4"/>
        <v>0</v>
      </c>
      <c r="BF139" s="93">
        <f t="shared" si="5"/>
        <v>0</v>
      </c>
      <c r="BG139" s="93">
        <f t="shared" si="6"/>
        <v>0</v>
      </c>
      <c r="BH139" s="93">
        <f t="shared" si="7"/>
        <v>0</v>
      </c>
      <c r="BI139" s="93">
        <f t="shared" si="8"/>
        <v>0</v>
      </c>
      <c r="BJ139" s="2" t="s">
        <v>88</v>
      </c>
      <c r="BK139" s="94">
        <f t="shared" si="9"/>
        <v>0</v>
      </c>
      <c r="BL139" s="2" t="s">
        <v>87</v>
      </c>
      <c r="BM139" s="92" t="s">
        <v>102</v>
      </c>
    </row>
    <row r="140" spans="2:65" s="9" customFormat="1" ht="37.9" customHeight="1" x14ac:dyDescent="0.25">
      <c r="B140" s="81"/>
      <c r="C140" s="82" t="s">
        <v>103</v>
      </c>
      <c r="D140" s="82" t="s">
        <v>83</v>
      </c>
      <c r="E140" s="83" t="s">
        <v>534</v>
      </c>
      <c r="F140" s="84" t="s">
        <v>535</v>
      </c>
      <c r="G140" s="85" t="s">
        <v>86</v>
      </c>
      <c r="H140" s="86">
        <v>200.416</v>
      </c>
      <c r="I140" s="221">
        <v>0</v>
      </c>
      <c r="J140" s="221">
        <f t="shared" si="0"/>
        <v>0</v>
      </c>
      <c r="K140" s="87"/>
      <c r="L140" s="10"/>
      <c r="M140" s="88" t="s">
        <v>14</v>
      </c>
      <c r="N140" s="89" t="s">
        <v>32</v>
      </c>
      <c r="O140" s="90">
        <v>0</v>
      </c>
      <c r="P140" s="90">
        <f t="shared" si="1"/>
        <v>0</v>
      </c>
      <c r="Q140" s="90">
        <v>0</v>
      </c>
      <c r="R140" s="90">
        <f t="shared" si="2"/>
        <v>0</v>
      </c>
      <c r="S140" s="90">
        <v>0</v>
      </c>
      <c r="T140" s="91">
        <f t="shared" si="3"/>
        <v>0</v>
      </c>
      <c r="AR140" s="92" t="s">
        <v>87</v>
      </c>
      <c r="AT140" s="92" t="s">
        <v>83</v>
      </c>
      <c r="AU140" s="92" t="s">
        <v>88</v>
      </c>
      <c r="AY140" s="2" t="s">
        <v>81</v>
      </c>
      <c r="BE140" s="93">
        <f t="shared" si="4"/>
        <v>0</v>
      </c>
      <c r="BF140" s="93">
        <f t="shared" si="5"/>
        <v>0</v>
      </c>
      <c r="BG140" s="93">
        <f t="shared" si="6"/>
        <v>0</v>
      </c>
      <c r="BH140" s="93">
        <f t="shared" si="7"/>
        <v>0</v>
      </c>
      <c r="BI140" s="93">
        <f t="shared" si="8"/>
        <v>0</v>
      </c>
      <c r="BJ140" s="2" t="s">
        <v>88</v>
      </c>
      <c r="BK140" s="94">
        <f t="shared" si="9"/>
        <v>0</v>
      </c>
      <c r="BL140" s="2" t="s">
        <v>87</v>
      </c>
      <c r="BM140" s="92" t="s">
        <v>106</v>
      </c>
    </row>
    <row r="141" spans="2:65" s="9" customFormat="1" ht="24.2" customHeight="1" x14ac:dyDescent="0.25">
      <c r="B141" s="81"/>
      <c r="C141" s="82" t="s">
        <v>99</v>
      </c>
      <c r="D141" s="82" t="s">
        <v>83</v>
      </c>
      <c r="E141" s="83" t="s">
        <v>536</v>
      </c>
      <c r="F141" s="84" t="s">
        <v>537</v>
      </c>
      <c r="G141" s="85" t="s">
        <v>123</v>
      </c>
      <c r="H141" s="86">
        <v>167.01300000000001</v>
      </c>
      <c r="I141" s="221">
        <v>0</v>
      </c>
      <c r="J141" s="221">
        <f t="shared" si="0"/>
        <v>0</v>
      </c>
      <c r="K141" s="87"/>
      <c r="L141" s="10"/>
      <c r="M141" s="88" t="s">
        <v>14</v>
      </c>
      <c r="N141" s="89" t="s">
        <v>32</v>
      </c>
      <c r="O141" s="90">
        <v>0</v>
      </c>
      <c r="P141" s="90">
        <f t="shared" si="1"/>
        <v>0</v>
      </c>
      <c r="Q141" s="90">
        <v>9.6998437247399903E-4</v>
      </c>
      <c r="R141" s="90">
        <f t="shared" si="2"/>
        <v>0.16200000000000001</v>
      </c>
      <c r="S141" s="90">
        <v>0</v>
      </c>
      <c r="T141" s="91">
        <f t="shared" si="3"/>
        <v>0</v>
      </c>
      <c r="AR141" s="92" t="s">
        <v>87</v>
      </c>
      <c r="AT141" s="92" t="s">
        <v>83</v>
      </c>
      <c r="AU141" s="92" t="s">
        <v>88</v>
      </c>
      <c r="AY141" s="2" t="s">
        <v>81</v>
      </c>
      <c r="BE141" s="93">
        <f t="shared" si="4"/>
        <v>0</v>
      </c>
      <c r="BF141" s="93">
        <f t="shared" si="5"/>
        <v>0</v>
      </c>
      <c r="BG141" s="93">
        <f t="shared" si="6"/>
        <v>0</v>
      </c>
      <c r="BH141" s="93">
        <f t="shared" si="7"/>
        <v>0</v>
      </c>
      <c r="BI141" s="93">
        <f t="shared" si="8"/>
        <v>0</v>
      </c>
      <c r="BJ141" s="2" t="s">
        <v>88</v>
      </c>
      <c r="BK141" s="94">
        <f t="shared" si="9"/>
        <v>0</v>
      </c>
      <c r="BL141" s="2" t="s">
        <v>87</v>
      </c>
      <c r="BM141" s="92" t="s">
        <v>110</v>
      </c>
    </row>
    <row r="142" spans="2:65" s="9" customFormat="1" ht="24.2" customHeight="1" x14ac:dyDescent="0.25">
      <c r="B142" s="81"/>
      <c r="C142" s="82" t="s">
        <v>111</v>
      </c>
      <c r="D142" s="82" t="s">
        <v>83</v>
      </c>
      <c r="E142" s="83" t="s">
        <v>538</v>
      </c>
      <c r="F142" s="84" t="s">
        <v>539</v>
      </c>
      <c r="G142" s="85" t="s">
        <v>123</v>
      </c>
      <c r="H142" s="86">
        <v>167.01300000000001</v>
      </c>
      <c r="I142" s="221">
        <v>0</v>
      </c>
      <c r="J142" s="221">
        <f t="shared" si="0"/>
        <v>0</v>
      </c>
      <c r="K142" s="87"/>
      <c r="L142" s="10"/>
      <c r="M142" s="88" t="s">
        <v>14</v>
      </c>
      <c r="N142" s="89" t="s">
        <v>32</v>
      </c>
      <c r="O142" s="90">
        <v>0</v>
      </c>
      <c r="P142" s="90">
        <f t="shared" si="1"/>
        <v>0</v>
      </c>
      <c r="Q142" s="90">
        <v>0</v>
      </c>
      <c r="R142" s="90">
        <f t="shared" si="2"/>
        <v>0</v>
      </c>
      <c r="S142" s="90">
        <v>0</v>
      </c>
      <c r="T142" s="91">
        <f t="shared" si="3"/>
        <v>0</v>
      </c>
      <c r="AR142" s="92" t="s">
        <v>87</v>
      </c>
      <c r="AT142" s="92" t="s">
        <v>83</v>
      </c>
      <c r="AU142" s="92" t="s">
        <v>88</v>
      </c>
      <c r="AY142" s="2" t="s">
        <v>81</v>
      </c>
      <c r="BE142" s="93">
        <f t="shared" si="4"/>
        <v>0</v>
      </c>
      <c r="BF142" s="93">
        <f t="shared" si="5"/>
        <v>0</v>
      </c>
      <c r="BG142" s="93">
        <f t="shared" si="6"/>
        <v>0</v>
      </c>
      <c r="BH142" s="93">
        <f t="shared" si="7"/>
        <v>0</v>
      </c>
      <c r="BI142" s="93">
        <f t="shared" si="8"/>
        <v>0</v>
      </c>
      <c r="BJ142" s="2" t="s">
        <v>88</v>
      </c>
      <c r="BK142" s="94">
        <f t="shared" si="9"/>
        <v>0</v>
      </c>
      <c r="BL142" s="2" t="s">
        <v>87</v>
      </c>
      <c r="BM142" s="92" t="s">
        <v>114</v>
      </c>
    </row>
    <row r="143" spans="2:65" s="9" customFormat="1" ht="37.9" customHeight="1" x14ac:dyDescent="0.25">
      <c r="B143" s="81"/>
      <c r="C143" s="82" t="s">
        <v>102</v>
      </c>
      <c r="D143" s="82" t="s">
        <v>83</v>
      </c>
      <c r="E143" s="83" t="s">
        <v>540</v>
      </c>
      <c r="F143" s="84" t="s">
        <v>541</v>
      </c>
      <c r="G143" s="85" t="s">
        <v>86</v>
      </c>
      <c r="H143" s="86">
        <v>50.085000000000001</v>
      </c>
      <c r="I143" s="221">
        <v>0</v>
      </c>
      <c r="J143" s="221">
        <f t="shared" si="0"/>
        <v>0</v>
      </c>
      <c r="K143" s="87"/>
      <c r="L143" s="10"/>
      <c r="M143" s="88" t="s">
        <v>14</v>
      </c>
      <c r="N143" s="89" t="s">
        <v>32</v>
      </c>
      <c r="O143" s="90">
        <v>0</v>
      </c>
      <c r="P143" s="90">
        <f t="shared" si="1"/>
        <v>0</v>
      </c>
      <c r="Q143" s="90">
        <v>0</v>
      </c>
      <c r="R143" s="90">
        <f t="shared" si="2"/>
        <v>0</v>
      </c>
      <c r="S143" s="90">
        <v>0</v>
      </c>
      <c r="T143" s="91">
        <f t="shared" si="3"/>
        <v>0</v>
      </c>
      <c r="AR143" s="92" t="s">
        <v>87</v>
      </c>
      <c r="AT143" s="92" t="s">
        <v>83</v>
      </c>
      <c r="AU143" s="92" t="s">
        <v>88</v>
      </c>
      <c r="AY143" s="2" t="s">
        <v>81</v>
      </c>
      <c r="BE143" s="93">
        <f t="shared" si="4"/>
        <v>0</v>
      </c>
      <c r="BF143" s="93">
        <f t="shared" si="5"/>
        <v>0</v>
      </c>
      <c r="BG143" s="93">
        <f t="shared" si="6"/>
        <v>0</v>
      </c>
      <c r="BH143" s="93">
        <f t="shared" si="7"/>
        <v>0</v>
      </c>
      <c r="BI143" s="93">
        <f t="shared" si="8"/>
        <v>0</v>
      </c>
      <c r="BJ143" s="2" t="s">
        <v>88</v>
      </c>
      <c r="BK143" s="94">
        <f t="shared" si="9"/>
        <v>0</v>
      </c>
      <c r="BL143" s="2" t="s">
        <v>87</v>
      </c>
      <c r="BM143" s="92" t="s">
        <v>118</v>
      </c>
    </row>
    <row r="144" spans="2:65" s="9" customFormat="1" ht="37.9" customHeight="1" x14ac:dyDescent="0.25">
      <c r="B144" s="81"/>
      <c r="C144" s="82" t="s">
        <v>120</v>
      </c>
      <c r="D144" s="82" t="s">
        <v>83</v>
      </c>
      <c r="E144" s="83" t="s">
        <v>364</v>
      </c>
      <c r="F144" s="84" t="s">
        <v>365</v>
      </c>
      <c r="G144" s="85" t="s">
        <v>86</v>
      </c>
      <c r="H144" s="86">
        <v>50.085000000000001</v>
      </c>
      <c r="I144" s="221">
        <v>0</v>
      </c>
      <c r="J144" s="221">
        <f t="shared" si="0"/>
        <v>0</v>
      </c>
      <c r="K144" s="87"/>
      <c r="L144" s="10"/>
      <c r="M144" s="88" t="s">
        <v>14</v>
      </c>
      <c r="N144" s="89" t="s">
        <v>32</v>
      </c>
      <c r="O144" s="90">
        <v>0</v>
      </c>
      <c r="P144" s="90">
        <f t="shared" si="1"/>
        <v>0</v>
      </c>
      <c r="Q144" s="90">
        <v>0</v>
      </c>
      <c r="R144" s="90">
        <f t="shared" si="2"/>
        <v>0</v>
      </c>
      <c r="S144" s="90">
        <v>0</v>
      </c>
      <c r="T144" s="91">
        <f t="shared" si="3"/>
        <v>0</v>
      </c>
      <c r="AR144" s="92" t="s">
        <v>87</v>
      </c>
      <c r="AT144" s="92" t="s">
        <v>83</v>
      </c>
      <c r="AU144" s="92" t="s">
        <v>88</v>
      </c>
      <c r="AY144" s="2" t="s">
        <v>81</v>
      </c>
      <c r="BE144" s="93">
        <f t="shared" si="4"/>
        <v>0</v>
      </c>
      <c r="BF144" s="93">
        <f t="shared" si="5"/>
        <v>0</v>
      </c>
      <c r="BG144" s="93">
        <f t="shared" si="6"/>
        <v>0</v>
      </c>
      <c r="BH144" s="93">
        <f t="shared" si="7"/>
        <v>0</v>
      </c>
      <c r="BI144" s="93">
        <f t="shared" si="8"/>
        <v>0</v>
      </c>
      <c r="BJ144" s="2" t="s">
        <v>88</v>
      </c>
      <c r="BK144" s="94">
        <f t="shared" si="9"/>
        <v>0</v>
      </c>
      <c r="BL144" s="2" t="s">
        <v>87</v>
      </c>
      <c r="BM144" s="92" t="s">
        <v>124</v>
      </c>
    </row>
    <row r="145" spans="2:65" s="9" customFormat="1" ht="24.2" customHeight="1" x14ac:dyDescent="0.25">
      <c r="B145" s="81"/>
      <c r="C145" s="82" t="s">
        <v>106</v>
      </c>
      <c r="D145" s="82" t="s">
        <v>83</v>
      </c>
      <c r="E145" s="83" t="s">
        <v>542</v>
      </c>
      <c r="F145" s="84" t="s">
        <v>543</v>
      </c>
      <c r="G145" s="85" t="s">
        <v>86</v>
      </c>
      <c r="H145" s="86">
        <v>50.085000000000001</v>
      </c>
      <c r="I145" s="221">
        <v>0</v>
      </c>
      <c r="J145" s="221">
        <f t="shared" si="0"/>
        <v>0</v>
      </c>
      <c r="K145" s="87"/>
      <c r="L145" s="10"/>
      <c r="M145" s="88" t="s">
        <v>14</v>
      </c>
      <c r="N145" s="89" t="s">
        <v>32</v>
      </c>
      <c r="O145" s="90">
        <v>0</v>
      </c>
      <c r="P145" s="90">
        <f t="shared" si="1"/>
        <v>0</v>
      </c>
      <c r="Q145" s="90">
        <v>0</v>
      </c>
      <c r="R145" s="90">
        <f t="shared" si="2"/>
        <v>0</v>
      </c>
      <c r="S145" s="90">
        <v>0</v>
      </c>
      <c r="T145" s="91">
        <f t="shared" si="3"/>
        <v>0</v>
      </c>
      <c r="AR145" s="92" t="s">
        <v>87</v>
      </c>
      <c r="AT145" s="92" t="s">
        <v>83</v>
      </c>
      <c r="AU145" s="92" t="s">
        <v>88</v>
      </c>
      <c r="AY145" s="2" t="s">
        <v>81</v>
      </c>
      <c r="BE145" s="93">
        <f t="shared" si="4"/>
        <v>0</v>
      </c>
      <c r="BF145" s="93">
        <f t="shared" si="5"/>
        <v>0</v>
      </c>
      <c r="BG145" s="93">
        <f t="shared" si="6"/>
        <v>0</v>
      </c>
      <c r="BH145" s="93">
        <f t="shared" si="7"/>
        <v>0</v>
      </c>
      <c r="BI145" s="93">
        <f t="shared" si="8"/>
        <v>0</v>
      </c>
      <c r="BJ145" s="2" t="s">
        <v>88</v>
      </c>
      <c r="BK145" s="94">
        <f t="shared" si="9"/>
        <v>0</v>
      </c>
      <c r="BL145" s="2" t="s">
        <v>87</v>
      </c>
      <c r="BM145" s="92" t="s">
        <v>129</v>
      </c>
    </row>
    <row r="146" spans="2:65" s="9" customFormat="1" ht="16.5" customHeight="1" x14ac:dyDescent="0.25">
      <c r="B146" s="81"/>
      <c r="C146" s="82" t="s">
        <v>131</v>
      </c>
      <c r="D146" s="82" t="s">
        <v>83</v>
      </c>
      <c r="E146" s="83" t="s">
        <v>544</v>
      </c>
      <c r="F146" s="84" t="s">
        <v>545</v>
      </c>
      <c r="G146" s="85" t="s">
        <v>86</v>
      </c>
      <c r="H146" s="86">
        <v>50.085000000000001</v>
      </c>
      <c r="I146" s="221">
        <v>0</v>
      </c>
      <c r="J146" s="221">
        <f t="shared" si="0"/>
        <v>0</v>
      </c>
      <c r="K146" s="87"/>
      <c r="L146" s="10"/>
      <c r="M146" s="88" t="s">
        <v>14</v>
      </c>
      <c r="N146" s="89" t="s">
        <v>32</v>
      </c>
      <c r="O146" s="90">
        <v>0</v>
      </c>
      <c r="P146" s="90">
        <f t="shared" si="1"/>
        <v>0</v>
      </c>
      <c r="Q146" s="90">
        <v>0</v>
      </c>
      <c r="R146" s="90">
        <f t="shared" si="2"/>
        <v>0</v>
      </c>
      <c r="S146" s="90">
        <v>0</v>
      </c>
      <c r="T146" s="91">
        <f t="shared" si="3"/>
        <v>0</v>
      </c>
      <c r="AR146" s="92" t="s">
        <v>87</v>
      </c>
      <c r="AT146" s="92" t="s">
        <v>83</v>
      </c>
      <c r="AU146" s="92" t="s">
        <v>88</v>
      </c>
      <c r="AY146" s="2" t="s">
        <v>81</v>
      </c>
      <c r="BE146" s="93">
        <f t="shared" si="4"/>
        <v>0</v>
      </c>
      <c r="BF146" s="93">
        <f t="shared" si="5"/>
        <v>0</v>
      </c>
      <c r="BG146" s="93">
        <f t="shared" si="6"/>
        <v>0</v>
      </c>
      <c r="BH146" s="93">
        <f t="shared" si="7"/>
        <v>0</v>
      </c>
      <c r="BI146" s="93">
        <f t="shared" si="8"/>
        <v>0</v>
      </c>
      <c r="BJ146" s="2" t="s">
        <v>88</v>
      </c>
      <c r="BK146" s="94">
        <f t="shared" si="9"/>
        <v>0</v>
      </c>
      <c r="BL146" s="2" t="s">
        <v>87</v>
      </c>
      <c r="BM146" s="92" t="s">
        <v>134</v>
      </c>
    </row>
    <row r="147" spans="2:65" s="9" customFormat="1" ht="24.2" customHeight="1" x14ac:dyDescent="0.25">
      <c r="B147" s="81"/>
      <c r="C147" s="82" t="s">
        <v>110</v>
      </c>
      <c r="D147" s="82" t="s">
        <v>83</v>
      </c>
      <c r="E147" s="83" t="s">
        <v>546</v>
      </c>
      <c r="F147" s="84" t="s">
        <v>547</v>
      </c>
      <c r="G147" s="85" t="s">
        <v>117</v>
      </c>
      <c r="H147" s="86">
        <v>82.64</v>
      </c>
      <c r="I147" s="221">
        <v>0</v>
      </c>
      <c r="J147" s="221">
        <f t="shared" si="0"/>
        <v>0</v>
      </c>
      <c r="K147" s="87"/>
      <c r="L147" s="10"/>
      <c r="M147" s="88" t="s">
        <v>14</v>
      </c>
      <c r="N147" s="89" t="s">
        <v>32</v>
      </c>
      <c r="O147" s="90">
        <v>0</v>
      </c>
      <c r="P147" s="90">
        <f t="shared" si="1"/>
        <v>0</v>
      </c>
      <c r="Q147" s="90">
        <v>0</v>
      </c>
      <c r="R147" s="90">
        <f t="shared" si="2"/>
        <v>0</v>
      </c>
      <c r="S147" s="90">
        <v>0</v>
      </c>
      <c r="T147" s="91">
        <f t="shared" si="3"/>
        <v>0</v>
      </c>
      <c r="AR147" s="92" t="s">
        <v>87</v>
      </c>
      <c r="AT147" s="92" t="s">
        <v>83</v>
      </c>
      <c r="AU147" s="92" t="s">
        <v>88</v>
      </c>
      <c r="AY147" s="2" t="s">
        <v>81</v>
      </c>
      <c r="BE147" s="93">
        <f t="shared" si="4"/>
        <v>0</v>
      </c>
      <c r="BF147" s="93">
        <f t="shared" si="5"/>
        <v>0</v>
      </c>
      <c r="BG147" s="93">
        <f t="shared" si="6"/>
        <v>0</v>
      </c>
      <c r="BH147" s="93">
        <f t="shared" si="7"/>
        <v>0</v>
      </c>
      <c r="BI147" s="93">
        <f t="shared" si="8"/>
        <v>0</v>
      </c>
      <c r="BJ147" s="2" t="s">
        <v>88</v>
      </c>
      <c r="BK147" s="94">
        <f t="shared" si="9"/>
        <v>0</v>
      </c>
      <c r="BL147" s="2" t="s">
        <v>87</v>
      </c>
      <c r="BM147" s="92" t="s">
        <v>137</v>
      </c>
    </row>
    <row r="148" spans="2:65" s="9" customFormat="1" ht="33" customHeight="1" x14ac:dyDescent="0.25">
      <c r="B148" s="81"/>
      <c r="C148" s="82" t="s">
        <v>138</v>
      </c>
      <c r="D148" s="82" t="s">
        <v>83</v>
      </c>
      <c r="E148" s="83" t="s">
        <v>548</v>
      </c>
      <c r="F148" s="84" t="s">
        <v>549</v>
      </c>
      <c r="G148" s="85" t="s">
        <v>86</v>
      </c>
      <c r="H148" s="86">
        <v>166.26</v>
      </c>
      <c r="I148" s="221">
        <v>0</v>
      </c>
      <c r="J148" s="221">
        <f t="shared" si="0"/>
        <v>0</v>
      </c>
      <c r="K148" s="87"/>
      <c r="L148" s="10"/>
      <c r="M148" s="88" t="s">
        <v>14</v>
      </c>
      <c r="N148" s="89" t="s">
        <v>32</v>
      </c>
      <c r="O148" s="90">
        <v>0</v>
      </c>
      <c r="P148" s="90">
        <f t="shared" si="1"/>
        <v>0</v>
      </c>
      <c r="Q148" s="90">
        <v>0</v>
      </c>
      <c r="R148" s="90">
        <f t="shared" si="2"/>
        <v>0</v>
      </c>
      <c r="S148" s="90">
        <v>0</v>
      </c>
      <c r="T148" s="91">
        <f t="shared" si="3"/>
        <v>0</v>
      </c>
      <c r="AR148" s="92" t="s">
        <v>87</v>
      </c>
      <c r="AT148" s="92" t="s">
        <v>83</v>
      </c>
      <c r="AU148" s="92" t="s">
        <v>88</v>
      </c>
      <c r="AY148" s="2" t="s">
        <v>81</v>
      </c>
      <c r="BE148" s="93">
        <f t="shared" si="4"/>
        <v>0</v>
      </c>
      <c r="BF148" s="93">
        <f t="shared" si="5"/>
        <v>0</v>
      </c>
      <c r="BG148" s="93">
        <f t="shared" si="6"/>
        <v>0</v>
      </c>
      <c r="BH148" s="93">
        <f t="shared" si="7"/>
        <v>0</v>
      </c>
      <c r="BI148" s="93">
        <f t="shared" si="8"/>
        <v>0</v>
      </c>
      <c r="BJ148" s="2" t="s">
        <v>88</v>
      </c>
      <c r="BK148" s="94">
        <f t="shared" si="9"/>
        <v>0</v>
      </c>
      <c r="BL148" s="2" t="s">
        <v>87</v>
      </c>
      <c r="BM148" s="92" t="s">
        <v>141</v>
      </c>
    </row>
    <row r="149" spans="2:65" s="9" customFormat="1" ht="24.2" customHeight="1" x14ac:dyDescent="0.25">
      <c r="B149" s="81"/>
      <c r="C149" s="82" t="s">
        <v>114</v>
      </c>
      <c r="D149" s="82" t="s">
        <v>83</v>
      </c>
      <c r="E149" s="83" t="s">
        <v>550</v>
      </c>
      <c r="F149" s="84" t="s">
        <v>551</v>
      </c>
      <c r="G149" s="85" t="s">
        <v>86</v>
      </c>
      <c r="H149" s="86">
        <v>33.274000000000001</v>
      </c>
      <c r="I149" s="221">
        <v>0</v>
      </c>
      <c r="J149" s="221">
        <f t="shared" si="0"/>
        <v>0</v>
      </c>
      <c r="K149" s="87"/>
      <c r="L149" s="10"/>
      <c r="M149" s="88" t="s">
        <v>14</v>
      </c>
      <c r="N149" s="89" t="s">
        <v>32</v>
      </c>
      <c r="O149" s="90">
        <v>0</v>
      </c>
      <c r="P149" s="90">
        <f t="shared" si="1"/>
        <v>0</v>
      </c>
      <c r="Q149" s="90">
        <v>0</v>
      </c>
      <c r="R149" s="90">
        <f t="shared" si="2"/>
        <v>0</v>
      </c>
      <c r="S149" s="90">
        <v>0</v>
      </c>
      <c r="T149" s="91">
        <f t="shared" si="3"/>
        <v>0</v>
      </c>
      <c r="AR149" s="92" t="s">
        <v>87</v>
      </c>
      <c r="AT149" s="92" t="s">
        <v>83</v>
      </c>
      <c r="AU149" s="92" t="s">
        <v>88</v>
      </c>
      <c r="AY149" s="2" t="s">
        <v>81</v>
      </c>
      <c r="BE149" s="93">
        <f t="shared" si="4"/>
        <v>0</v>
      </c>
      <c r="BF149" s="93">
        <f t="shared" si="5"/>
        <v>0</v>
      </c>
      <c r="BG149" s="93">
        <f t="shared" si="6"/>
        <v>0</v>
      </c>
      <c r="BH149" s="93">
        <f t="shared" si="7"/>
        <v>0</v>
      </c>
      <c r="BI149" s="93">
        <f t="shared" si="8"/>
        <v>0</v>
      </c>
      <c r="BJ149" s="2" t="s">
        <v>88</v>
      </c>
      <c r="BK149" s="94">
        <f t="shared" si="9"/>
        <v>0</v>
      </c>
      <c r="BL149" s="2" t="s">
        <v>87</v>
      </c>
      <c r="BM149" s="92" t="s">
        <v>144</v>
      </c>
    </row>
    <row r="150" spans="2:65" s="9" customFormat="1" ht="16.5" customHeight="1" x14ac:dyDescent="0.25">
      <c r="B150" s="81"/>
      <c r="C150" s="110" t="s">
        <v>145</v>
      </c>
      <c r="D150" s="110" t="s">
        <v>125</v>
      </c>
      <c r="E150" s="111" t="s">
        <v>552</v>
      </c>
      <c r="F150" s="112" t="s">
        <v>553</v>
      </c>
      <c r="G150" s="113" t="s">
        <v>86</v>
      </c>
      <c r="H150" s="114">
        <v>33.274000000000001</v>
      </c>
      <c r="I150" s="220">
        <v>0</v>
      </c>
      <c r="J150" s="220">
        <f t="shared" si="0"/>
        <v>0</v>
      </c>
      <c r="K150" s="115"/>
      <c r="L150" s="116"/>
      <c r="M150" s="117" t="s">
        <v>14</v>
      </c>
      <c r="N150" s="118" t="s">
        <v>32</v>
      </c>
      <c r="O150" s="90">
        <v>0</v>
      </c>
      <c r="P150" s="90">
        <f t="shared" si="1"/>
        <v>0</v>
      </c>
      <c r="Q150" s="90">
        <v>1.67</v>
      </c>
      <c r="R150" s="90">
        <f t="shared" si="2"/>
        <v>55.56758</v>
      </c>
      <c r="S150" s="90">
        <v>0</v>
      </c>
      <c r="T150" s="91">
        <f t="shared" si="3"/>
        <v>0</v>
      </c>
      <c r="AR150" s="92" t="s">
        <v>102</v>
      </c>
      <c r="AT150" s="92" t="s">
        <v>125</v>
      </c>
      <c r="AU150" s="92" t="s">
        <v>88</v>
      </c>
      <c r="AY150" s="2" t="s">
        <v>81</v>
      </c>
      <c r="BE150" s="93">
        <f t="shared" si="4"/>
        <v>0</v>
      </c>
      <c r="BF150" s="93">
        <f t="shared" si="5"/>
        <v>0</v>
      </c>
      <c r="BG150" s="93">
        <f t="shared" si="6"/>
        <v>0</v>
      </c>
      <c r="BH150" s="93">
        <f t="shared" si="7"/>
        <v>0</v>
      </c>
      <c r="BI150" s="93">
        <f t="shared" si="8"/>
        <v>0</v>
      </c>
      <c r="BJ150" s="2" t="s">
        <v>88</v>
      </c>
      <c r="BK150" s="94">
        <f t="shared" si="9"/>
        <v>0</v>
      </c>
      <c r="BL150" s="2" t="s">
        <v>87</v>
      </c>
      <c r="BM150" s="92" t="s">
        <v>148</v>
      </c>
    </row>
    <row r="151" spans="2:65" s="71" customFormat="1" ht="22.9" customHeight="1" x14ac:dyDescent="0.2">
      <c r="B151" s="72"/>
      <c r="D151" s="73" t="s">
        <v>77</v>
      </c>
      <c r="E151" s="80" t="s">
        <v>87</v>
      </c>
      <c r="F151" s="80" t="s">
        <v>554</v>
      </c>
      <c r="I151" s="222"/>
      <c r="J151" s="219">
        <f>BK151</f>
        <v>0</v>
      </c>
      <c r="L151" s="72"/>
      <c r="M151" s="75"/>
      <c r="P151" s="76">
        <f>SUM(P152:P154)</f>
        <v>0</v>
      </c>
      <c r="R151" s="76">
        <f>SUM(R152:R154)</f>
        <v>25.313209999999945</v>
      </c>
      <c r="T151" s="77">
        <f>SUM(T152:T154)</f>
        <v>0</v>
      </c>
      <c r="AR151" s="73" t="s">
        <v>80</v>
      </c>
      <c r="AT151" s="78" t="s">
        <v>77</v>
      </c>
      <c r="AU151" s="78" t="s">
        <v>80</v>
      </c>
      <c r="AY151" s="73" t="s">
        <v>81</v>
      </c>
      <c r="BK151" s="79">
        <f>SUM(BK152:BK154)</f>
        <v>0</v>
      </c>
    </row>
    <row r="152" spans="2:65" s="9" customFormat="1" ht="33" customHeight="1" x14ac:dyDescent="0.25">
      <c r="B152" s="81"/>
      <c r="C152" s="82" t="s">
        <v>118</v>
      </c>
      <c r="D152" s="82" t="s">
        <v>83</v>
      </c>
      <c r="E152" s="83" t="s">
        <v>555</v>
      </c>
      <c r="F152" s="84" t="s">
        <v>556</v>
      </c>
      <c r="G152" s="85" t="s">
        <v>86</v>
      </c>
      <c r="H152" s="86">
        <v>13.098000000000001</v>
      </c>
      <c r="I152" s="221">
        <v>0</v>
      </c>
      <c r="J152" s="221">
        <f>ROUND(I152*H152,3)</f>
        <v>0</v>
      </c>
      <c r="K152" s="87"/>
      <c r="L152" s="10"/>
      <c r="M152" s="88" t="s">
        <v>14</v>
      </c>
      <c r="N152" s="89" t="s">
        <v>32</v>
      </c>
      <c r="O152" s="90">
        <v>0</v>
      </c>
      <c r="P152" s="90">
        <f>O152*H152</f>
        <v>0</v>
      </c>
      <c r="Q152" s="90">
        <v>1.8907703466178001</v>
      </c>
      <c r="R152" s="90">
        <f>Q152*H152</f>
        <v>24.765309999999946</v>
      </c>
      <c r="S152" s="90">
        <v>0</v>
      </c>
      <c r="T152" s="91">
        <f>S152*H152</f>
        <v>0</v>
      </c>
      <c r="AR152" s="92" t="s">
        <v>87</v>
      </c>
      <c r="AT152" s="92" t="s">
        <v>83</v>
      </c>
      <c r="AU152" s="92" t="s">
        <v>88</v>
      </c>
      <c r="AY152" s="2" t="s">
        <v>81</v>
      </c>
      <c r="BE152" s="93">
        <f>IF(N152="základná",J152,0)</f>
        <v>0</v>
      </c>
      <c r="BF152" s="93">
        <f>IF(N152="znížená",J152,0)</f>
        <v>0</v>
      </c>
      <c r="BG152" s="93">
        <f>IF(N152="zákl. prenesená",J152,0)</f>
        <v>0</v>
      </c>
      <c r="BH152" s="93">
        <f>IF(N152="zníž. prenesená",J152,0)</f>
        <v>0</v>
      </c>
      <c r="BI152" s="93">
        <f>IF(N152="nulová",J152,0)</f>
        <v>0</v>
      </c>
      <c r="BJ152" s="2" t="s">
        <v>88</v>
      </c>
      <c r="BK152" s="94">
        <f>ROUND(I152*H152,3)</f>
        <v>0</v>
      </c>
      <c r="BL152" s="2" t="s">
        <v>87</v>
      </c>
      <c r="BM152" s="92" t="s">
        <v>152</v>
      </c>
    </row>
    <row r="153" spans="2:65" s="9" customFormat="1" ht="24.2" customHeight="1" x14ac:dyDescent="0.25">
      <c r="B153" s="81"/>
      <c r="C153" s="82" t="s">
        <v>153</v>
      </c>
      <c r="D153" s="82" t="s">
        <v>83</v>
      </c>
      <c r="E153" s="83" t="s">
        <v>557</v>
      </c>
      <c r="F153" s="84" t="s">
        <v>558</v>
      </c>
      <c r="G153" s="85" t="s">
        <v>86</v>
      </c>
      <c r="H153" s="86">
        <v>0.23599999999999999</v>
      </c>
      <c r="I153" s="221">
        <v>0</v>
      </c>
      <c r="J153" s="221">
        <f>ROUND(I153*H153,3)</f>
        <v>0</v>
      </c>
      <c r="K153" s="87"/>
      <c r="L153" s="10"/>
      <c r="M153" s="88" t="s">
        <v>14</v>
      </c>
      <c r="N153" s="89" t="s">
        <v>32</v>
      </c>
      <c r="O153" s="90">
        <v>0</v>
      </c>
      <c r="P153" s="90">
        <f>O153*H153</f>
        <v>0</v>
      </c>
      <c r="Q153" s="90">
        <v>2.1922881355932202</v>
      </c>
      <c r="R153" s="90">
        <f>Q153*H153</f>
        <v>0.51737999999999995</v>
      </c>
      <c r="S153" s="90">
        <v>0</v>
      </c>
      <c r="T153" s="91">
        <f>S153*H153</f>
        <v>0</v>
      </c>
      <c r="AR153" s="92" t="s">
        <v>87</v>
      </c>
      <c r="AT153" s="92" t="s">
        <v>83</v>
      </c>
      <c r="AU153" s="92" t="s">
        <v>88</v>
      </c>
      <c r="AY153" s="2" t="s">
        <v>81</v>
      </c>
      <c r="BE153" s="93">
        <f>IF(N153="základná",J153,0)</f>
        <v>0</v>
      </c>
      <c r="BF153" s="93">
        <f>IF(N153="znížená",J153,0)</f>
        <v>0</v>
      </c>
      <c r="BG153" s="93">
        <f>IF(N153="zákl. prenesená",J153,0)</f>
        <v>0</v>
      </c>
      <c r="BH153" s="93">
        <f>IF(N153="zníž. prenesená",J153,0)</f>
        <v>0</v>
      </c>
      <c r="BI153" s="93">
        <f>IF(N153="nulová",J153,0)</f>
        <v>0</v>
      </c>
      <c r="BJ153" s="2" t="s">
        <v>88</v>
      </c>
      <c r="BK153" s="94">
        <f>ROUND(I153*H153,3)</f>
        <v>0</v>
      </c>
      <c r="BL153" s="2" t="s">
        <v>87</v>
      </c>
      <c r="BM153" s="92" t="s">
        <v>156</v>
      </c>
    </row>
    <row r="154" spans="2:65" s="9" customFormat="1" ht="33" customHeight="1" x14ac:dyDescent="0.25">
      <c r="B154" s="81"/>
      <c r="C154" s="82" t="s">
        <v>124</v>
      </c>
      <c r="D154" s="82" t="s">
        <v>83</v>
      </c>
      <c r="E154" s="83" t="s">
        <v>559</v>
      </c>
      <c r="F154" s="84" t="s">
        <v>560</v>
      </c>
      <c r="G154" s="85" t="s">
        <v>123</v>
      </c>
      <c r="H154" s="86">
        <v>0.92400000000000004</v>
      </c>
      <c r="I154" s="221">
        <v>0</v>
      </c>
      <c r="J154" s="221">
        <f>ROUND(I154*H154,3)</f>
        <v>0</v>
      </c>
      <c r="K154" s="87"/>
      <c r="L154" s="10"/>
      <c r="M154" s="88" t="s">
        <v>14</v>
      </c>
      <c r="N154" s="89" t="s">
        <v>32</v>
      </c>
      <c r="O154" s="90">
        <v>0</v>
      </c>
      <c r="P154" s="90">
        <f>O154*H154</f>
        <v>0</v>
      </c>
      <c r="Q154" s="90">
        <v>3.3030303030303E-2</v>
      </c>
      <c r="R154" s="90">
        <f>Q154*H154</f>
        <v>3.0519999999999974E-2</v>
      </c>
      <c r="S154" s="90">
        <v>0</v>
      </c>
      <c r="T154" s="91">
        <f>S154*H154</f>
        <v>0</v>
      </c>
      <c r="AR154" s="92" t="s">
        <v>87</v>
      </c>
      <c r="AT154" s="92" t="s">
        <v>83</v>
      </c>
      <c r="AU154" s="92" t="s">
        <v>88</v>
      </c>
      <c r="AY154" s="2" t="s">
        <v>81</v>
      </c>
      <c r="BE154" s="93">
        <f>IF(N154="základná",J154,0)</f>
        <v>0</v>
      </c>
      <c r="BF154" s="93">
        <f>IF(N154="znížená",J154,0)</f>
        <v>0</v>
      </c>
      <c r="BG154" s="93">
        <f>IF(N154="zákl. prenesená",J154,0)</f>
        <v>0</v>
      </c>
      <c r="BH154" s="93">
        <f>IF(N154="zníž. prenesená",J154,0)</f>
        <v>0</v>
      </c>
      <c r="BI154" s="93">
        <f>IF(N154="nulová",J154,0)</f>
        <v>0</v>
      </c>
      <c r="BJ154" s="2" t="s">
        <v>88</v>
      </c>
      <c r="BK154" s="94">
        <f>ROUND(I154*H154,3)</f>
        <v>0</v>
      </c>
      <c r="BL154" s="2" t="s">
        <v>87</v>
      </c>
      <c r="BM154" s="92" t="s">
        <v>160</v>
      </c>
    </row>
    <row r="155" spans="2:65" s="71" customFormat="1" ht="22.9" customHeight="1" x14ac:dyDescent="0.2">
      <c r="B155" s="72"/>
      <c r="D155" s="73" t="s">
        <v>77</v>
      </c>
      <c r="E155" s="80" t="s">
        <v>103</v>
      </c>
      <c r="F155" s="80" t="s">
        <v>561</v>
      </c>
      <c r="I155" s="222"/>
      <c r="J155" s="219">
        <f>BK155</f>
        <v>0</v>
      </c>
      <c r="L155" s="72"/>
      <c r="M155" s="75"/>
      <c r="P155" s="76">
        <f>SUM(P156:P158)</f>
        <v>0</v>
      </c>
      <c r="R155" s="76">
        <f>SUM(R156:R158)</f>
        <v>38.887080000000054</v>
      </c>
      <c r="T155" s="77">
        <f>SUM(T156:T158)</f>
        <v>0</v>
      </c>
      <c r="AR155" s="73" t="s">
        <v>80</v>
      </c>
      <c r="AT155" s="78" t="s">
        <v>77</v>
      </c>
      <c r="AU155" s="78" t="s">
        <v>80</v>
      </c>
      <c r="AY155" s="73" t="s">
        <v>81</v>
      </c>
      <c r="BK155" s="79">
        <f>SUM(BK156:BK158)</f>
        <v>0</v>
      </c>
    </row>
    <row r="156" spans="2:65" s="9" customFormat="1" ht="24.2" customHeight="1" x14ac:dyDescent="0.25">
      <c r="B156" s="81"/>
      <c r="C156" s="82" t="s">
        <v>161</v>
      </c>
      <c r="D156" s="82" t="s">
        <v>83</v>
      </c>
      <c r="E156" s="83" t="s">
        <v>562</v>
      </c>
      <c r="F156" s="84" t="s">
        <v>563</v>
      </c>
      <c r="G156" s="85" t="s">
        <v>123</v>
      </c>
      <c r="H156" s="86">
        <v>40.6</v>
      </c>
      <c r="I156" s="221">
        <v>0</v>
      </c>
      <c r="J156" s="221">
        <f>ROUND(I156*H156,3)</f>
        <v>0</v>
      </c>
      <c r="K156" s="87"/>
      <c r="L156" s="10"/>
      <c r="M156" s="88" t="s">
        <v>14</v>
      </c>
      <c r="N156" s="89" t="s">
        <v>32</v>
      </c>
      <c r="O156" s="90">
        <v>0</v>
      </c>
      <c r="P156" s="90">
        <f>O156*H156</f>
        <v>0</v>
      </c>
      <c r="Q156" s="90">
        <v>0.35263004926108399</v>
      </c>
      <c r="R156" s="90">
        <f>Q156*H156</f>
        <v>14.31678000000001</v>
      </c>
      <c r="S156" s="90">
        <v>0</v>
      </c>
      <c r="T156" s="91">
        <f>S156*H156</f>
        <v>0</v>
      </c>
      <c r="AR156" s="92" t="s">
        <v>87</v>
      </c>
      <c r="AT156" s="92" t="s">
        <v>83</v>
      </c>
      <c r="AU156" s="92" t="s">
        <v>88</v>
      </c>
      <c r="AY156" s="2" t="s">
        <v>81</v>
      </c>
      <c r="BE156" s="93">
        <f>IF(N156="základná",J156,0)</f>
        <v>0</v>
      </c>
      <c r="BF156" s="93">
        <f>IF(N156="znížená",J156,0)</f>
        <v>0</v>
      </c>
      <c r="BG156" s="93">
        <f>IF(N156="zákl. prenesená",J156,0)</f>
        <v>0</v>
      </c>
      <c r="BH156" s="93">
        <f>IF(N156="zníž. prenesená",J156,0)</f>
        <v>0</v>
      </c>
      <c r="BI156" s="93">
        <f>IF(N156="nulová",J156,0)</f>
        <v>0</v>
      </c>
      <c r="BJ156" s="2" t="s">
        <v>88</v>
      </c>
      <c r="BK156" s="94">
        <f>ROUND(I156*H156,3)</f>
        <v>0</v>
      </c>
      <c r="BL156" s="2" t="s">
        <v>87</v>
      </c>
      <c r="BM156" s="92" t="s">
        <v>164</v>
      </c>
    </row>
    <row r="157" spans="2:65" s="9" customFormat="1" ht="37.9" customHeight="1" x14ac:dyDescent="0.25">
      <c r="B157" s="81"/>
      <c r="C157" s="82" t="s">
        <v>129</v>
      </c>
      <c r="D157" s="82" t="s">
        <v>83</v>
      </c>
      <c r="E157" s="83" t="s">
        <v>564</v>
      </c>
      <c r="F157" s="84" t="s">
        <v>565</v>
      </c>
      <c r="G157" s="85" t="s">
        <v>123</v>
      </c>
      <c r="H157" s="86">
        <v>40.6</v>
      </c>
      <c r="I157" s="221">
        <v>0</v>
      </c>
      <c r="J157" s="221">
        <f>ROUND(I157*H157,3)</f>
        <v>0</v>
      </c>
      <c r="K157" s="87"/>
      <c r="L157" s="10"/>
      <c r="M157" s="88" t="s">
        <v>14</v>
      </c>
      <c r="N157" s="89" t="s">
        <v>32</v>
      </c>
      <c r="O157" s="90">
        <v>0</v>
      </c>
      <c r="P157" s="90">
        <f>O157*H157</f>
        <v>0</v>
      </c>
      <c r="Q157" s="90">
        <v>0.37693990147783302</v>
      </c>
      <c r="R157" s="90">
        <f>Q157*H157</f>
        <v>15.303760000000022</v>
      </c>
      <c r="S157" s="90">
        <v>0</v>
      </c>
      <c r="T157" s="91">
        <f>S157*H157</f>
        <v>0</v>
      </c>
      <c r="AR157" s="92" t="s">
        <v>87</v>
      </c>
      <c r="AT157" s="92" t="s">
        <v>83</v>
      </c>
      <c r="AU157" s="92" t="s">
        <v>88</v>
      </c>
      <c r="AY157" s="2" t="s">
        <v>81</v>
      </c>
      <c r="BE157" s="93">
        <f>IF(N157="základná",J157,0)</f>
        <v>0</v>
      </c>
      <c r="BF157" s="93">
        <f>IF(N157="znížená",J157,0)</f>
        <v>0</v>
      </c>
      <c r="BG157" s="93">
        <f>IF(N157="zákl. prenesená",J157,0)</f>
        <v>0</v>
      </c>
      <c r="BH157" s="93">
        <f>IF(N157="zníž. prenesená",J157,0)</f>
        <v>0</v>
      </c>
      <c r="BI157" s="93">
        <f>IF(N157="nulová",J157,0)</f>
        <v>0</v>
      </c>
      <c r="BJ157" s="2" t="s">
        <v>88</v>
      </c>
      <c r="BK157" s="94">
        <f>ROUND(I157*H157,3)</f>
        <v>0</v>
      </c>
      <c r="BL157" s="2" t="s">
        <v>87</v>
      </c>
      <c r="BM157" s="92" t="s">
        <v>168</v>
      </c>
    </row>
    <row r="158" spans="2:65" s="9" customFormat="1" ht="33" customHeight="1" x14ac:dyDescent="0.25">
      <c r="B158" s="81"/>
      <c r="C158" s="82" t="s">
        <v>169</v>
      </c>
      <c r="D158" s="82" t="s">
        <v>83</v>
      </c>
      <c r="E158" s="83" t="s">
        <v>566</v>
      </c>
      <c r="F158" s="84" t="s">
        <v>567</v>
      </c>
      <c r="G158" s="85" t="s">
        <v>123</v>
      </c>
      <c r="H158" s="86">
        <v>40.6</v>
      </c>
      <c r="I158" s="221">
        <v>0</v>
      </c>
      <c r="J158" s="221">
        <f>ROUND(I158*H158,3)</f>
        <v>0</v>
      </c>
      <c r="K158" s="87"/>
      <c r="L158" s="10"/>
      <c r="M158" s="88" t="s">
        <v>14</v>
      </c>
      <c r="N158" s="89" t="s">
        <v>32</v>
      </c>
      <c r="O158" s="90">
        <v>0</v>
      </c>
      <c r="P158" s="90">
        <f>O158*H158</f>
        <v>0</v>
      </c>
      <c r="Q158" s="90">
        <v>0.22823990147783299</v>
      </c>
      <c r="R158" s="90">
        <f>Q158*H158</f>
        <v>9.2665400000000204</v>
      </c>
      <c r="S158" s="90">
        <v>0</v>
      </c>
      <c r="T158" s="91">
        <f>S158*H158</f>
        <v>0</v>
      </c>
      <c r="AR158" s="92" t="s">
        <v>87</v>
      </c>
      <c r="AT158" s="92" t="s">
        <v>83</v>
      </c>
      <c r="AU158" s="92" t="s">
        <v>88</v>
      </c>
      <c r="AY158" s="2" t="s">
        <v>81</v>
      </c>
      <c r="BE158" s="93">
        <f>IF(N158="základná",J158,0)</f>
        <v>0</v>
      </c>
      <c r="BF158" s="93">
        <f>IF(N158="znížená",J158,0)</f>
        <v>0</v>
      </c>
      <c r="BG158" s="93">
        <f>IF(N158="zákl. prenesená",J158,0)</f>
        <v>0</v>
      </c>
      <c r="BH158" s="93">
        <f>IF(N158="zníž. prenesená",J158,0)</f>
        <v>0</v>
      </c>
      <c r="BI158" s="93">
        <f>IF(N158="nulová",J158,0)</f>
        <v>0</v>
      </c>
      <c r="BJ158" s="2" t="s">
        <v>88</v>
      </c>
      <c r="BK158" s="94">
        <f>ROUND(I158*H158,3)</f>
        <v>0</v>
      </c>
      <c r="BL158" s="2" t="s">
        <v>87</v>
      </c>
      <c r="BM158" s="92" t="s">
        <v>172</v>
      </c>
    </row>
    <row r="159" spans="2:65" s="71" customFormat="1" ht="22.9" customHeight="1" x14ac:dyDescent="0.2">
      <c r="B159" s="72"/>
      <c r="D159" s="73" t="s">
        <v>77</v>
      </c>
      <c r="E159" s="80" t="s">
        <v>102</v>
      </c>
      <c r="F159" s="80" t="s">
        <v>568</v>
      </c>
      <c r="I159" s="222"/>
      <c r="J159" s="219">
        <f>BK159</f>
        <v>0</v>
      </c>
      <c r="L159" s="72"/>
      <c r="M159" s="75"/>
      <c r="P159" s="76">
        <f>SUM(P160:P187)</f>
        <v>0</v>
      </c>
      <c r="R159" s="76">
        <f>SUM(R160:R187)</f>
        <v>0.25855999999999996</v>
      </c>
      <c r="T159" s="77">
        <f>SUM(T160:T187)</f>
        <v>0</v>
      </c>
      <c r="AR159" s="73" t="s">
        <v>80</v>
      </c>
      <c r="AT159" s="78" t="s">
        <v>77</v>
      </c>
      <c r="AU159" s="78" t="s">
        <v>80</v>
      </c>
      <c r="AY159" s="73" t="s">
        <v>81</v>
      </c>
      <c r="BK159" s="79">
        <f>SUM(BK160:BK187)</f>
        <v>0</v>
      </c>
    </row>
    <row r="160" spans="2:65" s="9" customFormat="1" ht="37.9" customHeight="1" x14ac:dyDescent="0.25">
      <c r="B160" s="81"/>
      <c r="C160" s="82" t="s">
        <v>134</v>
      </c>
      <c r="D160" s="82" t="s">
        <v>83</v>
      </c>
      <c r="E160" s="83" t="s">
        <v>569</v>
      </c>
      <c r="F160" s="84" t="s">
        <v>570</v>
      </c>
      <c r="G160" s="85" t="s">
        <v>237</v>
      </c>
      <c r="H160" s="86">
        <v>100</v>
      </c>
      <c r="I160" s="221">
        <v>0</v>
      </c>
      <c r="J160" s="221">
        <f t="shared" ref="J160:J187" si="10">ROUND(I160*H160,3)</f>
        <v>0</v>
      </c>
      <c r="K160" s="87"/>
      <c r="L160" s="10"/>
      <c r="M160" s="88" t="s">
        <v>14</v>
      </c>
      <c r="N160" s="89" t="s">
        <v>32</v>
      </c>
      <c r="O160" s="90">
        <v>0</v>
      </c>
      <c r="P160" s="90">
        <f t="shared" ref="P160:P187" si="11">O160*H160</f>
        <v>0</v>
      </c>
      <c r="Q160" s="90">
        <v>0</v>
      </c>
      <c r="R160" s="90">
        <f t="shared" ref="R160:R187" si="12">Q160*H160</f>
        <v>0</v>
      </c>
      <c r="S160" s="90">
        <v>0</v>
      </c>
      <c r="T160" s="91">
        <f t="shared" ref="T160:T187" si="13">S160*H160</f>
        <v>0</v>
      </c>
      <c r="AR160" s="92" t="s">
        <v>87</v>
      </c>
      <c r="AT160" s="92" t="s">
        <v>83</v>
      </c>
      <c r="AU160" s="92" t="s">
        <v>88</v>
      </c>
      <c r="AY160" s="2" t="s">
        <v>81</v>
      </c>
      <c r="BE160" s="93">
        <f t="shared" ref="BE160:BE187" si="14">IF(N160="základná",J160,0)</f>
        <v>0</v>
      </c>
      <c r="BF160" s="93">
        <f t="shared" ref="BF160:BF187" si="15">IF(N160="znížená",J160,0)</f>
        <v>0</v>
      </c>
      <c r="BG160" s="93">
        <f t="shared" ref="BG160:BG187" si="16">IF(N160="zákl. prenesená",J160,0)</f>
        <v>0</v>
      </c>
      <c r="BH160" s="93">
        <f t="shared" ref="BH160:BH187" si="17">IF(N160="zníž. prenesená",J160,0)</f>
        <v>0</v>
      </c>
      <c r="BI160" s="93">
        <f t="shared" ref="BI160:BI187" si="18">IF(N160="nulová",J160,0)</f>
        <v>0</v>
      </c>
      <c r="BJ160" s="2" t="s">
        <v>88</v>
      </c>
      <c r="BK160" s="94">
        <f t="shared" ref="BK160:BK187" si="19">ROUND(I160*H160,3)</f>
        <v>0</v>
      </c>
      <c r="BL160" s="2" t="s">
        <v>87</v>
      </c>
      <c r="BM160" s="92" t="s">
        <v>176</v>
      </c>
    </row>
    <row r="161" spans="2:65" s="9" customFormat="1" ht="24.2" customHeight="1" x14ac:dyDescent="0.25">
      <c r="B161" s="81"/>
      <c r="C161" s="110" t="s">
        <v>177</v>
      </c>
      <c r="D161" s="110" t="s">
        <v>125</v>
      </c>
      <c r="E161" s="111" t="s">
        <v>571</v>
      </c>
      <c r="F161" s="112" t="s">
        <v>572</v>
      </c>
      <c r="G161" s="113" t="s">
        <v>237</v>
      </c>
      <c r="H161" s="114">
        <v>100</v>
      </c>
      <c r="I161" s="220">
        <v>0</v>
      </c>
      <c r="J161" s="220">
        <f t="shared" si="10"/>
        <v>0</v>
      </c>
      <c r="K161" s="115"/>
      <c r="L161" s="116"/>
      <c r="M161" s="117" t="s">
        <v>14</v>
      </c>
      <c r="N161" s="118" t="s">
        <v>32</v>
      </c>
      <c r="O161" s="90">
        <v>0</v>
      </c>
      <c r="P161" s="90">
        <f t="shared" si="11"/>
        <v>0</v>
      </c>
      <c r="Q161" s="90">
        <v>2.7999999999999998E-4</v>
      </c>
      <c r="R161" s="90">
        <f t="shared" si="12"/>
        <v>2.7999999999999997E-2</v>
      </c>
      <c r="S161" s="90">
        <v>0</v>
      </c>
      <c r="T161" s="91">
        <f t="shared" si="13"/>
        <v>0</v>
      </c>
      <c r="AR161" s="92" t="s">
        <v>102</v>
      </c>
      <c r="AT161" s="92" t="s">
        <v>125</v>
      </c>
      <c r="AU161" s="92" t="s">
        <v>88</v>
      </c>
      <c r="AY161" s="2" t="s">
        <v>81</v>
      </c>
      <c r="BE161" s="93">
        <f t="shared" si="14"/>
        <v>0</v>
      </c>
      <c r="BF161" s="93">
        <f t="shared" si="15"/>
        <v>0</v>
      </c>
      <c r="BG161" s="93">
        <f t="shared" si="16"/>
        <v>0</v>
      </c>
      <c r="BH161" s="93">
        <f t="shared" si="17"/>
        <v>0</v>
      </c>
      <c r="BI161" s="93">
        <f t="shared" si="18"/>
        <v>0</v>
      </c>
      <c r="BJ161" s="2" t="s">
        <v>88</v>
      </c>
      <c r="BK161" s="94">
        <f t="shared" si="19"/>
        <v>0</v>
      </c>
      <c r="BL161" s="2" t="s">
        <v>87</v>
      </c>
      <c r="BM161" s="92" t="s">
        <v>180</v>
      </c>
    </row>
    <row r="162" spans="2:65" s="9" customFormat="1" ht="24.2" customHeight="1" x14ac:dyDescent="0.25">
      <c r="B162" s="81"/>
      <c r="C162" s="110" t="s">
        <v>137</v>
      </c>
      <c r="D162" s="110" t="s">
        <v>125</v>
      </c>
      <c r="E162" s="111" t="s">
        <v>573</v>
      </c>
      <c r="F162" s="112" t="s">
        <v>574</v>
      </c>
      <c r="G162" s="113" t="s">
        <v>175</v>
      </c>
      <c r="H162" s="114">
        <v>4</v>
      </c>
      <c r="I162" s="220">
        <v>0</v>
      </c>
      <c r="J162" s="220">
        <f t="shared" si="10"/>
        <v>0</v>
      </c>
      <c r="K162" s="115"/>
      <c r="L162" s="116"/>
      <c r="M162" s="117" t="s">
        <v>14</v>
      </c>
      <c r="N162" s="118" t="s">
        <v>32</v>
      </c>
      <c r="O162" s="90">
        <v>0</v>
      </c>
      <c r="P162" s="90">
        <f t="shared" si="11"/>
        <v>0</v>
      </c>
      <c r="Q162" s="90">
        <v>5.0000000000000002E-5</v>
      </c>
      <c r="R162" s="90">
        <f t="shared" si="12"/>
        <v>2.0000000000000001E-4</v>
      </c>
      <c r="S162" s="90">
        <v>0</v>
      </c>
      <c r="T162" s="91">
        <f t="shared" si="13"/>
        <v>0</v>
      </c>
      <c r="AR162" s="92" t="s">
        <v>102</v>
      </c>
      <c r="AT162" s="92" t="s">
        <v>125</v>
      </c>
      <c r="AU162" s="92" t="s">
        <v>88</v>
      </c>
      <c r="AY162" s="2" t="s">
        <v>81</v>
      </c>
      <c r="BE162" s="93">
        <f t="shared" si="14"/>
        <v>0</v>
      </c>
      <c r="BF162" s="93">
        <f t="shared" si="15"/>
        <v>0</v>
      </c>
      <c r="BG162" s="93">
        <f t="shared" si="16"/>
        <v>0</v>
      </c>
      <c r="BH162" s="93">
        <f t="shared" si="17"/>
        <v>0</v>
      </c>
      <c r="BI162" s="93">
        <f t="shared" si="18"/>
        <v>0</v>
      </c>
      <c r="BJ162" s="2" t="s">
        <v>88</v>
      </c>
      <c r="BK162" s="94">
        <f t="shared" si="19"/>
        <v>0</v>
      </c>
      <c r="BL162" s="2" t="s">
        <v>87</v>
      </c>
      <c r="BM162" s="92" t="s">
        <v>183</v>
      </c>
    </row>
    <row r="163" spans="2:65" s="9" customFormat="1" ht="24.2" customHeight="1" x14ac:dyDescent="0.25">
      <c r="B163" s="81"/>
      <c r="C163" s="110" t="s">
        <v>184</v>
      </c>
      <c r="D163" s="110" t="s">
        <v>125</v>
      </c>
      <c r="E163" s="111" t="s">
        <v>575</v>
      </c>
      <c r="F163" s="112" t="s">
        <v>576</v>
      </c>
      <c r="G163" s="113" t="s">
        <v>175</v>
      </c>
      <c r="H163" s="114">
        <v>1</v>
      </c>
      <c r="I163" s="220">
        <v>0</v>
      </c>
      <c r="J163" s="220">
        <f t="shared" si="10"/>
        <v>0</v>
      </c>
      <c r="K163" s="115"/>
      <c r="L163" s="116"/>
      <c r="M163" s="117" t="s">
        <v>14</v>
      </c>
      <c r="N163" s="118" t="s">
        <v>32</v>
      </c>
      <c r="O163" s="90">
        <v>0</v>
      </c>
      <c r="P163" s="90">
        <f t="shared" si="11"/>
        <v>0</v>
      </c>
      <c r="Q163" s="90">
        <v>3.6000000000000002E-4</v>
      </c>
      <c r="R163" s="90">
        <f t="shared" si="12"/>
        <v>3.6000000000000002E-4</v>
      </c>
      <c r="S163" s="90">
        <v>0</v>
      </c>
      <c r="T163" s="91">
        <f t="shared" si="13"/>
        <v>0</v>
      </c>
      <c r="AR163" s="92" t="s">
        <v>102</v>
      </c>
      <c r="AT163" s="92" t="s">
        <v>125</v>
      </c>
      <c r="AU163" s="92" t="s">
        <v>88</v>
      </c>
      <c r="AY163" s="2" t="s">
        <v>81</v>
      </c>
      <c r="BE163" s="93">
        <f t="shared" si="14"/>
        <v>0</v>
      </c>
      <c r="BF163" s="93">
        <f t="shared" si="15"/>
        <v>0</v>
      </c>
      <c r="BG163" s="93">
        <f t="shared" si="16"/>
        <v>0</v>
      </c>
      <c r="BH163" s="93">
        <f t="shared" si="17"/>
        <v>0</v>
      </c>
      <c r="BI163" s="93">
        <f t="shared" si="18"/>
        <v>0</v>
      </c>
      <c r="BJ163" s="2" t="s">
        <v>88</v>
      </c>
      <c r="BK163" s="94">
        <f t="shared" si="19"/>
        <v>0</v>
      </c>
      <c r="BL163" s="2" t="s">
        <v>87</v>
      </c>
      <c r="BM163" s="92" t="s">
        <v>187</v>
      </c>
    </row>
    <row r="164" spans="2:65" s="9" customFormat="1" ht="24.2" customHeight="1" x14ac:dyDescent="0.25">
      <c r="B164" s="81"/>
      <c r="C164" s="110" t="s">
        <v>141</v>
      </c>
      <c r="D164" s="110" t="s">
        <v>125</v>
      </c>
      <c r="E164" s="111" t="s">
        <v>577</v>
      </c>
      <c r="F164" s="112" t="s">
        <v>578</v>
      </c>
      <c r="G164" s="113" t="s">
        <v>175</v>
      </c>
      <c r="H164" s="114">
        <v>1</v>
      </c>
      <c r="I164" s="220">
        <v>0</v>
      </c>
      <c r="J164" s="220">
        <f t="shared" si="10"/>
        <v>0</v>
      </c>
      <c r="K164" s="115"/>
      <c r="L164" s="116"/>
      <c r="M164" s="117" t="s">
        <v>14</v>
      </c>
      <c r="N164" s="118" t="s">
        <v>32</v>
      </c>
      <c r="O164" s="90">
        <v>0</v>
      </c>
      <c r="P164" s="90">
        <f t="shared" si="11"/>
        <v>0</v>
      </c>
      <c r="Q164" s="90">
        <v>6.9999999999999994E-5</v>
      </c>
      <c r="R164" s="90">
        <f t="shared" si="12"/>
        <v>6.9999999999999994E-5</v>
      </c>
      <c r="S164" s="90">
        <v>0</v>
      </c>
      <c r="T164" s="91">
        <f t="shared" si="13"/>
        <v>0</v>
      </c>
      <c r="AR164" s="92" t="s">
        <v>102</v>
      </c>
      <c r="AT164" s="92" t="s">
        <v>125</v>
      </c>
      <c r="AU164" s="92" t="s">
        <v>88</v>
      </c>
      <c r="AY164" s="2" t="s">
        <v>81</v>
      </c>
      <c r="BE164" s="93">
        <f t="shared" si="14"/>
        <v>0</v>
      </c>
      <c r="BF164" s="93">
        <f t="shared" si="15"/>
        <v>0</v>
      </c>
      <c r="BG164" s="93">
        <f t="shared" si="16"/>
        <v>0</v>
      </c>
      <c r="BH164" s="93">
        <f t="shared" si="17"/>
        <v>0</v>
      </c>
      <c r="BI164" s="93">
        <f t="shared" si="18"/>
        <v>0</v>
      </c>
      <c r="BJ164" s="2" t="s">
        <v>88</v>
      </c>
      <c r="BK164" s="94">
        <f t="shared" si="19"/>
        <v>0</v>
      </c>
      <c r="BL164" s="2" t="s">
        <v>87</v>
      </c>
      <c r="BM164" s="92" t="s">
        <v>190</v>
      </c>
    </row>
    <row r="165" spans="2:65" s="9" customFormat="1" ht="24.2" customHeight="1" x14ac:dyDescent="0.25">
      <c r="B165" s="81"/>
      <c r="C165" s="82" t="s">
        <v>192</v>
      </c>
      <c r="D165" s="82" t="s">
        <v>83</v>
      </c>
      <c r="E165" s="83" t="s">
        <v>579</v>
      </c>
      <c r="F165" s="84" t="s">
        <v>580</v>
      </c>
      <c r="G165" s="85" t="s">
        <v>237</v>
      </c>
      <c r="H165" s="86">
        <v>48</v>
      </c>
      <c r="I165" s="221">
        <v>0</v>
      </c>
      <c r="J165" s="221">
        <f t="shared" si="10"/>
        <v>0</v>
      </c>
      <c r="K165" s="87"/>
      <c r="L165" s="10"/>
      <c r="M165" s="88" t="s">
        <v>14</v>
      </c>
      <c r="N165" s="89" t="s">
        <v>32</v>
      </c>
      <c r="O165" s="90">
        <v>0</v>
      </c>
      <c r="P165" s="90">
        <f t="shared" si="11"/>
        <v>0</v>
      </c>
      <c r="Q165" s="90">
        <v>1.0000000000000001E-5</v>
      </c>
      <c r="R165" s="90">
        <f t="shared" si="12"/>
        <v>4.8000000000000007E-4</v>
      </c>
      <c r="S165" s="90">
        <v>0</v>
      </c>
      <c r="T165" s="91">
        <f t="shared" si="13"/>
        <v>0</v>
      </c>
      <c r="AR165" s="92" t="s">
        <v>87</v>
      </c>
      <c r="AT165" s="92" t="s">
        <v>83</v>
      </c>
      <c r="AU165" s="92" t="s">
        <v>88</v>
      </c>
      <c r="AY165" s="2" t="s">
        <v>81</v>
      </c>
      <c r="BE165" s="93">
        <f t="shared" si="14"/>
        <v>0</v>
      </c>
      <c r="BF165" s="93">
        <f t="shared" si="15"/>
        <v>0</v>
      </c>
      <c r="BG165" s="93">
        <f t="shared" si="16"/>
        <v>0</v>
      </c>
      <c r="BH165" s="93">
        <f t="shared" si="17"/>
        <v>0</v>
      </c>
      <c r="BI165" s="93">
        <f t="shared" si="18"/>
        <v>0</v>
      </c>
      <c r="BJ165" s="2" t="s">
        <v>88</v>
      </c>
      <c r="BK165" s="94">
        <f t="shared" si="19"/>
        <v>0</v>
      </c>
      <c r="BL165" s="2" t="s">
        <v>87</v>
      </c>
      <c r="BM165" s="92" t="s">
        <v>195</v>
      </c>
    </row>
    <row r="166" spans="2:65" s="9" customFormat="1" ht="33" customHeight="1" x14ac:dyDescent="0.25">
      <c r="B166" s="81"/>
      <c r="C166" s="110" t="s">
        <v>144</v>
      </c>
      <c r="D166" s="110" t="s">
        <v>125</v>
      </c>
      <c r="E166" s="111" t="s">
        <v>581</v>
      </c>
      <c r="F166" s="112" t="s">
        <v>582</v>
      </c>
      <c r="G166" s="113" t="s">
        <v>175</v>
      </c>
      <c r="H166" s="114">
        <v>48</v>
      </c>
      <c r="I166" s="220">
        <v>0</v>
      </c>
      <c r="J166" s="220">
        <f t="shared" si="10"/>
        <v>0</v>
      </c>
      <c r="K166" s="115"/>
      <c r="L166" s="116"/>
      <c r="M166" s="117" t="s">
        <v>14</v>
      </c>
      <c r="N166" s="118" t="s">
        <v>32</v>
      </c>
      <c r="O166" s="90">
        <v>0</v>
      </c>
      <c r="P166" s="90">
        <f t="shared" si="11"/>
        <v>0</v>
      </c>
      <c r="Q166" s="90">
        <v>2.2599999999999999E-3</v>
      </c>
      <c r="R166" s="90">
        <f t="shared" si="12"/>
        <v>0.10847999999999999</v>
      </c>
      <c r="S166" s="90">
        <v>0</v>
      </c>
      <c r="T166" s="91">
        <f t="shared" si="13"/>
        <v>0</v>
      </c>
      <c r="AR166" s="92" t="s">
        <v>102</v>
      </c>
      <c r="AT166" s="92" t="s">
        <v>125</v>
      </c>
      <c r="AU166" s="92" t="s">
        <v>88</v>
      </c>
      <c r="AY166" s="2" t="s">
        <v>81</v>
      </c>
      <c r="BE166" s="93">
        <f t="shared" si="14"/>
        <v>0</v>
      </c>
      <c r="BF166" s="93">
        <f t="shared" si="15"/>
        <v>0</v>
      </c>
      <c r="BG166" s="93">
        <f t="shared" si="16"/>
        <v>0</v>
      </c>
      <c r="BH166" s="93">
        <f t="shared" si="17"/>
        <v>0</v>
      </c>
      <c r="BI166" s="93">
        <f t="shared" si="18"/>
        <v>0</v>
      </c>
      <c r="BJ166" s="2" t="s">
        <v>88</v>
      </c>
      <c r="BK166" s="94">
        <f t="shared" si="19"/>
        <v>0</v>
      </c>
      <c r="BL166" s="2" t="s">
        <v>87</v>
      </c>
      <c r="BM166" s="92" t="s">
        <v>199</v>
      </c>
    </row>
    <row r="167" spans="2:65" s="9" customFormat="1" ht="33" customHeight="1" x14ac:dyDescent="0.25">
      <c r="B167" s="81"/>
      <c r="C167" s="82" t="s">
        <v>200</v>
      </c>
      <c r="D167" s="82" t="s">
        <v>83</v>
      </c>
      <c r="E167" s="83" t="s">
        <v>583</v>
      </c>
      <c r="F167" s="84" t="s">
        <v>584</v>
      </c>
      <c r="G167" s="85" t="s">
        <v>175</v>
      </c>
      <c r="H167" s="86">
        <v>1</v>
      </c>
      <c r="I167" s="221">
        <v>0</v>
      </c>
      <c r="J167" s="221">
        <f t="shared" si="10"/>
        <v>0</v>
      </c>
      <c r="K167" s="87"/>
      <c r="L167" s="10"/>
      <c r="M167" s="88" t="s">
        <v>14</v>
      </c>
      <c r="N167" s="89" t="s">
        <v>32</v>
      </c>
      <c r="O167" s="90">
        <v>0</v>
      </c>
      <c r="P167" s="90">
        <f t="shared" si="11"/>
        <v>0</v>
      </c>
      <c r="Q167" s="90">
        <v>7.2000000000000005E-4</v>
      </c>
      <c r="R167" s="90">
        <f t="shared" si="12"/>
        <v>7.2000000000000005E-4</v>
      </c>
      <c r="S167" s="90">
        <v>0</v>
      </c>
      <c r="T167" s="91">
        <f t="shared" si="13"/>
        <v>0</v>
      </c>
      <c r="AR167" s="92" t="s">
        <v>87</v>
      </c>
      <c r="AT167" s="92" t="s">
        <v>83</v>
      </c>
      <c r="AU167" s="92" t="s">
        <v>88</v>
      </c>
      <c r="AY167" s="2" t="s">
        <v>81</v>
      </c>
      <c r="BE167" s="93">
        <f t="shared" si="14"/>
        <v>0</v>
      </c>
      <c r="BF167" s="93">
        <f t="shared" si="15"/>
        <v>0</v>
      </c>
      <c r="BG167" s="93">
        <f t="shared" si="16"/>
        <v>0</v>
      </c>
      <c r="BH167" s="93">
        <f t="shared" si="17"/>
        <v>0</v>
      </c>
      <c r="BI167" s="93">
        <f t="shared" si="18"/>
        <v>0</v>
      </c>
      <c r="BJ167" s="2" t="s">
        <v>88</v>
      </c>
      <c r="BK167" s="94">
        <f t="shared" si="19"/>
        <v>0</v>
      </c>
      <c r="BL167" s="2" t="s">
        <v>87</v>
      </c>
      <c r="BM167" s="92" t="s">
        <v>203</v>
      </c>
    </row>
    <row r="168" spans="2:65" s="9" customFormat="1" ht="21.75" customHeight="1" x14ac:dyDescent="0.25">
      <c r="B168" s="81"/>
      <c r="C168" s="110" t="s">
        <v>148</v>
      </c>
      <c r="D168" s="110" t="s">
        <v>125</v>
      </c>
      <c r="E168" s="111" t="s">
        <v>585</v>
      </c>
      <c r="F168" s="112" t="s">
        <v>586</v>
      </c>
      <c r="G168" s="113" t="s">
        <v>175</v>
      </c>
      <c r="H168" s="114">
        <v>1</v>
      </c>
      <c r="I168" s="220">
        <v>0</v>
      </c>
      <c r="J168" s="220">
        <f t="shared" si="10"/>
        <v>0</v>
      </c>
      <c r="K168" s="115"/>
      <c r="L168" s="116"/>
      <c r="M168" s="117" t="s">
        <v>14</v>
      </c>
      <c r="N168" s="118" t="s">
        <v>32</v>
      </c>
      <c r="O168" s="90">
        <v>0</v>
      </c>
      <c r="P168" s="90">
        <f t="shared" si="11"/>
        <v>0</v>
      </c>
      <c r="Q168" s="90">
        <v>6.3E-3</v>
      </c>
      <c r="R168" s="90">
        <f t="shared" si="12"/>
        <v>6.3E-3</v>
      </c>
      <c r="S168" s="90">
        <v>0</v>
      </c>
      <c r="T168" s="91">
        <f t="shared" si="13"/>
        <v>0</v>
      </c>
      <c r="AR168" s="92" t="s">
        <v>102</v>
      </c>
      <c r="AT168" s="92" t="s">
        <v>125</v>
      </c>
      <c r="AU168" s="92" t="s">
        <v>88</v>
      </c>
      <c r="AY168" s="2" t="s">
        <v>81</v>
      </c>
      <c r="BE168" s="93">
        <f t="shared" si="14"/>
        <v>0</v>
      </c>
      <c r="BF168" s="93">
        <f t="shared" si="15"/>
        <v>0</v>
      </c>
      <c r="BG168" s="93">
        <f t="shared" si="16"/>
        <v>0</v>
      </c>
      <c r="BH168" s="93">
        <f t="shared" si="17"/>
        <v>0</v>
      </c>
      <c r="BI168" s="93">
        <f t="shared" si="18"/>
        <v>0</v>
      </c>
      <c r="BJ168" s="2" t="s">
        <v>88</v>
      </c>
      <c r="BK168" s="94">
        <f t="shared" si="19"/>
        <v>0</v>
      </c>
      <c r="BL168" s="2" t="s">
        <v>87</v>
      </c>
      <c r="BM168" s="92" t="s">
        <v>206</v>
      </c>
    </row>
    <row r="169" spans="2:65" s="9" customFormat="1" ht="24.2" customHeight="1" x14ac:dyDescent="0.25">
      <c r="B169" s="81"/>
      <c r="C169" s="110" t="s">
        <v>208</v>
      </c>
      <c r="D169" s="110" t="s">
        <v>125</v>
      </c>
      <c r="E169" s="111" t="s">
        <v>587</v>
      </c>
      <c r="F169" s="112" t="s">
        <v>588</v>
      </c>
      <c r="G169" s="113" t="s">
        <v>175</v>
      </c>
      <c r="H169" s="114">
        <v>1</v>
      </c>
      <c r="I169" s="220">
        <v>0</v>
      </c>
      <c r="J169" s="220">
        <f t="shared" si="10"/>
        <v>0</v>
      </c>
      <c r="K169" s="115"/>
      <c r="L169" s="116"/>
      <c r="M169" s="117" t="s">
        <v>14</v>
      </c>
      <c r="N169" s="118" t="s">
        <v>32</v>
      </c>
      <c r="O169" s="90">
        <v>0</v>
      </c>
      <c r="P169" s="90">
        <f t="shared" si="11"/>
        <v>0</v>
      </c>
      <c r="Q169" s="90">
        <v>1.7899999999999999E-3</v>
      </c>
      <c r="R169" s="90">
        <f t="shared" si="12"/>
        <v>1.7899999999999999E-3</v>
      </c>
      <c r="S169" s="90">
        <v>0</v>
      </c>
      <c r="T169" s="91">
        <f t="shared" si="13"/>
        <v>0</v>
      </c>
      <c r="AR169" s="92" t="s">
        <v>102</v>
      </c>
      <c r="AT169" s="92" t="s">
        <v>125</v>
      </c>
      <c r="AU169" s="92" t="s">
        <v>88</v>
      </c>
      <c r="AY169" s="2" t="s">
        <v>81</v>
      </c>
      <c r="BE169" s="93">
        <f t="shared" si="14"/>
        <v>0</v>
      </c>
      <c r="BF169" s="93">
        <f t="shared" si="15"/>
        <v>0</v>
      </c>
      <c r="BG169" s="93">
        <f t="shared" si="16"/>
        <v>0</v>
      </c>
      <c r="BH169" s="93">
        <f t="shared" si="17"/>
        <v>0</v>
      </c>
      <c r="BI169" s="93">
        <f t="shared" si="18"/>
        <v>0</v>
      </c>
      <c r="BJ169" s="2" t="s">
        <v>88</v>
      </c>
      <c r="BK169" s="94">
        <f t="shared" si="19"/>
        <v>0</v>
      </c>
      <c r="BL169" s="2" t="s">
        <v>87</v>
      </c>
      <c r="BM169" s="92" t="s">
        <v>211</v>
      </c>
    </row>
    <row r="170" spans="2:65" s="9" customFormat="1" ht="16.5" customHeight="1" x14ac:dyDescent="0.25">
      <c r="B170" s="81"/>
      <c r="C170" s="110" t="s">
        <v>152</v>
      </c>
      <c r="D170" s="110" t="s">
        <v>125</v>
      </c>
      <c r="E170" s="111" t="s">
        <v>589</v>
      </c>
      <c r="F170" s="112" t="s">
        <v>590</v>
      </c>
      <c r="G170" s="113" t="s">
        <v>175</v>
      </c>
      <c r="H170" s="114">
        <v>1</v>
      </c>
      <c r="I170" s="220">
        <v>0</v>
      </c>
      <c r="J170" s="220">
        <f t="shared" si="10"/>
        <v>0</v>
      </c>
      <c r="K170" s="115"/>
      <c r="L170" s="116"/>
      <c r="M170" s="117" t="s">
        <v>14</v>
      </c>
      <c r="N170" s="118" t="s">
        <v>32</v>
      </c>
      <c r="O170" s="90">
        <v>0</v>
      </c>
      <c r="P170" s="90">
        <f t="shared" si="11"/>
        <v>0</v>
      </c>
      <c r="Q170" s="90">
        <v>1.1299999999999999E-2</v>
      </c>
      <c r="R170" s="90">
        <f t="shared" si="12"/>
        <v>1.1299999999999999E-2</v>
      </c>
      <c r="S170" s="90">
        <v>0</v>
      </c>
      <c r="T170" s="91">
        <f t="shared" si="13"/>
        <v>0</v>
      </c>
      <c r="AR170" s="92" t="s">
        <v>102</v>
      </c>
      <c r="AT170" s="92" t="s">
        <v>125</v>
      </c>
      <c r="AU170" s="92" t="s">
        <v>88</v>
      </c>
      <c r="AY170" s="2" t="s">
        <v>81</v>
      </c>
      <c r="BE170" s="93">
        <f t="shared" si="14"/>
        <v>0</v>
      </c>
      <c r="BF170" s="93">
        <f t="shared" si="15"/>
        <v>0</v>
      </c>
      <c r="BG170" s="93">
        <f t="shared" si="16"/>
        <v>0</v>
      </c>
      <c r="BH170" s="93">
        <f t="shared" si="17"/>
        <v>0</v>
      </c>
      <c r="BI170" s="93">
        <f t="shared" si="18"/>
        <v>0</v>
      </c>
      <c r="BJ170" s="2" t="s">
        <v>88</v>
      </c>
      <c r="BK170" s="94">
        <f t="shared" si="19"/>
        <v>0</v>
      </c>
      <c r="BL170" s="2" t="s">
        <v>87</v>
      </c>
      <c r="BM170" s="92" t="s">
        <v>214</v>
      </c>
    </row>
    <row r="171" spans="2:65" s="9" customFormat="1" ht="16.5" customHeight="1" x14ac:dyDescent="0.25">
      <c r="B171" s="81"/>
      <c r="C171" s="110" t="s">
        <v>215</v>
      </c>
      <c r="D171" s="110" t="s">
        <v>125</v>
      </c>
      <c r="E171" s="111" t="s">
        <v>591</v>
      </c>
      <c r="F171" s="112" t="s">
        <v>592</v>
      </c>
      <c r="G171" s="113" t="s">
        <v>175</v>
      </c>
      <c r="H171" s="114">
        <v>1</v>
      </c>
      <c r="I171" s="220">
        <v>0</v>
      </c>
      <c r="J171" s="220">
        <f t="shared" si="10"/>
        <v>0</v>
      </c>
      <c r="K171" s="115"/>
      <c r="L171" s="116"/>
      <c r="M171" s="117" t="s">
        <v>14</v>
      </c>
      <c r="N171" s="118" t="s">
        <v>32</v>
      </c>
      <c r="O171" s="90">
        <v>0</v>
      </c>
      <c r="P171" s="90">
        <f t="shared" si="11"/>
        <v>0</v>
      </c>
      <c r="Q171" s="90">
        <v>5.9999999999999995E-4</v>
      </c>
      <c r="R171" s="90">
        <f t="shared" si="12"/>
        <v>5.9999999999999995E-4</v>
      </c>
      <c r="S171" s="90">
        <v>0</v>
      </c>
      <c r="T171" s="91">
        <f t="shared" si="13"/>
        <v>0</v>
      </c>
      <c r="AR171" s="92" t="s">
        <v>102</v>
      </c>
      <c r="AT171" s="92" t="s">
        <v>125</v>
      </c>
      <c r="AU171" s="92" t="s">
        <v>88</v>
      </c>
      <c r="AY171" s="2" t="s">
        <v>81</v>
      </c>
      <c r="BE171" s="93">
        <f t="shared" si="14"/>
        <v>0</v>
      </c>
      <c r="BF171" s="93">
        <f t="shared" si="15"/>
        <v>0</v>
      </c>
      <c r="BG171" s="93">
        <f t="shared" si="16"/>
        <v>0</v>
      </c>
      <c r="BH171" s="93">
        <f t="shared" si="17"/>
        <v>0</v>
      </c>
      <c r="BI171" s="93">
        <f t="shared" si="18"/>
        <v>0</v>
      </c>
      <c r="BJ171" s="2" t="s">
        <v>88</v>
      </c>
      <c r="BK171" s="94">
        <f t="shared" si="19"/>
        <v>0</v>
      </c>
      <c r="BL171" s="2" t="s">
        <v>87</v>
      </c>
      <c r="BM171" s="92" t="s">
        <v>218</v>
      </c>
    </row>
    <row r="172" spans="2:65" s="9" customFormat="1" ht="24.2" customHeight="1" x14ac:dyDescent="0.25">
      <c r="B172" s="81"/>
      <c r="C172" s="82" t="s">
        <v>156</v>
      </c>
      <c r="D172" s="82" t="s">
        <v>83</v>
      </c>
      <c r="E172" s="83" t="s">
        <v>593</v>
      </c>
      <c r="F172" s="84" t="s">
        <v>594</v>
      </c>
      <c r="G172" s="85" t="s">
        <v>175</v>
      </c>
      <c r="H172" s="86">
        <v>1</v>
      </c>
      <c r="I172" s="221">
        <v>0</v>
      </c>
      <c r="J172" s="221">
        <f t="shared" si="10"/>
        <v>0</v>
      </c>
      <c r="K172" s="87"/>
      <c r="L172" s="10"/>
      <c r="M172" s="88" t="s">
        <v>14</v>
      </c>
      <c r="N172" s="89" t="s">
        <v>32</v>
      </c>
      <c r="O172" s="90">
        <v>0</v>
      </c>
      <c r="P172" s="90">
        <f t="shared" si="11"/>
        <v>0</v>
      </c>
      <c r="Q172" s="90">
        <v>7.2000000000000005E-4</v>
      </c>
      <c r="R172" s="90">
        <f t="shared" si="12"/>
        <v>7.2000000000000005E-4</v>
      </c>
      <c r="S172" s="90">
        <v>0</v>
      </c>
      <c r="T172" s="91">
        <f t="shared" si="13"/>
        <v>0</v>
      </c>
      <c r="AR172" s="92" t="s">
        <v>87</v>
      </c>
      <c r="AT172" s="92" t="s">
        <v>83</v>
      </c>
      <c r="AU172" s="92" t="s">
        <v>88</v>
      </c>
      <c r="AY172" s="2" t="s">
        <v>81</v>
      </c>
      <c r="BE172" s="93">
        <f t="shared" si="14"/>
        <v>0</v>
      </c>
      <c r="BF172" s="93">
        <f t="shared" si="15"/>
        <v>0</v>
      </c>
      <c r="BG172" s="93">
        <f t="shared" si="16"/>
        <v>0</v>
      </c>
      <c r="BH172" s="93">
        <f t="shared" si="17"/>
        <v>0</v>
      </c>
      <c r="BI172" s="93">
        <f t="shared" si="18"/>
        <v>0</v>
      </c>
      <c r="BJ172" s="2" t="s">
        <v>88</v>
      </c>
      <c r="BK172" s="94">
        <f t="shared" si="19"/>
        <v>0</v>
      </c>
      <c r="BL172" s="2" t="s">
        <v>87</v>
      </c>
      <c r="BM172" s="92" t="s">
        <v>221</v>
      </c>
    </row>
    <row r="173" spans="2:65" s="9" customFormat="1" ht="37.9" customHeight="1" x14ac:dyDescent="0.25">
      <c r="B173" s="81"/>
      <c r="C173" s="82" t="s">
        <v>222</v>
      </c>
      <c r="D173" s="82" t="s">
        <v>83</v>
      </c>
      <c r="E173" s="83" t="s">
        <v>595</v>
      </c>
      <c r="F173" s="84" t="s">
        <v>596</v>
      </c>
      <c r="G173" s="85" t="s">
        <v>175</v>
      </c>
      <c r="H173" s="86">
        <v>1</v>
      </c>
      <c r="I173" s="221">
        <v>0</v>
      </c>
      <c r="J173" s="221">
        <f t="shared" si="10"/>
        <v>0</v>
      </c>
      <c r="K173" s="87"/>
      <c r="L173" s="10"/>
      <c r="M173" s="88" t="s">
        <v>14</v>
      </c>
      <c r="N173" s="89" t="s">
        <v>32</v>
      </c>
      <c r="O173" s="90">
        <v>0</v>
      </c>
      <c r="P173" s="90">
        <f t="shared" si="11"/>
        <v>0</v>
      </c>
      <c r="Q173" s="90">
        <v>0</v>
      </c>
      <c r="R173" s="90">
        <f t="shared" si="12"/>
        <v>0</v>
      </c>
      <c r="S173" s="90">
        <v>0</v>
      </c>
      <c r="T173" s="91">
        <f t="shared" si="13"/>
        <v>0</v>
      </c>
      <c r="AR173" s="92" t="s">
        <v>87</v>
      </c>
      <c r="AT173" s="92" t="s">
        <v>83</v>
      </c>
      <c r="AU173" s="92" t="s">
        <v>88</v>
      </c>
      <c r="AY173" s="2" t="s">
        <v>81</v>
      </c>
      <c r="BE173" s="93">
        <f t="shared" si="14"/>
        <v>0</v>
      </c>
      <c r="BF173" s="93">
        <f t="shared" si="15"/>
        <v>0</v>
      </c>
      <c r="BG173" s="93">
        <f t="shared" si="16"/>
        <v>0</v>
      </c>
      <c r="BH173" s="93">
        <f t="shared" si="17"/>
        <v>0</v>
      </c>
      <c r="BI173" s="93">
        <f t="shared" si="18"/>
        <v>0</v>
      </c>
      <c r="BJ173" s="2" t="s">
        <v>88</v>
      </c>
      <c r="BK173" s="94">
        <f t="shared" si="19"/>
        <v>0</v>
      </c>
      <c r="BL173" s="2" t="s">
        <v>87</v>
      </c>
      <c r="BM173" s="92" t="s">
        <v>225</v>
      </c>
    </row>
    <row r="174" spans="2:65" s="9" customFormat="1" ht="24.2" customHeight="1" x14ac:dyDescent="0.25">
      <c r="B174" s="81"/>
      <c r="C174" s="110" t="s">
        <v>160</v>
      </c>
      <c r="D174" s="110" t="s">
        <v>125</v>
      </c>
      <c r="E174" s="111" t="s">
        <v>597</v>
      </c>
      <c r="F174" s="112" t="s">
        <v>598</v>
      </c>
      <c r="G174" s="113" t="s">
        <v>175</v>
      </c>
      <c r="H174" s="114">
        <v>1</v>
      </c>
      <c r="I174" s="220">
        <v>0</v>
      </c>
      <c r="J174" s="220">
        <f t="shared" si="10"/>
        <v>0</v>
      </c>
      <c r="K174" s="115"/>
      <c r="L174" s="116"/>
      <c r="M174" s="117" t="s">
        <v>14</v>
      </c>
      <c r="N174" s="118" t="s">
        <v>32</v>
      </c>
      <c r="O174" s="90">
        <v>0</v>
      </c>
      <c r="P174" s="90">
        <f t="shared" si="11"/>
        <v>0</v>
      </c>
      <c r="Q174" s="90">
        <v>1.7799999999999999E-3</v>
      </c>
      <c r="R174" s="90">
        <f t="shared" si="12"/>
        <v>1.7799999999999999E-3</v>
      </c>
      <c r="S174" s="90">
        <v>0</v>
      </c>
      <c r="T174" s="91">
        <f t="shared" si="13"/>
        <v>0</v>
      </c>
      <c r="AR174" s="92" t="s">
        <v>102</v>
      </c>
      <c r="AT174" s="92" t="s">
        <v>125</v>
      </c>
      <c r="AU174" s="92" t="s">
        <v>88</v>
      </c>
      <c r="AY174" s="2" t="s">
        <v>81</v>
      </c>
      <c r="BE174" s="93">
        <f t="shared" si="14"/>
        <v>0</v>
      </c>
      <c r="BF174" s="93">
        <f t="shared" si="15"/>
        <v>0</v>
      </c>
      <c r="BG174" s="93">
        <f t="shared" si="16"/>
        <v>0</v>
      </c>
      <c r="BH174" s="93">
        <f t="shared" si="17"/>
        <v>0</v>
      </c>
      <c r="BI174" s="93">
        <f t="shared" si="18"/>
        <v>0</v>
      </c>
      <c r="BJ174" s="2" t="s">
        <v>88</v>
      </c>
      <c r="BK174" s="94">
        <f t="shared" si="19"/>
        <v>0</v>
      </c>
      <c r="BL174" s="2" t="s">
        <v>87</v>
      </c>
      <c r="BM174" s="92" t="s">
        <v>228</v>
      </c>
    </row>
    <row r="175" spans="2:65" s="9" customFormat="1" ht="33" customHeight="1" x14ac:dyDescent="0.25">
      <c r="B175" s="81"/>
      <c r="C175" s="82" t="s">
        <v>230</v>
      </c>
      <c r="D175" s="82" t="s">
        <v>83</v>
      </c>
      <c r="E175" s="83" t="s">
        <v>599</v>
      </c>
      <c r="F175" s="84" t="s">
        <v>600</v>
      </c>
      <c r="G175" s="85" t="s">
        <v>175</v>
      </c>
      <c r="H175" s="86">
        <v>1</v>
      </c>
      <c r="I175" s="221">
        <v>0</v>
      </c>
      <c r="J175" s="221">
        <f t="shared" si="10"/>
        <v>0</v>
      </c>
      <c r="K175" s="87"/>
      <c r="L175" s="10"/>
      <c r="M175" s="88" t="s">
        <v>14</v>
      </c>
      <c r="N175" s="89" t="s">
        <v>32</v>
      </c>
      <c r="O175" s="90">
        <v>0</v>
      </c>
      <c r="P175" s="90">
        <f t="shared" si="11"/>
        <v>0</v>
      </c>
      <c r="Q175" s="90">
        <v>0</v>
      </c>
      <c r="R175" s="90">
        <f t="shared" si="12"/>
        <v>0</v>
      </c>
      <c r="S175" s="90">
        <v>0</v>
      </c>
      <c r="T175" s="91">
        <f t="shared" si="13"/>
        <v>0</v>
      </c>
      <c r="AR175" s="92" t="s">
        <v>87</v>
      </c>
      <c r="AT175" s="92" t="s">
        <v>83</v>
      </c>
      <c r="AU175" s="92" t="s">
        <v>88</v>
      </c>
      <c r="AY175" s="2" t="s">
        <v>81</v>
      </c>
      <c r="BE175" s="93">
        <f t="shared" si="14"/>
        <v>0</v>
      </c>
      <c r="BF175" s="93">
        <f t="shared" si="15"/>
        <v>0</v>
      </c>
      <c r="BG175" s="93">
        <f t="shared" si="16"/>
        <v>0</v>
      </c>
      <c r="BH175" s="93">
        <f t="shared" si="17"/>
        <v>0</v>
      </c>
      <c r="BI175" s="93">
        <f t="shared" si="18"/>
        <v>0</v>
      </c>
      <c r="BJ175" s="2" t="s">
        <v>88</v>
      </c>
      <c r="BK175" s="94">
        <f t="shared" si="19"/>
        <v>0</v>
      </c>
      <c r="BL175" s="2" t="s">
        <v>87</v>
      </c>
      <c r="BM175" s="92" t="s">
        <v>233</v>
      </c>
    </row>
    <row r="176" spans="2:65" s="9" customFormat="1" ht="24.2" customHeight="1" x14ac:dyDescent="0.25">
      <c r="B176" s="81"/>
      <c r="C176" s="110" t="s">
        <v>164</v>
      </c>
      <c r="D176" s="110" t="s">
        <v>125</v>
      </c>
      <c r="E176" s="111" t="s">
        <v>601</v>
      </c>
      <c r="F176" s="112" t="s">
        <v>602</v>
      </c>
      <c r="G176" s="113" t="s">
        <v>175</v>
      </c>
      <c r="H176" s="114">
        <v>1</v>
      </c>
      <c r="I176" s="220">
        <v>0</v>
      </c>
      <c r="J176" s="220">
        <f t="shared" si="10"/>
        <v>0</v>
      </c>
      <c r="K176" s="115"/>
      <c r="L176" s="116"/>
      <c r="M176" s="117" t="s">
        <v>14</v>
      </c>
      <c r="N176" s="118" t="s">
        <v>32</v>
      </c>
      <c r="O176" s="90">
        <v>0</v>
      </c>
      <c r="P176" s="90">
        <f t="shared" si="11"/>
        <v>0</v>
      </c>
      <c r="Q176" s="90">
        <v>3.0000000000000001E-3</v>
      </c>
      <c r="R176" s="90">
        <f t="shared" si="12"/>
        <v>3.0000000000000001E-3</v>
      </c>
      <c r="S176" s="90">
        <v>0</v>
      </c>
      <c r="T176" s="91">
        <f t="shared" si="13"/>
        <v>0</v>
      </c>
      <c r="AR176" s="92" t="s">
        <v>102</v>
      </c>
      <c r="AT176" s="92" t="s">
        <v>125</v>
      </c>
      <c r="AU176" s="92" t="s">
        <v>88</v>
      </c>
      <c r="AY176" s="2" t="s">
        <v>81</v>
      </c>
      <c r="BE176" s="93">
        <f t="shared" si="14"/>
        <v>0</v>
      </c>
      <c r="BF176" s="93">
        <f t="shared" si="15"/>
        <v>0</v>
      </c>
      <c r="BG176" s="93">
        <f t="shared" si="16"/>
        <v>0</v>
      </c>
      <c r="BH176" s="93">
        <f t="shared" si="17"/>
        <v>0</v>
      </c>
      <c r="BI176" s="93">
        <f t="shared" si="18"/>
        <v>0</v>
      </c>
      <c r="BJ176" s="2" t="s">
        <v>88</v>
      </c>
      <c r="BK176" s="94">
        <f t="shared" si="19"/>
        <v>0</v>
      </c>
      <c r="BL176" s="2" t="s">
        <v>87</v>
      </c>
      <c r="BM176" s="92" t="s">
        <v>238</v>
      </c>
    </row>
    <row r="177" spans="2:65" s="9" customFormat="1" ht="24.2" customHeight="1" x14ac:dyDescent="0.25">
      <c r="B177" s="81"/>
      <c r="C177" s="82" t="s">
        <v>239</v>
      </c>
      <c r="D177" s="82" t="s">
        <v>83</v>
      </c>
      <c r="E177" s="83" t="s">
        <v>603</v>
      </c>
      <c r="F177" s="84" t="s">
        <v>604</v>
      </c>
      <c r="G177" s="85" t="s">
        <v>237</v>
      </c>
      <c r="H177" s="86">
        <v>100</v>
      </c>
      <c r="I177" s="221">
        <v>0</v>
      </c>
      <c r="J177" s="221">
        <f t="shared" si="10"/>
        <v>0</v>
      </c>
      <c r="K177" s="87"/>
      <c r="L177" s="10"/>
      <c r="M177" s="88" t="s">
        <v>14</v>
      </c>
      <c r="N177" s="89" t="s">
        <v>32</v>
      </c>
      <c r="O177" s="90">
        <v>0</v>
      </c>
      <c r="P177" s="90">
        <f t="shared" si="11"/>
        <v>0</v>
      </c>
      <c r="Q177" s="90">
        <v>0</v>
      </c>
      <c r="R177" s="90">
        <f t="shared" si="12"/>
        <v>0</v>
      </c>
      <c r="S177" s="90">
        <v>0</v>
      </c>
      <c r="T177" s="91">
        <f t="shared" si="13"/>
        <v>0</v>
      </c>
      <c r="AR177" s="92" t="s">
        <v>87</v>
      </c>
      <c r="AT177" s="92" t="s">
        <v>83</v>
      </c>
      <c r="AU177" s="92" t="s">
        <v>88</v>
      </c>
      <c r="AY177" s="2" t="s">
        <v>81</v>
      </c>
      <c r="BE177" s="93">
        <f t="shared" si="14"/>
        <v>0</v>
      </c>
      <c r="BF177" s="93">
        <f t="shared" si="15"/>
        <v>0</v>
      </c>
      <c r="BG177" s="93">
        <f t="shared" si="16"/>
        <v>0</v>
      </c>
      <c r="BH177" s="93">
        <f t="shared" si="17"/>
        <v>0</v>
      </c>
      <c r="BI177" s="93">
        <f t="shared" si="18"/>
        <v>0</v>
      </c>
      <c r="BJ177" s="2" t="s">
        <v>88</v>
      </c>
      <c r="BK177" s="94">
        <f t="shared" si="19"/>
        <v>0</v>
      </c>
      <c r="BL177" s="2" t="s">
        <v>87</v>
      </c>
      <c r="BM177" s="92" t="s">
        <v>242</v>
      </c>
    </row>
    <row r="178" spans="2:65" s="9" customFormat="1" ht="24.2" customHeight="1" x14ac:dyDescent="0.25">
      <c r="B178" s="81"/>
      <c r="C178" s="82" t="s">
        <v>168</v>
      </c>
      <c r="D178" s="82" t="s">
        <v>83</v>
      </c>
      <c r="E178" s="83" t="s">
        <v>605</v>
      </c>
      <c r="F178" s="84" t="s">
        <v>606</v>
      </c>
      <c r="G178" s="85" t="s">
        <v>237</v>
      </c>
      <c r="H178" s="86">
        <v>100</v>
      </c>
      <c r="I178" s="221">
        <v>0</v>
      </c>
      <c r="J178" s="221">
        <f t="shared" si="10"/>
        <v>0</v>
      </c>
      <c r="K178" s="87"/>
      <c r="L178" s="10"/>
      <c r="M178" s="88" t="s">
        <v>14</v>
      </c>
      <c r="N178" s="89" t="s">
        <v>32</v>
      </c>
      <c r="O178" s="90">
        <v>0</v>
      </c>
      <c r="P178" s="90">
        <f t="shared" si="11"/>
        <v>0</v>
      </c>
      <c r="Q178" s="90">
        <v>0</v>
      </c>
      <c r="R178" s="90">
        <f t="shared" si="12"/>
        <v>0</v>
      </c>
      <c r="S178" s="90">
        <v>0</v>
      </c>
      <c r="T178" s="91">
        <f t="shared" si="13"/>
        <v>0</v>
      </c>
      <c r="AR178" s="92" t="s">
        <v>87</v>
      </c>
      <c r="AT178" s="92" t="s">
        <v>83</v>
      </c>
      <c r="AU178" s="92" t="s">
        <v>88</v>
      </c>
      <c r="AY178" s="2" t="s">
        <v>81</v>
      </c>
      <c r="BE178" s="93">
        <f t="shared" si="14"/>
        <v>0</v>
      </c>
      <c r="BF178" s="93">
        <f t="shared" si="15"/>
        <v>0</v>
      </c>
      <c r="BG178" s="93">
        <f t="shared" si="16"/>
        <v>0</v>
      </c>
      <c r="BH178" s="93">
        <f t="shared" si="17"/>
        <v>0</v>
      </c>
      <c r="BI178" s="93">
        <f t="shared" si="18"/>
        <v>0</v>
      </c>
      <c r="BJ178" s="2" t="s">
        <v>88</v>
      </c>
      <c r="BK178" s="94">
        <f t="shared" si="19"/>
        <v>0</v>
      </c>
      <c r="BL178" s="2" t="s">
        <v>87</v>
      </c>
      <c r="BM178" s="92" t="s">
        <v>245</v>
      </c>
    </row>
    <row r="179" spans="2:65" s="9" customFormat="1" ht="24.2" customHeight="1" x14ac:dyDescent="0.25">
      <c r="B179" s="81"/>
      <c r="C179" s="82" t="s">
        <v>246</v>
      </c>
      <c r="D179" s="82" t="s">
        <v>83</v>
      </c>
      <c r="E179" s="83" t="s">
        <v>607</v>
      </c>
      <c r="F179" s="84" t="s">
        <v>608</v>
      </c>
      <c r="G179" s="85" t="s">
        <v>175</v>
      </c>
      <c r="H179" s="86">
        <v>2</v>
      </c>
      <c r="I179" s="221">
        <v>0</v>
      </c>
      <c r="J179" s="221">
        <f t="shared" si="10"/>
        <v>0</v>
      </c>
      <c r="K179" s="87"/>
      <c r="L179" s="10"/>
      <c r="M179" s="88" t="s">
        <v>14</v>
      </c>
      <c r="N179" s="89" t="s">
        <v>32</v>
      </c>
      <c r="O179" s="90">
        <v>0</v>
      </c>
      <c r="P179" s="90">
        <f t="shared" si="11"/>
        <v>0</v>
      </c>
      <c r="Q179" s="90">
        <v>2.0799999999999999E-2</v>
      </c>
      <c r="R179" s="90">
        <f t="shared" si="12"/>
        <v>4.1599999999999998E-2</v>
      </c>
      <c r="S179" s="90">
        <v>0</v>
      </c>
      <c r="T179" s="91">
        <f t="shared" si="13"/>
        <v>0</v>
      </c>
      <c r="AR179" s="92" t="s">
        <v>87</v>
      </c>
      <c r="AT179" s="92" t="s">
        <v>83</v>
      </c>
      <c r="AU179" s="92" t="s">
        <v>88</v>
      </c>
      <c r="AY179" s="2" t="s">
        <v>81</v>
      </c>
      <c r="BE179" s="93">
        <f t="shared" si="14"/>
        <v>0</v>
      </c>
      <c r="BF179" s="93">
        <f t="shared" si="15"/>
        <v>0</v>
      </c>
      <c r="BG179" s="93">
        <f t="shared" si="16"/>
        <v>0</v>
      </c>
      <c r="BH179" s="93">
        <f t="shared" si="17"/>
        <v>0</v>
      </c>
      <c r="BI179" s="93">
        <f t="shared" si="18"/>
        <v>0</v>
      </c>
      <c r="BJ179" s="2" t="s">
        <v>88</v>
      </c>
      <c r="BK179" s="94">
        <f t="shared" si="19"/>
        <v>0</v>
      </c>
      <c r="BL179" s="2" t="s">
        <v>87</v>
      </c>
      <c r="BM179" s="92" t="s">
        <v>249</v>
      </c>
    </row>
    <row r="180" spans="2:65" s="9" customFormat="1" ht="16.5" customHeight="1" x14ac:dyDescent="0.25">
      <c r="B180" s="81"/>
      <c r="C180" s="82" t="s">
        <v>172</v>
      </c>
      <c r="D180" s="82" t="s">
        <v>83</v>
      </c>
      <c r="E180" s="83" t="s">
        <v>609</v>
      </c>
      <c r="F180" s="84" t="s">
        <v>610</v>
      </c>
      <c r="G180" s="85" t="s">
        <v>237</v>
      </c>
      <c r="H180" s="86">
        <v>48</v>
      </c>
      <c r="I180" s="221">
        <v>0</v>
      </c>
      <c r="J180" s="221">
        <f t="shared" si="10"/>
        <v>0</v>
      </c>
      <c r="K180" s="87"/>
      <c r="L180" s="10"/>
      <c r="M180" s="88" t="s">
        <v>14</v>
      </c>
      <c r="N180" s="89" t="s">
        <v>32</v>
      </c>
      <c r="O180" s="90">
        <v>0</v>
      </c>
      <c r="P180" s="90">
        <f t="shared" si="11"/>
        <v>0</v>
      </c>
      <c r="Q180" s="90">
        <v>0</v>
      </c>
      <c r="R180" s="90">
        <f t="shared" si="12"/>
        <v>0</v>
      </c>
      <c r="S180" s="90">
        <v>0</v>
      </c>
      <c r="T180" s="91">
        <f t="shared" si="13"/>
        <v>0</v>
      </c>
      <c r="AR180" s="92" t="s">
        <v>87</v>
      </c>
      <c r="AT180" s="92" t="s">
        <v>83</v>
      </c>
      <c r="AU180" s="92" t="s">
        <v>88</v>
      </c>
      <c r="AY180" s="2" t="s">
        <v>81</v>
      </c>
      <c r="BE180" s="93">
        <f t="shared" si="14"/>
        <v>0</v>
      </c>
      <c r="BF180" s="93">
        <f t="shared" si="15"/>
        <v>0</v>
      </c>
      <c r="BG180" s="93">
        <f t="shared" si="16"/>
        <v>0</v>
      </c>
      <c r="BH180" s="93">
        <f t="shared" si="17"/>
        <v>0</v>
      </c>
      <c r="BI180" s="93">
        <f t="shared" si="18"/>
        <v>0</v>
      </c>
      <c r="BJ180" s="2" t="s">
        <v>88</v>
      </c>
      <c r="BK180" s="94">
        <f t="shared" si="19"/>
        <v>0</v>
      </c>
      <c r="BL180" s="2" t="s">
        <v>87</v>
      </c>
      <c r="BM180" s="92" t="s">
        <v>252</v>
      </c>
    </row>
    <row r="181" spans="2:65" s="9" customFormat="1" ht="33" customHeight="1" x14ac:dyDescent="0.25">
      <c r="B181" s="81"/>
      <c r="C181" s="82" t="s">
        <v>254</v>
      </c>
      <c r="D181" s="82" t="s">
        <v>83</v>
      </c>
      <c r="E181" s="83" t="s">
        <v>611</v>
      </c>
      <c r="F181" s="84" t="s">
        <v>612</v>
      </c>
      <c r="G181" s="85" t="s">
        <v>175</v>
      </c>
      <c r="H181" s="86">
        <v>1</v>
      </c>
      <c r="I181" s="221">
        <v>0</v>
      </c>
      <c r="J181" s="221">
        <f t="shared" si="10"/>
        <v>0</v>
      </c>
      <c r="K181" s="87"/>
      <c r="L181" s="10"/>
      <c r="M181" s="88" t="s">
        <v>14</v>
      </c>
      <c r="N181" s="89" t="s">
        <v>32</v>
      </c>
      <c r="O181" s="90">
        <v>0</v>
      </c>
      <c r="P181" s="90">
        <f t="shared" si="11"/>
        <v>0</v>
      </c>
      <c r="Q181" s="90">
        <v>3.0000000000000001E-5</v>
      </c>
      <c r="R181" s="90">
        <f t="shared" si="12"/>
        <v>3.0000000000000001E-5</v>
      </c>
      <c r="S181" s="90">
        <v>0</v>
      </c>
      <c r="T181" s="91">
        <f t="shared" si="13"/>
        <v>0</v>
      </c>
      <c r="AR181" s="92" t="s">
        <v>87</v>
      </c>
      <c r="AT181" s="92" t="s">
        <v>83</v>
      </c>
      <c r="AU181" s="92" t="s">
        <v>88</v>
      </c>
      <c r="AY181" s="2" t="s">
        <v>81</v>
      </c>
      <c r="BE181" s="93">
        <f t="shared" si="14"/>
        <v>0</v>
      </c>
      <c r="BF181" s="93">
        <f t="shared" si="15"/>
        <v>0</v>
      </c>
      <c r="BG181" s="93">
        <f t="shared" si="16"/>
        <v>0</v>
      </c>
      <c r="BH181" s="93">
        <f t="shared" si="17"/>
        <v>0</v>
      </c>
      <c r="BI181" s="93">
        <f t="shared" si="18"/>
        <v>0</v>
      </c>
      <c r="BJ181" s="2" t="s">
        <v>88</v>
      </c>
      <c r="BK181" s="94">
        <f t="shared" si="19"/>
        <v>0</v>
      </c>
      <c r="BL181" s="2" t="s">
        <v>87</v>
      </c>
      <c r="BM181" s="92" t="s">
        <v>257</v>
      </c>
    </row>
    <row r="182" spans="2:65" s="9" customFormat="1" ht="37.9" customHeight="1" x14ac:dyDescent="0.25">
      <c r="B182" s="81"/>
      <c r="C182" s="110" t="s">
        <v>176</v>
      </c>
      <c r="D182" s="110" t="s">
        <v>125</v>
      </c>
      <c r="E182" s="111" t="s">
        <v>613</v>
      </c>
      <c r="F182" s="112" t="s">
        <v>614</v>
      </c>
      <c r="G182" s="113" t="s">
        <v>175</v>
      </c>
      <c r="H182" s="114">
        <v>1</v>
      </c>
      <c r="I182" s="220">
        <v>0</v>
      </c>
      <c r="J182" s="220">
        <f t="shared" si="10"/>
        <v>0</v>
      </c>
      <c r="K182" s="115"/>
      <c r="L182" s="116"/>
      <c r="M182" s="117" t="s">
        <v>14</v>
      </c>
      <c r="N182" s="118" t="s">
        <v>32</v>
      </c>
      <c r="O182" s="90">
        <v>0</v>
      </c>
      <c r="P182" s="90">
        <f t="shared" si="11"/>
        <v>0</v>
      </c>
      <c r="Q182" s="90">
        <v>3.3E-3</v>
      </c>
      <c r="R182" s="90">
        <f t="shared" si="12"/>
        <v>3.3E-3</v>
      </c>
      <c r="S182" s="90">
        <v>0</v>
      </c>
      <c r="T182" s="91">
        <f t="shared" si="13"/>
        <v>0</v>
      </c>
      <c r="AR182" s="92" t="s">
        <v>102</v>
      </c>
      <c r="AT182" s="92" t="s">
        <v>125</v>
      </c>
      <c r="AU182" s="92" t="s">
        <v>88</v>
      </c>
      <c r="AY182" s="2" t="s">
        <v>81</v>
      </c>
      <c r="BE182" s="93">
        <f t="shared" si="14"/>
        <v>0</v>
      </c>
      <c r="BF182" s="93">
        <f t="shared" si="15"/>
        <v>0</v>
      </c>
      <c r="BG182" s="93">
        <f t="shared" si="16"/>
        <v>0</v>
      </c>
      <c r="BH182" s="93">
        <f t="shared" si="17"/>
        <v>0</v>
      </c>
      <c r="BI182" s="93">
        <f t="shared" si="18"/>
        <v>0</v>
      </c>
      <c r="BJ182" s="2" t="s">
        <v>88</v>
      </c>
      <c r="BK182" s="94">
        <f t="shared" si="19"/>
        <v>0</v>
      </c>
      <c r="BL182" s="2" t="s">
        <v>87</v>
      </c>
      <c r="BM182" s="92" t="s">
        <v>260</v>
      </c>
    </row>
    <row r="183" spans="2:65" s="9" customFormat="1" ht="24.2" customHeight="1" x14ac:dyDescent="0.25">
      <c r="B183" s="81"/>
      <c r="C183" s="110" t="s">
        <v>262</v>
      </c>
      <c r="D183" s="110" t="s">
        <v>125</v>
      </c>
      <c r="E183" s="111" t="s">
        <v>615</v>
      </c>
      <c r="F183" s="112" t="s">
        <v>616</v>
      </c>
      <c r="G183" s="113" t="s">
        <v>175</v>
      </c>
      <c r="H183" s="114">
        <v>1</v>
      </c>
      <c r="I183" s="220">
        <v>0</v>
      </c>
      <c r="J183" s="220">
        <f t="shared" si="10"/>
        <v>0</v>
      </c>
      <c r="K183" s="115"/>
      <c r="L183" s="116"/>
      <c r="M183" s="117" t="s">
        <v>14</v>
      </c>
      <c r="N183" s="118" t="s">
        <v>32</v>
      </c>
      <c r="O183" s="90">
        <v>0</v>
      </c>
      <c r="P183" s="90">
        <f t="shared" si="11"/>
        <v>0</v>
      </c>
      <c r="Q183" s="90">
        <v>8.09E-3</v>
      </c>
      <c r="R183" s="90">
        <f t="shared" si="12"/>
        <v>8.09E-3</v>
      </c>
      <c r="S183" s="90">
        <v>0</v>
      </c>
      <c r="T183" s="91">
        <f t="shared" si="13"/>
        <v>0</v>
      </c>
      <c r="AR183" s="92" t="s">
        <v>102</v>
      </c>
      <c r="AT183" s="92" t="s">
        <v>125</v>
      </c>
      <c r="AU183" s="92" t="s">
        <v>88</v>
      </c>
      <c r="AY183" s="2" t="s">
        <v>81</v>
      </c>
      <c r="BE183" s="93">
        <f t="shared" si="14"/>
        <v>0</v>
      </c>
      <c r="BF183" s="93">
        <f t="shared" si="15"/>
        <v>0</v>
      </c>
      <c r="BG183" s="93">
        <f t="shared" si="16"/>
        <v>0</v>
      </c>
      <c r="BH183" s="93">
        <f t="shared" si="17"/>
        <v>0</v>
      </c>
      <c r="BI183" s="93">
        <f t="shared" si="18"/>
        <v>0</v>
      </c>
      <c r="BJ183" s="2" t="s">
        <v>88</v>
      </c>
      <c r="BK183" s="94">
        <f t="shared" si="19"/>
        <v>0</v>
      </c>
      <c r="BL183" s="2" t="s">
        <v>87</v>
      </c>
      <c r="BM183" s="92" t="s">
        <v>265</v>
      </c>
    </row>
    <row r="184" spans="2:65" s="9" customFormat="1" ht="24.2" customHeight="1" x14ac:dyDescent="0.25">
      <c r="B184" s="81"/>
      <c r="C184" s="110" t="s">
        <v>180</v>
      </c>
      <c r="D184" s="110" t="s">
        <v>125</v>
      </c>
      <c r="E184" s="111" t="s">
        <v>617</v>
      </c>
      <c r="F184" s="112" t="s">
        <v>618</v>
      </c>
      <c r="G184" s="113" t="s">
        <v>175</v>
      </c>
      <c r="H184" s="114">
        <v>1</v>
      </c>
      <c r="I184" s="220">
        <v>0</v>
      </c>
      <c r="J184" s="220">
        <f t="shared" si="10"/>
        <v>0</v>
      </c>
      <c r="K184" s="115"/>
      <c r="L184" s="116"/>
      <c r="M184" s="117" t="s">
        <v>14</v>
      </c>
      <c r="N184" s="118" t="s">
        <v>32</v>
      </c>
      <c r="O184" s="90">
        <v>0</v>
      </c>
      <c r="P184" s="90">
        <f t="shared" si="11"/>
        <v>0</v>
      </c>
      <c r="Q184" s="90">
        <v>1.03E-2</v>
      </c>
      <c r="R184" s="90">
        <f t="shared" si="12"/>
        <v>1.03E-2</v>
      </c>
      <c r="S184" s="90">
        <v>0</v>
      </c>
      <c r="T184" s="91">
        <f t="shared" si="13"/>
        <v>0</v>
      </c>
      <c r="AR184" s="92" t="s">
        <v>102</v>
      </c>
      <c r="AT184" s="92" t="s">
        <v>125</v>
      </c>
      <c r="AU184" s="92" t="s">
        <v>88</v>
      </c>
      <c r="AY184" s="2" t="s">
        <v>81</v>
      </c>
      <c r="BE184" s="93">
        <f t="shared" si="14"/>
        <v>0</v>
      </c>
      <c r="BF184" s="93">
        <f t="shared" si="15"/>
        <v>0</v>
      </c>
      <c r="BG184" s="93">
        <f t="shared" si="16"/>
        <v>0</v>
      </c>
      <c r="BH184" s="93">
        <f t="shared" si="17"/>
        <v>0</v>
      </c>
      <c r="BI184" s="93">
        <f t="shared" si="18"/>
        <v>0</v>
      </c>
      <c r="BJ184" s="2" t="s">
        <v>88</v>
      </c>
      <c r="BK184" s="94">
        <f t="shared" si="19"/>
        <v>0</v>
      </c>
      <c r="BL184" s="2" t="s">
        <v>87</v>
      </c>
      <c r="BM184" s="92" t="s">
        <v>269</v>
      </c>
    </row>
    <row r="185" spans="2:65" s="9" customFormat="1" ht="21.75" customHeight="1" x14ac:dyDescent="0.25">
      <c r="B185" s="81"/>
      <c r="C185" s="82" t="s">
        <v>272</v>
      </c>
      <c r="D185" s="82" t="s">
        <v>83</v>
      </c>
      <c r="E185" s="83" t="s">
        <v>619</v>
      </c>
      <c r="F185" s="84" t="s">
        <v>620</v>
      </c>
      <c r="G185" s="85" t="s">
        <v>237</v>
      </c>
      <c r="H185" s="86">
        <v>148</v>
      </c>
      <c r="I185" s="221">
        <v>0</v>
      </c>
      <c r="J185" s="221">
        <f t="shared" si="10"/>
        <v>0</v>
      </c>
      <c r="K185" s="87"/>
      <c r="L185" s="10"/>
      <c r="M185" s="88" t="s">
        <v>14</v>
      </c>
      <c r="N185" s="89" t="s">
        <v>32</v>
      </c>
      <c r="O185" s="90">
        <v>0</v>
      </c>
      <c r="P185" s="90">
        <f t="shared" si="11"/>
        <v>0</v>
      </c>
      <c r="Q185" s="90">
        <v>8.0000000000000007E-5</v>
      </c>
      <c r="R185" s="90">
        <f t="shared" si="12"/>
        <v>1.1840000000000002E-2</v>
      </c>
      <c r="S185" s="90">
        <v>0</v>
      </c>
      <c r="T185" s="91">
        <f t="shared" si="13"/>
        <v>0</v>
      </c>
      <c r="AR185" s="92" t="s">
        <v>87</v>
      </c>
      <c r="AT185" s="92" t="s">
        <v>83</v>
      </c>
      <c r="AU185" s="92" t="s">
        <v>88</v>
      </c>
      <c r="AY185" s="2" t="s">
        <v>81</v>
      </c>
      <c r="BE185" s="93">
        <f t="shared" si="14"/>
        <v>0</v>
      </c>
      <c r="BF185" s="93">
        <f t="shared" si="15"/>
        <v>0</v>
      </c>
      <c r="BG185" s="93">
        <f t="shared" si="16"/>
        <v>0</v>
      </c>
      <c r="BH185" s="93">
        <f t="shared" si="17"/>
        <v>0</v>
      </c>
      <c r="BI185" s="93">
        <f t="shared" si="18"/>
        <v>0</v>
      </c>
      <c r="BJ185" s="2" t="s">
        <v>88</v>
      </c>
      <c r="BK185" s="94">
        <f t="shared" si="19"/>
        <v>0</v>
      </c>
      <c r="BL185" s="2" t="s">
        <v>87</v>
      </c>
      <c r="BM185" s="92" t="s">
        <v>275</v>
      </c>
    </row>
    <row r="186" spans="2:65" s="9" customFormat="1" ht="24.2" customHeight="1" x14ac:dyDescent="0.25">
      <c r="B186" s="81"/>
      <c r="C186" s="82" t="s">
        <v>183</v>
      </c>
      <c r="D186" s="82" t="s">
        <v>83</v>
      </c>
      <c r="E186" s="83" t="s">
        <v>621</v>
      </c>
      <c r="F186" s="84" t="s">
        <v>622</v>
      </c>
      <c r="G186" s="85" t="s">
        <v>237</v>
      </c>
      <c r="H186" s="86">
        <v>100</v>
      </c>
      <c r="I186" s="221">
        <v>0</v>
      </c>
      <c r="J186" s="221">
        <f t="shared" si="10"/>
        <v>0</v>
      </c>
      <c r="K186" s="87"/>
      <c r="L186" s="10"/>
      <c r="M186" s="88" t="s">
        <v>14</v>
      </c>
      <c r="N186" s="89" t="s">
        <v>32</v>
      </c>
      <c r="O186" s="90">
        <v>0</v>
      </c>
      <c r="P186" s="90">
        <f t="shared" si="11"/>
        <v>0</v>
      </c>
      <c r="Q186" s="90">
        <v>1E-4</v>
      </c>
      <c r="R186" s="90">
        <f t="shared" si="12"/>
        <v>0.01</v>
      </c>
      <c r="S186" s="90">
        <v>0</v>
      </c>
      <c r="T186" s="91">
        <f t="shared" si="13"/>
        <v>0</v>
      </c>
      <c r="AR186" s="92" t="s">
        <v>87</v>
      </c>
      <c r="AT186" s="92" t="s">
        <v>83</v>
      </c>
      <c r="AU186" s="92" t="s">
        <v>88</v>
      </c>
      <c r="AY186" s="2" t="s">
        <v>81</v>
      </c>
      <c r="BE186" s="93">
        <f t="shared" si="14"/>
        <v>0</v>
      </c>
      <c r="BF186" s="93">
        <f t="shared" si="15"/>
        <v>0</v>
      </c>
      <c r="BG186" s="93">
        <f t="shared" si="16"/>
        <v>0</v>
      </c>
      <c r="BH186" s="93">
        <f t="shared" si="17"/>
        <v>0</v>
      </c>
      <c r="BI186" s="93">
        <f t="shared" si="18"/>
        <v>0</v>
      </c>
      <c r="BJ186" s="2" t="s">
        <v>88</v>
      </c>
      <c r="BK186" s="94">
        <f t="shared" si="19"/>
        <v>0</v>
      </c>
      <c r="BL186" s="2" t="s">
        <v>87</v>
      </c>
      <c r="BM186" s="92" t="s">
        <v>282</v>
      </c>
    </row>
    <row r="187" spans="2:65" s="9" customFormat="1" ht="24.2" customHeight="1" x14ac:dyDescent="0.25">
      <c r="B187" s="81"/>
      <c r="C187" s="82" t="s">
        <v>283</v>
      </c>
      <c r="D187" s="82" t="s">
        <v>83</v>
      </c>
      <c r="E187" s="83" t="s">
        <v>623</v>
      </c>
      <c r="F187" s="84" t="s">
        <v>624</v>
      </c>
      <c r="G187" s="85" t="s">
        <v>237</v>
      </c>
      <c r="H187" s="86">
        <v>48</v>
      </c>
      <c r="I187" s="221">
        <v>0</v>
      </c>
      <c r="J187" s="221">
        <f t="shared" si="10"/>
        <v>0</v>
      </c>
      <c r="K187" s="87"/>
      <c r="L187" s="10"/>
      <c r="M187" s="88" t="s">
        <v>14</v>
      </c>
      <c r="N187" s="89" t="s">
        <v>32</v>
      </c>
      <c r="O187" s="90">
        <v>0</v>
      </c>
      <c r="P187" s="90">
        <f t="shared" si="11"/>
        <v>0</v>
      </c>
      <c r="Q187" s="90">
        <v>2.0000000000000001E-4</v>
      </c>
      <c r="R187" s="90">
        <f t="shared" si="12"/>
        <v>9.6000000000000009E-3</v>
      </c>
      <c r="S187" s="90">
        <v>0</v>
      </c>
      <c r="T187" s="91">
        <f t="shared" si="13"/>
        <v>0</v>
      </c>
      <c r="AR187" s="92" t="s">
        <v>87</v>
      </c>
      <c r="AT187" s="92" t="s">
        <v>83</v>
      </c>
      <c r="AU187" s="92" t="s">
        <v>88</v>
      </c>
      <c r="AY187" s="2" t="s">
        <v>81</v>
      </c>
      <c r="BE187" s="93">
        <f t="shared" si="14"/>
        <v>0</v>
      </c>
      <c r="BF187" s="93">
        <f t="shared" si="15"/>
        <v>0</v>
      </c>
      <c r="BG187" s="93">
        <f t="shared" si="16"/>
        <v>0</v>
      </c>
      <c r="BH187" s="93">
        <f t="shared" si="17"/>
        <v>0</v>
      </c>
      <c r="BI187" s="93">
        <f t="shared" si="18"/>
        <v>0</v>
      </c>
      <c r="BJ187" s="2" t="s">
        <v>88</v>
      </c>
      <c r="BK187" s="94">
        <f t="shared" si="19"/>
        <v>0</v>
      </c>
      <c r="BL187" s="2" t="s">
        <v>87</v>
      </c>
      <c r="BM187" s="92" t="s">
        <v>286</v>
      </c>
    </row>
    <row r="188" spans="2:65" s="71" customFormat="1" ht="22.9" customHeight="1" x14ac:dyDescent="0.2">
      <c r="B188" s="72"/>
      <c r="D188" s="73" t="s">
        <v>77</v>
      </c>
      <c r="E188" s="80" t="s">
        <v>120</v>
      </c>
      <c r="F188" s="80" t="s">
        <v>625</v>
      </c>
      <c r="I188" s="222"/>
      <c r="J188" s="219">
        <f>BK188</f>
        <v>0</v>
      </c>
      <c r="L188" s="72"/>
      <c r="M188" s="75"/>
      <c r="P188" s="76">
        <f>SUM(P189:P193)</f>
        <v>0</v>
      </c>
      <c r="R188" s="76">
        <f>SUM(R189:R193)</f>
        <v>5.6800000000000036E-3</v>
      </c>
      <c r="T188" s="77">
        <f>SUM(T189:T193)</f>
        <v>0</v>
      </c>
      <c r="AR188" s="73" t="s">
        <v>80</v>
      </c>
      <c r="AT188" s="78" t="s">
        <v>77</v>
      </c>
      <c r="AU188" s="78" t="s">
        <v>80</v>
      </c>
      <c r="AY188" s="73" t="s">
        <v>81</v>
      </c>
      <c r="BK188" s="79">
        <f>SUM(BK189:BK193)</f>
        <v>0</v>
      </c>
    </row>
    <row r="189" spans="2:65" s="9" customFormat="1" ht="24.2" customHeight="1" x14ac:dyDescent="0.25">
      <c r="B189" s="81"/>
      <c r="C189" s="82" t="s">
        <v>187</v>
      </c>
      <c r="D189" s="82" t="s">
        <v>83</v>
      </c>
      <c r="E189" s="83" t="s">
        <v>626</v>
      </c>
      <c r="F189" s="84" t="s">
        <v>627</v>
      </c>
      <c r="G189" s="85" t="s">
        <v>237</v>
      </c>
      <c r="H189" s="86">
        <v>81.2</v>
      </c>
      <c r="I189" s="221">
        <v>0</v>
      </c>
      <c r="J189" s="221">
        <f>ROUND(I189*H189,3)</f>
        <v>0</v>
      </c>
      <c r="K189" s="87"/>
      <c r="L189" s="10"/>
      <c r="M189" s="88" t="s">
        <v>14</v>
      </c>
      <c r="N189" s="89" t="s">
        <v>32</v>
      </c>
      <c r="O189" s="90">
        <v>0</v>
      </c>
      <c r="P189" s="90">
        <f>O189*H189</f>
        <v>0</v>
      </c>
      <c r="Q189" s="90">
        <v>6.9950738916256205E-5</v>
      </c>
      <c r="R189" s="90">
        <f>Q189*H189</f>
        <v>5.6800000000000036E-3</v>
      </c>
      <c r="S189" s="90">
        <v>0</v>
      </c>
      <c r="T189" s="91">
        <f>S189*H189</f>
        <v>0</v>
      </c>
      <c r="AR189" s="92" t="s">
        <v>87</v>
      </c>
      <c r="AT189" s="92" t="s">
        <v>83</v>
      </c>
      <c r="AU189" s="92" t="s">
        <v>88</v>
      </c>
      <c r="AY189" s="2" t="s">
        <v>81</v>
      </c>
      <c r="BE189" s="93">
        <f>IF(N189="základná",J189,0)</f>
        <v>0</v>
      </c>
      <c r="BF189" s="93">
        <f>IF(N189="znížená",J189,0)</f>
        <v>0</v>
      </c>
      <c r="BG189" s="93">
        <f>IF(N189="zákl. prenesená",J189,0)</f>
        <v>0</v>
      </c>
      <c r="BH189" s="93">
        <f>IF(N189="zníž. prenesená",J189,0)</f>
        <v>0</v>
      </c>
      <c r="BI189" s="93">
        <f>IF(N189="nulová",J189,0)</f>
        <v>0</v>
      </c>
      <c r="BJ189" s="2" t="s">
        <v>88</v>
      </c>
      <c r="BK189" s="94">
        <f>ROUND(I189*H189,3)</f>
        <v>0</v>
      </c>
      <c r="BL189" s="2" t="s">
        <v>87</v>
      </c>
      <c r="BM189" s="92" t="s">
        <v>291</v>
      </c>
    </row>
    <row r="190" spans="2:65" s="9" customFormat="1" ht="24.2" customHeight="1" x14ac:dyDescent="0.25">
      <c r="B190" s="81"/>
      <c r="C190" s="82" t="s">
        <v>292</v>
      </c>
      <c r="D190" s="82" t="s">
        <v>83</v>
      </c>
      <c r="E190" s="83" t="s">
        <v>628</v>
      </c>
      <c r="F190" s="84" t="s">
        <v>629</v>
      </c>
      <c r="G190" s="85" t="s">
        <v>117</v>
      </c>
      <c r="H190" s="86">
        <v>9.1349999999999998</v>
      </c>
      <c r="I190" s="221">
        <v>0</v>
      </c>
      <c r="J190" s="221">
        <f>ROUND(I190*H190,3)</f>
        <v>0</v>
      </c>
      <c r="K190" s="87"/>
      <c r="L190" s="10"/>
      <c r="M190" s="88" t="s">
        <v>14</v>
      </c>
      <c r="N190" s="89" t="s">
        <v>32</v>
      </c>
      <c r="O190" s="90">
        <v>0</v>
      </c>
      <c r="P190" s="90">
        <f>O190*H190</f>
        <v>0</v>
      </c>
      <c r="Q190" s="90">
        <v>0</v>
      </c>
      <c r="R190" s="90">
        <f>Q190*H190</f>
        <v>0</v>
      </c>
      <c r="S190" s="90">
        <v>0</v>
      </c>
      <c r="T190" s="91">
        <f>S190*H190</f>
        <v>0</v>
      </c>
      <c r="AR190" s="92" t="s">
        <v>87</v>
      </c>
      <c r="AT190" s="92" t="s">
        <v>83</v>
      </c>
      <c r="AU190" s="92" t="s">
        <v>88</v>
      </c>
      <c r="AY190" s="2" t="s">
        <v>81</v>
      </c>
      <c r="BE190" s="93">
        <f>IF(N190="základná",J190,0)</f>
        <v>0</v>
      </c>
      <c r="BF190" s="93">
        <f>IF(N190="znížená",J190,0)</f>
        <v>0</v>
      </c>
      <c r="BG190" s="93">
        <f>IF(N190="zákl. prenesená",J190,0)</f>
        <v>0</v>
      </c>
      <c r="BH190" s="93">
        <f>IF(N190="zníž. prenesená",J190,0)</f>
        <v>0</v>
      </c>
      <c r="BI190" s="93">
        <f>IF(N190="nulová",J190,0)</f>
        <v>0</v>
      </c>
      <c r="BJ190" s="2" t="s">
        <v>88</v>
      </c>
      <c r="BK190" s="94">
        <f>ROUND(I190*H190,3)</f>
        <v>0</v>
      </c>
      <c r="BL190" s="2" t="s">
        <v>87</v>
      </c>
      <c r="BM190" s="92" t="s">
        <v>295</v>
      </c>
    </row>
    <row r="191" spans="2:65" s="9" customFormat="1" ht="21.75" customHeight="1" x14ac:dyDescent="0.25">
      <c r="B191" s="81"/>
      <c r="C191" s="82" t="s">
        <v>190</v>
      </c>
      <c r="D191" s="82" t="s">
        <v>83</v>
      </c>
      <c r="E191" s="83" t="s">
        <v>630</v>
      </c>
      <c r="F191" s="84" t="s">
        <v>631</v>
      </c>
      <c r="G191" s="85" t="s">
        <v>117</v>
      </c>
      <c r="H191" s="86">
        <v>45.674999999999997</v>
      </c>
      <c r="I191" s="221">
        <v>0</v>
      </c>
      <c r="J191" s="221">
        <f>ROUND(I191*H191,3)</f>
        <v>0</v>
      </c>
      <c r="K191" s="87"/>
      <c r="L191" s="10"/>
      <c r="M191" s="88" t="s">
        <v>14</v>
      </c>
      <c r="N191" s="89" t="s">
        <v>32</v>
      </c>
      <c r="O191" s="90">
        <v>0</v>
      </c>
      <c r="P191" s="90">
        <f>O191*H191</f>
        <v>0</v>
      </c>
      <c r="Q191" s="90">
        <v>0</v>
      </c>
      <c r="R191" s="90">
        <f>Q191*H191</f>
        <v>0</v>
      </c>
      <c r="S191" s="90">
        <v>0</v>
      </c>
      <c r="T191" s="91">
        <f>S191*H191</f>
        <v>0</v>
      </c>
      <c r="AR191" s="92" t="s">
        <v>87</v>
      </c>
      <c r="AT191" s="92" t="s">
        <v>83</v>
      </c>
      <c r="AU191" s="92" t="s">
        <v>88</v>
      </c>
      <c r="AY191" s="2" t="s">
        <v>81</v>
      </c>
      <c r="BE191" s="93">
        <f>IF(N191="základná",J191,0)</f>
        <v>0</v>
      </c>
      <c r="BF191" s="93">
        <f>IF(N191="znížená",J191,0)</f>
        <v>0</v>
      </c>
      <c r="BG191" s="93">
        <f>IF(N191="zákl. prenesená",J191,0)</f>
        <v>0</v>
      </c>
      <c r="BH191" s="93">
        <f>IF(N191="zníž. prenesená",J191,0)</f>
        <v>0</v>
      </c>
      <c r="BI191" s="93">
        <f>IF(N191="nulová",J191,0)</f>
        <v>0</v>
      </c>
      <c r="BJ191" s="2" t="s">
        <v>88</v>
      </c>
      <c r="BK191" s="94">
        <f>ROUND(I191*H191,3)</f>
        <v>0</v>
      </c>
      <c r="BL191" s="2" t="s">
        <v>87</v>
      </c>
      <c r="BM191" s="92" t="s">
        <v>298</v>
      </c>
    </row>
    <row r="192" spans="2:65" s="9" customFormat="1" ht="24.2" customHeight="1" x14ac:dyDescent="0.25">
      <c r="B192" s="81"/>
      <c r="C192" s="82" t="s">
        <v>299</v>
      </c>
      <c r="D192" s="82" t="s">
        <v>83</v>
      </c>
      <c r="E192" s="83" t="s">
        <v>632</v>
      </c>
      <c r="F192" s="84" t="s">
        <v>633</v>
      </c>
      <c r="G192" s="85" t="s">
        <v>117</v>
      </c>
      <c r="H192" s="86">
        <v>9.1349999999999998</v>
      </c>
      <c r="I192" s="221">
        <v>0</v>
      </c>
      <c r="J192" s="221">
        <f>ROUND(I192*H192,3)</f>
        <v>0</v>
      </c>
      <c r="K192" s="87"/>
      <c r="L192" s="10"/>
      <c r="M192" s="88" t="s">
        <v>14</v>
      </c>
      <c r="N192" s="89" t="s">
        <v>32</v>
      </c>
      <c r="O192" s="90">
        <v>0</v>
      </c>
      <c r="P192" s="90">
        <f>O192*H192</f>
        <v>0</v>
      </c>
      <c r="Q192" s="90">
        <v>0</v>
      </c>
      <c r="R192" s="90">
        <f>Q192*H192</f>
        <v>0</v>
      </c>
      <c r="S192" s="90">
        <v>0</v>
      </c>
      <c r="T192" s="91">
        <f>S192*H192</f>
        <v>0</v>
      </c>
      <c r="AR192" s="92" t="s">
        <v>87</v>
      </c>
      <c r="AT192" s="92" t="s">
        <v>83</v>
      </c>
      <c r="AU192" s="92" t="s">
        <v>88</v>
      </c>
      <c r="AY192" s="2" t="s">
        <v>81</v>
      </c>
      <c r="BE192" s="93">
        <f>IF(N192="základná",J192,0)</f>
        <v>0</v>
      </c>
      <c r="BF192" s="93">
        <f>IF(N192="znížená",J192,0)</f>
        <v>0</v>
      </c>
      <c r="BG192" s="93">
        <f>IF(N192="zákl. prenesená",J192,0)</f>
        <v>0</v>
      </c>
      <c r="BH192" s="93">
        <f>IF(N192="zníž. prenesená",J192,0)</f>
        <v>0</v>
      </c>
      <c r="BI192" s="93">
        <f>IF(N192="nulová",J192,0)</f>
        <v>0</v>
      </c>
      <c r="BJ192" s="2" t="s">
        <v>88</v>
      </c>
      <c r="BK192" s="94">
        <f>ROUND(I192*H192,3)</f>
        <v>0</v>
      </c>
      <c r="BL192" s="2" t="s">
        <v>87</v>
      </c>
      <c r="BM192" s="92" t="s">
        <v>302</v>
      </c>
    </row>
    <row r="193" spans="2:65" s="9" customFormat="1" ht="24.2" customHeight="1" x14ac:dyDescent="0.25">
      <c r="B193" s="81"/>
      <c r="C193" s="82" t="s">
        <v>195</v>
      </c>
      <c r="D193" s="82" t="s">
        <v>83</v>
      </c>
      <c r="E193" s="83" t="s">
        <v>267</v>
      </c>
      <c r="F193" s="84" t="s">
        <v>634</v>
      </c>
      <c r="G193" s="85" t="s">
        <v>117</v>
      </c>
      <c r="H193" s="86">
        <v>9.1349999999999998</v>
      </c>
      <c r="I193" s="221">
        <v>0</v>
      </c>
      <c r="J193" s="221">
        <f>ROUND(I193*H193,3)</f>
        <v>0</v>
      </c>
      <c r="K193" s="87"/>
      <c r="L193" s="10"/>
      <c r="M193" s="88" t="s">
        <v>14</v>
      </c>
      <c r="N193" s="89" t="s">
        <v>32</v>
      </c>
      <c r="O193" s="90">
        <v>0</v>
      </c>
      <c r="P193" s="90">
        <f>O193*H193</f>
        <v>0</v>
      </c>
      <c r="Q193" s="90">
        <v>0</v>
      </c>
      <c r="R193" s="90">
        <f>Q193*H193</f>
        <v>0</v>
      </c>
      <c r="S193" s="90">
        <v>0</v>
      </c>
      <c r="T193" s="91">
        <f>S193*H193</f>
        <v>0</v>
      </c>
      <c r="AR193" s="92" t="s">
        <v>87</v>
      </c>
      <c r="AT193" s="92" t="s">
        <v>83</v>
      </c>
      <c r="AU193" s="92" t="s">
        <v>88</v>
      </c>
      <c r="AY193" s="2" t="s">
        <v>81</v>
      </c>
      <c r="BE193" s="93">
        <f>IF(N193="základná",J193,0)</f>
        <v>0</v>
      </c>
      <c r="BF193" s="93">
        <f>IF(N193="znížená",J193,0)</f>
        <v>0</v>
      </c>
      <c r="BG193" s="93">
        <f>IF(N193="zákl. prenesená",J193,0)</f>
        <v>0</v>
      </c>
      <c r="BH193" s="93">
        <f>IF(N193="zníž. prenesená",J193,0)</f>
        <v>0</v>
      </c>
      <c r="BI193" s="93">
        <f>IF(N193="nulová",J193,0)</f>
        <v>0</v>
      </c>
      <c r="BJ193" s="2" t="s">
        <v>88</v>
      </c>
      <c r="BK193" s="94">
        <f>ROUND(I193*H193,3)</f>
        <v>0</v>
      </c>
      <c r="BL193" s="2" t="s">
        <v>87</v>
      </c>
      <c r="BM193" s="92" t="s">
        <v>305</v>
      </c>
    </row>
    <row r="194" spans="2:65" s="71" customFormat="1" ht="22.9" customHeight="1" x14ac:dyDescent="0.2">
      <c r="B194" s="72"/>
      <c r="D194" s="73" t="s">
        <v>77</v>
      </c>
      <c r="E194" s="80" t="s">
        <v>270</v>
      </c>
      <c r="F194" s="80" t="s">
        <v>635</v>
      </c>
      <c r="I194" s="222"/>
      <c r="J194" s="219">
        <f>BK194</f>
        <v>0</v>
      </c>
      <c r="L194" s="72"/>
      <c r="M194" s="75"/>
      <c r="P194" s="76">
        <f>P195</f>
        <v>0</v>
      </c>
      <c r="R194" s="76">
        <f>R195</f>
        <v>0</v>
      </c>
      <c r="T194" s="77">
        <f>T195</f>
        <v>0</v>
      </c>
      <c r="AR194" s="73" t="s">
        <v>80</v>
      </c>
      <c r="AT194" s="78" t="s">
        <v>77</v>
      </c>
      <c r="AU194" s="78" t="s">
        <v>80</v>
      </c>
      <c r="AY194" s="73" t="s">
        <v>81</v>
      </c>
      <c r="BK194" s="79">
        <f>BK195</f>
        <v>0</v>
      </c>
    </row>
    <row r="195" spans="2:65" s="9" customFormat="1" ht="33" customHeight="1" x14ac:dyDescent="0.25">
      <c r="B195" s="81"/>
      <c r="C195" s="82" t="s">
        <v>306</v>
      </c>
      <c r="D195" s="82" t="s">
        <v>83</v>
      </c>
      <c r="E195" s="83" t="s">
        <v>636</v>
      </c>
      <c r="F195" s="84" t="s">
        <v>637</v>
      </c>
      <c r="G195" s="85" t="s">
        <v>117</v>
      </c>
      <c r="H195" s="86">
        <v>120.194</v>
      </c>
      <c r="I195" s="221">
        <v>0</v>
      </c>
      <c r="J195" s="221">
        <f>ROUND(I195*H195,3)</f>
        <v>0</v>
      </c>
      <c r="K195" s="87"/>
      <c r="L195" s="10"/>
      <c r="M195" s="88" t="s">
        <v>14</v>
      </c>
      <c r="N195" s="89" t="s">
        <v>32</v>
      </c>
      <c r="O195" s="90">
        <v>0</v>
      </c>
      <c r="P195" s="90">
        <f>O195*H195</f>
        <v>0</v>
      </c>
      <c r="Q195" s="90">
        <v>0</v>
      </c>
      <c r="R195" s="90">
        <f>Q195*H195</f>
        <v>0</v>
      </c>
      <c r="S195" s="90">
        <v>0</v>
      </c>
      <c r="T195" s="91">
        <f>S195*H195</f>
        <v>0</v>
      </c>
      <c r="AR195" s="92" t="s">
        <v>87</v>
      </c>
      <c r="AT195" s="92" t="s">
        <v>83</v>
      </c>
      <c r="AU195" s="92" t="s">
        <v>88</v>
      </c>
      <c r="AY195" s="2" t="s">
        <v>81</v>
      </c>
      <c r="BE195" s="93">
        <f>IF(N195="základná",J195,0)</f>
        <v>0</v>
      </c>
      <c r="BF195" s="93">
        <f>IF(N195="znížená",J195,0)</f>
        <v>0</v>
      </c>
      <c r="BG195" s="93">
        <f>IF(N195="zákl. prenesená",J195,0)</f>
        <v>0</v>
      </c>
      <c r="BH195" s="93">
        <f>IF(N195="zníž. prenesená",J195,0)</f>
        <v>0</v>
      </c>
      <c r="BI195" s="93">
        <f>IF(N195="nulová",J195,0)</f>
        <v>0</v>
      </c>
      <c r="BJ195" s="2" t="s">
        <v>88</v>
      </c>
      <c r="BK195" s="94">
        <f>ROUND(I195*H195,3)</f>
        <v>0</v>
      </c>
      <c r="BL195" s="2" t="s">
        <v>87</v>
      </c>
      <c r="BM195" s="92" t="s">
        <v>309</v>
      </c>
    </row>
    <row r="196" spans="2:65" s="71" customFormat="1" ht="25.9" customHeight="1" x14ac:dyDescent="0.2">
      <c r="B196" s="72"/>
      <c r="D196" s="73" t="s">
        <v>77</v>
      </c>
      <c r="E196" s="74" t="s">
        <v>125</v>
      </c>
      <c r="F196" s="74" t="s">
        <v>638</v>
      </c>
      <c r="I196" s="222"/>
      <c r="J196" s="218">
        <f>BK196</f>
        <v>0</v>
      </c>
      <c r="L196" s="72"/>
      <c r="M196" s="75"/>
      <c r="P196" s="76">
        <f>P197</f>
        <v>0</v>
      </c>
      <c r="R196" s="76">
        <f>R197</f>
        <v>2.1000000000000001E-4</v>
      </c>
      <c r="T196" s="77">
        <f>T197</f>
        <v>0</v>
      </c>
      <c r="AR196" s="73" t="s">
        <v>96</v>
      </c>
      <c r="AT196" s="78" t="s">
        <v>77</v>
      </c>
      <c r="AU196" s="78" t="s">
        <v>2</v>
      </c>
      <c r="AY196" s="73" t="s">
        <v>81</v>
      </c>
      <c r="BK196" s="79">
        <f>BK197</f>
        <v>0</v>
      </c>
    </row>
    <row r="197" spans="2:65" s="71" customFormat="1" ht="22.9" customHeight="1" x14ac:dyDescent="0.2">
      <c r="B197" s="72"/>
      <c r="D197" s="73" t="s">
        <v>77</v>
      </c>
      <c r="E197" s="80" t="s">
        <v>639</v>
      </c>
      <c r="F197" s="80" t="s">
        <v>640</v>
      </c>
      <c r="I197" s="222"/>
      <c r="J197" s="219">
        <f>BK197</f>
        <v>0</v>
      </c>
      <c r="L197" s="72"/>
      <c r="M197" s="75"/>
      <c r="P197" s="76">
        <f>P198</f>
        <v>0</v>
      </c>
      <c r="R197" s="76">
        <f>R198</f>
        <v>2.1000000000000001E-4</v>
      </c>
      <c r="T197" s="77">
        <f>T198</f>
        <v>0</v>
      </c>
      <c r="AR197" s="73" t="s">
        <v>96</v>
      </c>
      <c r="AT197" s="78" t="s">
        <v>77</v>
      </c>
      <c r="AU197" s="78" t="s">
        <v>80</v>
      </c>
      <c r="AY197" s="73" t="s">
        <v>81</v>
      </c>
      <c r="BK197" s="79">
        <f>BK198</f>
        <v>0</v>
      </c>
    </row>
    <row r="198" spans="2:65" s="9" customFormat="1" ht="16.5" customHeight="1" x14ac:dyDescent="0.25">
      <c r="B198" s="81"/>
      <c r="C198" s="82" t="s">
        <v>199</v>
      </c>
      <c r="D198" s="82" t="s">
        <v>83</v>
      </c>
      <c r="E198" s="83" t="s">
        <v>641</v>
      </c>
      <c r="F198" s="84" t="s">
        <v>642</v>
      </c>
      <c r="G198" s="85" t="s">
        <v>175</v>
      </c>
      <c r="H198" s="86">
        <v>1</v>
      </c>
      <c r="I198" s="221">
        <v>0</v>
      </c>
      <c r="J198" s="221">
        <f>ROUND(I198*H198,3)</f>
        <v>0</v>
      </c>
      <c r="K198" s="87"/>
      <c r="L198" s="10"/>
      <c r="M198" s="119" t="s">
        <v>14</v>
      </c>
      <c r="N198" s="120" t="s">
        <v>32</v>
      </c>
      <c r="O198" s="121">
        <v>0</v>
      </c>
      <c r="P198" s="121">
        <f>O198*H198</f>
        <v>0</v>
      </c>
      <c r="Q198" s="121">
        <v>2.1000000000000001E-4</v>
      </c>
      <c r="R198" s="121">
        <f>Q198*H198</f>
        <v>2.1000000000000001E-4</v>
      </c>
      <c r="S198" s="121">
        <v>0</v>
      </c>
      <c r="T198" s="122">
        <f>S198*H198</f>
        <v>0</v>
      </c>
      <c r="AR198" s="92" t="s">
        <v>214</v>
      </c>
      <c r="AT198" s="92" t="s">
        <v>83</v>
      </c>
      <c r="AU198" s="92" t="s">
        <v>88</v>
      </c>
      <c r="AY198" s="2" t="s">
        <v>81</v>
      </c>
      <c r="BE198" s="93">
        <f>IF(N198="základná",J198,0)</f>
        <v>0</v>
      </c>
      <c r="BF198" s="93">
        <f>IF(N198="znížená",J198,0)</f>
        <v>0</v>
      </c>
      <c r="BG198" s="93">
        <f>IF(N198="zákl. prenesená",J198,0)</f>
        <v>0</v>
      </c>
      <c r="BH198" s="93">
        <f>IF(N198="zníž. prenesená",J198,0)</f>
        <v>0</v>
      </c>
      <c r="BI198" s="93">
        <f>IF(N198="nulová",J198,0)</f>
        <v>0</v>
      </c>
      <c r="BJ198" s="2" t="s">
        <v>88</v>
      </c>
      <c r="BK198" s="94">
        <f>ROUND(I198*H198,3)</f>
        <v>0</v>
      </c>
      <c r="BL198" s="2" t="s">
        <v>214</v>
      </c>
      <c r="BM198" s="92" t="s">
        <v>312</v>
      </c>
    </row>
    <row r="199" spans="2:65" s="9" customFormat="1" ht="6.95" customHeight="1" x14ac:dyDescent="0.25">
      <c r="B199" s="40"/>
      <c r="C199" s="41"/>
      <c r="D199" s="41"/>
      <c r="E199" s="41"/>
      <c r="F199" s="41"/>
      <c r="G199" s="41"/>
      <c r="H199" s="41"/>
      <c r="I199" s="41"/>
      <c r="J199" s="41"/>
      <c r="K199" s="41"/>
      <c r="L199" s="10"/>
    </row>
  </sheetData>
  <autoFilter ref="C132:K198" xr:uid="{00000000-0009-0000-0000-000024000000}"/>
  <mergeCells count="15">
    <mergeCell ref="E121:H121"/>
    <mergeCell ref="E123:H123"/>
    <mergeCell ref="E125:H125"/>
    <mergeCell ref="E31:H31"/>
    <mergeCell ref="E85:H85"/>
    <mergeCell ref="E87:H87"/>
    <mergeCell ref="E89:H89"/>
    <mergeCell ref="E91:H91"/>
    <mergeCell ref="E119:H119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SO 4.1.2 - Športové prvky...</vt:lpstr>
      <vt:lpstr>SO 4.2.1 - Herné prvky - ...</vt:lpstr>
      <vt:lpstr>SO 4.2.2 - Športové prvky...</vt:lpstr>
      <vt:lpstr>4 - Hokejbalové ihrisko</vt:lpstr>
      <vt:lpstr>5 - Ihrisko s autodráhou</vt:lpstr>
      <vt:lpstr>6 - Multifunkčné ihrisko</vt:lpstr>
      <vt:lpstr>SO 6.1.1.2 - Verejné osve...</vt:lpstr>
      <vt:lpstr>SO 7.1.2 - Prípojky vody ...</vt:lpstr>
      <vt:lpstr>'4 - Hokejbalové ihrisko'!Názvy_tlače</vt:lpstr>
      <vt:lpstr>'5 - Ihrisko s autodráhou'!Názvy_tlače</vt:lpstr>
      <vt:lpstr>'6 - Multifunkčné ihrisko'!Názvy_tlače</vt:lpstr>
      <vt:lpstr>'Rekapitulácia stavby'!Názvy_tlače</vt:lpstr>
      <vt:lpstr>'SO 4.1.2 - Športové prvky...'!Názvy_tlače</vt:lpstr>
      <vt:lpstr>'SO 4.2.1 - Herné prvky - ...'!Názvy_tlače</vt:lpstr>
      <vt:lpstr>'SO 4.2.2 - Športové prvky...'!Názvy_tlače</vt:lpstr>
      <vt:lpstr>'SO 6.1.1.2 - Verejné osve...'!Názvy_tlače</vt:lpstr>
      <vt:lpstr>'SO 7.1.2 - Prípojky vody ...'!Názvy_tlače</vt:lpstr>
      <vt:lpstr>'4 - Hokejbalové ihrisko'!Oblasť_tlače</vt:lpstr>
      <vt:lpstr>'5 - Ihrisko s autodráhou'!Oblasť_tlače</vt:lpstr>
      <vt:lpstr>'6 - Multifunkčné ihrisko'!Oblasť_tlače</vt:lpstr>
      <vt:lpstr>'Rekapitulácia stavby'!Oblasť_tlače</vt:lpstr>
      <vt:lpstr>'SO 4.1.2 - Športové prvky...'!Oblasť_tlače</vt:lpstr>
      <vt:lpstr>'SO 4.2.1 - Herné prvky - ...'!Oblasť_tlače</vt:lpstr>
      <vt:lpstr>'SO 4.2.2 - Športové prvky...'!Oblasť_tlače</vt:lpstr>
      <vt:lpstr>'SO 6.1.1.2 - Verejné osve...'!Oblasť_tlače</vt:lpstr>
      <vt:lpstr>'SO 7.1.2 - Prípojky vody ...'!Oblasť_tlače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Kmečová Paula, PhDr. PhD.</dc:creator>
  <cp:lastModifiedBy>Strmeňová Jana, Ing.</cp:lastModifiedBy>
  <cp:lastPrinted>2026-03-23T08:39:12Z</cp:lastPrinted>
  <dcterms:created xsi:type="dcterms:W3CDTF">2025-08-12T06:16:37Z</dcterms:created>
  <dcterms:modified xsi:type="dcterms:W3CDTF">2026-04-16T10:33:53Z</dcterms:modified>
</cp:coreProperties>
</file>