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zmluvy o dielo na zhotoviteľa\Zelené sídliská-zmluvy o dielo stavebné práce\Magurská\rozpočty na VO\ZS_Magurská_vegetačné úpravy\"/>
    </mc:Choice>
  </mc:AlternateContent>
  <xr:revisionPtr revIDLastSave="0" documentId="13_ncr:1_{0A5D80E2-4946-44C4-AE09-9F309F76613C}" xr6:coauthVersionLast="47" xr6:coauthVersionMax="47" xr10:uidLastSave="{00000000-0000-0000-0000-000000000000}"/>
  <bookViews>
    <workbookView xWindow="-120" yWindow="-120" windowWidth="29040" windowHeight="15720" activeTab="2" xr2:uid="{3402123E-1387-4DD3-A94A-861C5FA646A1}"/>
  </bookViews>
  <sheets>
    <sheet name="Rekapitulácia stavby" sheetId="4" r:id="rId1"/>
    <sheet name="SO 2.2.1 - Návrh vegetačn..." sheetId="2" r:id="rId2"/>
    <sheet name="SO 2.2.2.1 - Časť bez Kri..." sheetId="3" r:id="rId3"/>
    <sheet name="Hárok1" sheetId="1" r:id="rId4"/>
  </sheets>
  <externalReferences>
    <externalReference r:id="rId5"/>
  </externalReferences>
  <definedNames>
    <definedName name="_xlnm._FilterDatabase" localSheetId="1" hidden="1">'SO 2.2.1 - Návrh vegetačn...'!$C$132:$K$256</definedName>
    <definedName name="_xlnm._FilterDatabase" localSheetId="2" hidden="1">'SO 2.2.2.1 - Časť bez Kri...'!$C$131:$K$250</definedName>
    <definedName name="_xlnm.Print_Titles" localSheetId="0">'Rekapitulácia stavby'!$92:$92</definedName>
    <definedName name="_xlnm.Print_Titles" localSheetId="1">'SO 2.2.1 - Návrh vegetačn...'!$132:$132</definedName>
    <definedName name="_xlnm.Print_Titles" localSheetId="2">'SO 2.2.2.1 - Časť bez Kri...'!$131:$131</definedName>
    <definedName name="_xlnm.Print_Area" localSheetId="0">'Rekapitulácia stavby'!$D$4:$AO$76,'Rekapitulácia stavby'!$C$82:$AQ$97</definedName>
    <definedName name="_xlnm.Print_Area" localSheetId="1">'SO 2.2.1 - Návrh vegetačn...'!$C$4:$J$76,'SO 2.2.1 - Návrh vegetačn...'!$C$116:$J$256</definedName>
    <definedName name="_xlnm.Print_Area" localSheetId="2">'SO 2.2.2.1 - Časť bez Kri...'!$C$4:$J$76,'SO 2.2.2.1 - Časť bez Kri...'!$C$115:$J$250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5" i="4" l="1"/>
  <c r="AK30" i="4"/>
  <c r="W30" i="4"/>
  <c r="J157" i="3"/>
  <c r="BK157" i="3"/>
  <c r="J148" i="2"/>
  <c r="BK148" i="2"/>
  <c r="BD97" i="4"/>
  <c r="BC97" i="4"/>
  <c r="BB97" i="4"/>
  <c r="BA97" i="4"/>
  <c r="AZ97" i="4"/>
  <c r="AY97" i="4"/>
  <c r="AX97" i="4"/>
  <c r="AW97" i="4"/>
  <c r="AV97" i="4"/>
  <c r="AT97" i="4" s="1"/>
  <c r="AU97" i="4"/>
  <c r="BD96" i="4"/>
  <c r="BC96" i="4"/>
  <c r="BB96" i="4"/>
  <c r="BA96" i="4"/>
  <c r="AZ96" i="4"/>
  <c r="AY96" i="4"/>
  <c r="AX96" i="4"/>
  <c r="AW96" i="4"/>
  <c r="AV96" i="4"/>
  <c r="AT96" i="4" s="1"/>
  <c r="AU96" i="4"/>
  <c r="AM90" i="4"/>
  <c r="L90" i="4"/>
  <c r="AM89" i="4"/>
  <c r="L89" i="4"/>
  <c r="AM87" i="4"/>
  <c r="L87" i="4"/>
  <c r="L85" i="4"/>
  <c r="L84" i="4"/>
  <c r="BK250" i="3"/>
  <c r="BI250" i="3"/>
  <c r="BH250" i="3"/>
  <c r="BG250" i="3"/>
  <c r="BF250" i="3"/>
  <c r="BE250" i="3"/>
  <c r="T250" i="3"/>
  <c r="T249" i="3" s="1"/>
  <c r="R250" i="3"/>
  <c r="R249" i="3" s="1"/>
  <c r="P250" i="3"/>
  <c r="P249" i="3" s="1"/>
  <c r="J250" i="3"/>
  <c r="BK249" i="3"/>
  <c r="J249" i="3"/>
  <c r="J108" i="3" s="1"/>
  <c r="BK248" i="3"/>
  <c r="BI248" i="3"/>
  <c r="BH248" i="3"/>
  <c r="BG248" i="3"/>
  <c r="BE248" i="3"/>
  <c r="T248" i="3"/>
  <c r="R248" i="3"/>
  <c r="P248" i="3"/>
  <c r="J248" i="3"/>
  <c r="BF248" i="3" s="1"/>
  <c r="BK247" i="3"/>
  <c r="BI247" i="3"/>
  <c r="BH247" i="3"/>
  <c r="BG247" i="3"/>
  <c r="BE247" i="3"/>
  <c r="T247" i="3"/>
  <c r="R247" i="3"/>
  <c r="P247" i="3"/>
  <c r="J247" i="3"/>
  <c r="BF247" i="3" s="1"/>
  <c r="BK246" i="3"/>
  <c r="BI246" i="3"/>
  <c r="BH246" i="3"/>
  <c r="BG246" i="3"/>
  <c r="BE246" i="3"/>
  <c r="T246" i="3"/>
  <c r="R246" i="3"/>
  <c r="P246" i="3"/>
  <c r="J246" i="3"/>
  <c r="BF246" i="3" s="1"/>
  <c r="BK244" i="3"/>
  <c r="BK238" i="3" s="1"/>
  <c r="J238" i="3" s="1"/>
  <c r="J107" i="3" s="1"/>
  <c r="BI244" i="3"/>
  <c r="BH244" i="3"/>
  <c r="BG244" i="3"/>
  <c r="BE244" i="3"/>
  <c r="T244" i="3"/>
  <c r="R244" i="3"/>
  <c r="P244" i="3"/>
  <c r="J244" i="3"/>
  <c r="BF244" i="3" s="1"/>
  <c r="BK243" i="3"/>
  <c r="BI243" i="3"/>
  <c r="BH243" i="3"/>
  <c r="BG243" i="3"/>
  <c r="BF243" i="3"/>
  <c r="BE243" i="3"/>
  <c r="T243" i="3"/>
  <c r="R243" i="3"/>
  <c r="P243" i="3"/>
  <c r="J243" i="3"/>
  <c r="BK242" i="3"/>
  <c r="BI242" i="3"/>
  <c r="BH242" i="3"/>
  <c r="BG242" i="3"/>
  <c r="BF242" i="3"/>
  <c r="BE242" i="3"/>
  <c r="T242" i="3"/>
  <c r="R242" i="3"/>
  <c r="P242" i="3"/>
  <c r="J242" i="3"/>
  <c r="BK240" i="3"/>
  <c r="BI240" i="3"/>
  <c r="BH240" i="3"/>
  <c r="BG240" i="3"/>
  <c r="BF240" i="3"/>
  <c r="BE240" i="3"/>
  <c r="T240" i="3"/>
  <c r="R240" i="3"/>
  <c r="P240" i="3"/>
  <c r="J240" i="3"/>
  <c r="BK239" i="3"/>
  <c r="BI239" i="3"/>
  <c r="BH239" i="3"/>
  <c r="BG239" i="3"/>
  <c r="BE239" i="3"/>
  <c r="T239" i="3"/>
  <c r="R239" i="3"/>
  <c r="P239" i="3"/>
  <c r="J239" i="3"/>
  <c r="BF239" i="3" s="1"/>
  <c r="T238" i="3"/>
  <c r="R238" i="3"/>
  <c r="P238" i="3"/>
  <c r="BK236" i="3"/>
  <c r="BI236" i="3"/>
  <c r="BH236" i="3"/>
  <c r="BG236" i="3"/>
  <c r="BE236" i="3"/>
  <c r="T236" i="3"/>
  <c r="R236" i="3"/>
  <c r="P236" i="3"/>
  <c r="J236" i="3"/>
  <c r="BF236" i="3" s="1"/>
  <c r="BK235" i="3"/>
  <c r="BI235" i="3"/>
  <c r="BH235" i="3"/>
  <c r="BG235" i="3"/>
  <c r="BE235" i="3"/>
  <c r="T235" i="3"/>
  <c r="R235" i="3"/>
  <c r="P235" i="3"/>
  <c r="J235" i="3"/>
  <c r="BF235" i="3" s="1"/>
  <c r="BK233" i="3"/>
  <c r="BI233" i="3"/>
  <c r="BH233" i="3"/>
  <c r="BG233" i="3"/>
  <c r="BF233" i="3"/>
  <c r="BE233" i="3"/>
  <c r="T233" i="3"/>
  <c r="R233" i="3"/>
  <c r="P233" i="3"/>
  <c r="J233" i="3"/>
  <c r="BK232" i="3"/>
  <c r="BI232" i="3"/>
  <c r="BH232" i="3"/>
  <c r="BG232" i="3"/>
  <c r="BE232" i="3"/>
  <c r="T232" i="3"/>
  <c r="R232" i="3"/>
  <c r="P232" i="3"/>
  <c r="J232" i="3"/>
  <c r="BF232" i="3" s="1"/>
  <c r="BK231" i="3"/>
  <c r="BI231" i="3"/>
  <c r="BH231" i="3"/>
  <c r="BG231" i="3"/>
  <c r="BE231" i="3"/>
  <c r="T231" i="3"/>
  <c r="R231" i="3"/>
  <c r="P231" i="3"/>
  <c r="J231" i="3"/>
  <c r="BF231" i="3" s="1"/>
  <c r="BK229" i="3"/>
  <c r="BI229" i="3"/>
  <c r="BH229" i="3"/>
  <c r="BG229" i="3"/>
  <c r="BE229" i="3"/>
  <c r="T229" i="3"/>
  <c r="R229" i="3"/>
  <c r="P229" i="3"/>
  <c r="J229" i="3"/>
  <c r="BF229" i="3" s="1"/>
  <c r="BK228" i="3"/>
  <c r="BI228" i="3"/>
  <c r="BH228" i="3"/>
  <c r="BG228" i="3"/>
  <c r="BE228" i="3"/>
  <c r="T228" i="3"/>
  <c r="R228" i="3"/>
  <c r="P228" i="3"/>
  <c r="J228" i="3"/>
  <c r="BF228" i="3" s="1"/>
  <c r="BK227" i="3"/>
  <c r="BI227" i="3"/>
  <c r="BH227" i="3"/>
  <c r="BG227" i="3"/>
  <c r="BE227" i="3"/>
  <c r="T227" i="3"/>
  <c r="R227" i="3"/>
  <c r="P227" i="3"/>
  <c r="J227" i="3"/>
  <c r="BF227" i="3" s="1"/>
  <c r="BK225" i="3"/>
  <c r="BI225" i="3"/>
  <c r="BH225" i="3"/>
  <c r="BG225" i="3"/>
  <c r="BE225" i="3"/>
  <c r="T225" i="3"/>
  <c r="R225" i="3"/>
  <c r="P225" i="3"/>
  <c r="J225" i="3"/>
  <c r="BF225" i="3" s="1"/>
  <c r="BK224" i="3"/>
  <c r="J224" i="3" s="1"/>
  <c r="J106" i="3" s="1"/>
  <c r="T224" i="3"/>
  <c r="R224" i="3"/>
  <c r="P224" i="3"/>
  <c r="BK223" i="3"/>
  <c r="BI223" i="3"/>
  <c r="BH223" i="3"/>
  <c r="BG223" i="3"/>
  <c r="BE223" i="3"/>
  <c r="T223" i="3"/>
  <c r="R223" i="3"/>
  <c r="P223" i="3"/>
  <c r="J223" i="3"/>
  <c r="BF223" i="3" s="1"/>
  <c r="BK218" i="3"/>
  <c r="BI218" i="3"/>
  <c r="BH218" i="3"/>
  <c r="BG218" i="3"/>
  <c r="BF218" i="3"/>
  <c r="BE218" i="3"/>
  <c r="T218" i="3"/>
  <c r="R218" i="3"/>
  <c r="P218" i="3"/>
  <c r="J218" i="3"/>
  <c r="BK216" i="3"/>
  <c r="BK195" i="3" s="1"/>
  <c r="J195" i="3" s="1"/>
  <c r="J105" i="3" s="1"/>
  <c r="BI216" i="3"/>
  <c r="BH216" i="3"/>
  <c r="BG216" i="3"/>
  <c r="BE216" i="3"/>
  <c r="T216" i="3"/>
  <c r="R216" i="3"/>
  <c r="P216" i="3"/>
  <c r="J216" i="3"/>
  <c r="BF216" i="3" s="1"/>
  <c r="BK215" i="3"/>
  <c r="BI215" i="3"/>
  <c r="BH215" i="3"/>
  <c r="BG215" i="3"/>
  <c r="BE215" i="3"/>
  <c r="T215" i="3"/>
  <c r="R215" i="3"/>
  <c r="P215" i="3"/>
  <c r="J215" i="3"/>
  <c r="BF215" i="3" s="1"/>
  <c r="BK214" i="3"/>
  <c r="BI214" i="3"/>
  <c r="BH214" i="3"/>
  <c r="BG214" i="3"/>
  <c r="BE214" i="3"/>
  <c r="T214" i="3"/>
  <c r="R214" i="3"/>
  <c r="P214" i="3"/>
  <c r="J214" i="3"/>
  <c r="BF214" i="3" s="1"/>
  <c r="BK213" i="3"/>
  <c r="BI213" i="3"/>
  <c r="BH213" i="3"/>
  <c r="BG213" i="3"/>
  <c r="BF213" i="3"/>
  <c r="BE213" i="3"/>
  <c r="T213" i="3"/>
  <c r="R213" i="3"/>
  <c r="P213" i="3"/>
  <c r="J213" i="3"/>
  <c r="BK211" i="3"/>
  <c r="BI211" i="3"/>
  <c r="BH211" i="3"/>
  <c r="BG211" i="3"/>
  <c r="BF211" i="3"/>
  <c r="BE211" i="3"/>
  <c r="T211" i="3"/>
  <c r="R211" i="3"/>
  <c r="P211" i="3"/>
  <c r="J211" i="3"/>
  <c r="BK210" i="3"/>
  <c r="BI210" i="3"/>
  <c r="BH210" i="3"/>
  <c r="BG210" i="3"/>
  <c r="BE210" i="3"/>
  <c r="T210" i="3"/>
  <c r="R210" i="3"/>
  <c r="P210" i="3"/>
  <c r="J210" i="3"/>
  <c r="BF210" i="3" s="1"/>
  <c r="BK209" i="3"/>
  <c r="BI209" i="3"/>
  <c r="BH209" i="3"/>
  <c r="BG209" i="3"/>
  <c r="BF209" i="3"/>
  <c r="BE209" i="3"/>
  <c r="T209" i="3"/>
  <c r="R209" i="3"/>
  <c r="P209" i="3"/>
  <c r="J209" i="3"/>
  <c r="BK208" i="3"/>
  <c r="BI208" i="3"/>
  <c r="BH208" i="3"/>
  <c r="BG208" i="3"/>
  <c r="BE208" i="3"/>
  <c r="T208" i="3"/>
  <c r="R208" i="3"/>
  <c r="P208" i="3"/>
  <c r="J208" i="3"/>
  <c r="BF208" i="3" s="1"/>
  <c r="BK207" i="3"/>
  <c r="BI207" i="3"/>
  <c r="BH207" i="3"/>
  <c r="BG207" i="3"/>
  <c r="BE207" i="3"/>
  <c r="T207" i="3"/>
  <c r="R207" i="3"/>
  <c r="P207" i="3"/>
  <c r="J207" i="3"/>
  <c r="BF207" i="3" s="1"/>
  <c r="BK206" i="3"/>
  <c r="BI206" i="3"/>
  <c r="BH206" i="3"/>
  <c r="BG206" i="3"/>
  <c r="BE206" i="3"/>
  <c r="T206" i="3"/>
  <c r="R206" i="3"/>
  <c r="P206" i="3"/>
  <c r="J206" i="3"/>
  <c r="BF206" i="3" s="1"/>
  <c r="BK205" i="3"/>
  <c r="BI205" i="3"/>
  <c r="BH205" i="3"/>
  <c r="BG205" i="3"/>
  <c r="BF205" i="3"/>
  <c r="BE205" i="3"/>
  <c r="T205" i="3"/>
  <c r="R205" i="3"/>
  <c r="P205" i="3"/>
  <c r="J205" i="3"/>
  <c r="BK204" i="3"/>
  <c r="BI204" i="3"/>
  <c r="BH204" i="3"/>
  <c r="BG204" i="3"/>
  <c r="BE204" i="3"/>
  <c r="T204" i="3"/>
  <c r="R204" i="3"/>
  <c r="P204" i="3"/>
  <c r="J204" i="3"/>
  <c r="BF204" i="3" s="1"/>
  <c r="BK203" i="3"/>
  <c r="BI203" i="3"/>
  <c r="BH203" i="3"/>
  <c r="BG203" i="3"/>
  <c r="BE203" i="3"/>
  <c r="T203" i="3"/>
  <c r="R203" i="3"/>
  <c r="P203" i="3"/>
  <c r="J203" i="3"/>
  <c r="BF203" i="3" s="1"/>
  <c r="BK202" i="3"/>
  <c r="BI202" i="3"/>
  <c r="BH202" i="3"/>
  <c r="BG202" i="3"/>
  <c r="BE202" i="3"/>
  <c r="T202" i="3"/>
  <c r="R202" i="3"/>
  <c r="P202" i="3"/>
  <c r="J202" i="3"/>
  <c r="BF202" i="3" s="1"/>
  <c r="BK201" i="3"/>
  <c r="BI201" i="3"/>
  <c r="BH201" i="3"/>
  <c r="BG201" i="3"/>
  <c r="BE201" i="3"/>
  <c r="T201" i="3"/>
  <c r="R201" i="3"/>
  <c r="P201" i="3"/>
  <c r="J201" i="3"/>
  <c r="BF201" i="3" s="1"/>
  <c r="BK200" i="3"/>
  <c r="BI200" i="3"/>
  <c r="BH200" i="3"/>
  <c r="BG200" i="3"/>
  <c r="BE200" i="3"/>
  <c r="T200" i="3"/>
  <c r="R200" i="3"/>
  <c r="P200" i="3"/>
  <c r="J200" i="3"/>
  <c r="BF200" i="3" s="1"/>
  <c r="BK199" i="3"/>
  <c r="BI199" i="3"/>
  <c r="BH199" i="3"/>
  <c r="BG199" i="3"/>
  <c r="BE199" i="3"/>
  <c r="T199" i="3"/>
  <c r="R199" i="3"/>
  <c r="P199" i="3"/>
  <c r="J199" i="3"/>
  <c r="BF199" i="3" s="1"/>
  <c r="BK198" i="3"/>
  <c r="BI198" i="3"/>
  <c r="BH198" i="3"/>
  <c r="BG198" i="3"/>
  <c r="BE198" i="3"/>
  <c r="T198" i="3"/>
  <c r="R198" i="3"/>
  <c r="P198" i="3"/>
  <c r="J198" i="3"/>
  <c r="BF198" i="3" s="1"/>
  <c r="BK196" i="3"/>
  <c r="BI196" i="3"/>
  <c r="BH196" i="3"/>
  <c r="BG196" i="3"/>
  <c r="BE196" i="3"/>
  <c r="T196" i="3"/>
  <c r="R196" i="3"/>
  <c r="P196" i="3"/>
  <c r="J196" i="3"/>
  <c r="BF196" i="3" s="1"/>
  <c r="T195" i="3"/>
  <c r="R195" i="3"/>
  <c r="P195" i="3"/>
  <c r="BK192" i="3"/>
  <c r="BI192" i="3"/>
  <c r="BH192" i="3"/>
  <c r="BG192" i="3"/>
  <c r="BE192" i="3"/>
  <c r="T192" i="3"/>
  <c r="R192" i="3"/>
  <c r="P192" i="3"/>
  <c r="J192" i="3"/>
  <c r="BF192" i="3" s="1"/>
  <c r="BK191" i="3"/>
  <c r="BI191" i="3"/>
  <c r="BH191" i="3"/>
  <c r="BG191" i="3"/>
  <c r="BE191" i="3"/>
  <c r="T191" i="3"/>
  <c r="R191" i="3"/>
  <c r="P191" i="3"/>
  <c r="J191" i="3"/>
  <c r="BF191" i="3" s="1"/>
  <c r="BK189" i="3"/>
  <c r="BI189" i="3"/>
  <c r="BH189" i="3"/>
  <c r="BG189" i="3"/>
  <c r="BE189" i="3"/>
  <c r="T189" i="3"/>
  <c r="R189" i="3"/>
  <c r="P189" i="3"/>
  <c r="J189" i="3"/>
  <c r="BF189" i="3" s="1"/>
  <c r="BK188" i="3"/>
  <c r="BI188" i="3"/>
  <c r="BH188" i="3"/>
  <c r="BG188" i="3"/>
  <c r="BE188" i="3"/>
  <c r="T188" i="3"/>
  <c r="R188" i="3"/>
  <c r="P188" i="3"/>
  <c r="J188" i="3"/>
  <c r="BF188" i="3" s="1"/>
  <c r="BK186" i="3"/>
  <c r="BI186" i="3"/>
  <c r="BH186" i="3"/>
  <c r="BG186" i="3"/>
  <c r="BE186" i="3"/>
  <c r="T186" i="3"/>
  <c r="R186" i="3"/>
  <c r="P186" i="3"/>
  <c r="J186" i="3"/>
  <c r="BF186" i="3" s="1"/>
  <c r="BK185" i="3"/>
  <c r="BI185" i="3"/>
  <c r="BH185" i="3"/>
  <c r="BG185" i="3"/>
  <c r="BE185" i="3"/>
  <c r="T185" i="3"/>
  <c r="R185" i="3"/>
  <c r="P185" i="3"/>
  <c r="J185" i="3"/>
  <c r="BF185" i="3" s="1"/>
  <c r="BK183" i="3"/>
  <c r="BI183" i="3"/>
  <c r="BH183" i="3"/>
  <c r="BG183" i="3"/>
  <c r="BE183" i="3"/>
  <c r="T183" i="3"/>
  <c r="R183" i="3"/>
  <c r="P183" i="3"/>
  <c r="J183" i="3"/>
  <c r="BF183" i="3" s="1"/>
  <c r="BK182" i="3"/>
  <c r="BI182" i="3"/>
  <c r="BH182" i="3"/>
  <c r="BG182" i="3"/>
  <c r="BE182" i="3"/>
  <c r="T182" i="3"/>
  <c r="R182" i="3"/>
  <c r="P182" i="3"/>
  <c r="J182" i="3"/>
  <c r="BF182" i="3" s="1"/>
  <c r="BK181" i="3"/>
  <c r="BI181" i="3"/>
  <c r="BH181" i="3"/>
  <c r="BG181" i="3"/>
  <c r="BE181" i="3"/>
  <c r="T181" i="3"/>
  <c r="R181" i="3"/>
  <c r="P181" i="3"/>
  <c r="J181" i="3"/>
  <c r="BF181" i="3" s="1"/>
  <c r="BK180" i="3"/>
  <c r="BI180" i="3"/>
  <c r="BH180" i="3"/>
  <c r="BG180" i="3"/>
  <c r="BE180" i="3"/>
  <c r="T180" i="3"/>
  <c r="R180" i="3"/>
  <c r="P180" i="3"/>
  <c r="J180" i="3"/>
  <c r="BF180" i="3" s="1"/>
  <c r="BK179" i="3"/>
  <c r="BI179" i="3"/>
  <c r="BH179" i="3"/>
  <c r="BG179" i="3"/>
  <c r="BF179" i="3"/>
  <c r="BE179" i="3"/>
  <c r="T179" i="3"/>
  <c r="R179" i="3"/>
  <c r="P179" i="3"/>
  <c r="J179" i="3"/>
  <c r="BK178" i="3"/>
  <c r="BI178" i="3"/>
  <c r="BH178" i="3"/>
  <c r="BG178" i="3"/>
  <c r="BE178" i="3"/>
  <c r="T178" i="3"/>
  <c r="R178" i="3"/>
  <c r="P178" i="3"/>
  <c r="J178" i="3"/>
  <c r="BF178" i="3" s="1"/>
  <c r="BK177" i="3"/>
  <c r="BI177" i="3"/>
  <c r="BH177" i="3"/>
  <c r="BG177" i="3"/>
  <c r="BE177" i="3"/>
  <c r="T177" i="3"/>
  <c r="R177" i="3"/>
  <c r="P177" i="3"/>
  <c r="J177" i="3"/>
  <c r="BF177" i="3" s="1"/>
  <c r="BK176" i="3"/>
  <c r="BI176" i="3"/>
  <c r="BH176" i="3"/>
  <c r="BG176" i="3"/>
  <c r="BE176" i="3"/>
  <c r="T176" i="3"/>
  <c r="R176" i="3"/>
  <c r="P176" i="3"/>
  <c r="J176" i="3"/>
  <c r="BF176" i="3" s="1"/>
  <c r="BK173" i="3"/>
  <c r="BI173" i="3"/>
  <c r="BH173" i="3"/>
  <c r="BG173" i="3"/>
  <c r="BE173" i="3"/>
  <c r="T173" i="3"/>
  <c r="R173" i="3"/>
  <c r="P173" i="3"/>
  <c r="J173" i="3"/>
  <c r="BF173" i="3" s="1"/>
  <c r="BK172" i="3"/>
  <c r="BI172" i="3"/>
  <c r="BH172" i="3"/>
  <c r="BG172" i="3"/>
  <c r="BE172" i="3"/>
  <c r="T172" i="3"/>
  <c r="R172" i="3"/>
  <c r="P172" i="3"/>
  <c r="J172" i="3"/>
  <c r="BF172" i="3" s="1"/>
  <c r="BK171" i="3"/>
  <c r="BI171" i="3"/>
  <c r="BH171" i="3"/>
  <c r="BG171" i="3"/>
  <c r="BE171" i="3"/>
  <c r="T171" i="3"/>
  <c r="R171" i="3"/>
  <c r="P171" i="3"/>
  <c r="J171" i="3"/>
  <c r="BF171" i="3" s="1"/>
  <c r="BK170" i="3"/>
  <c r="J170" i="3" s="1"/>
  <c r="J104" i="3" s="1"/>
  <c r="T170" i="3"/>
  <c r="R170" i="3"/>
  <c r="P170" i="3"/>
  <c r="BK169" i="3"/>
  <c r="BI169" i="3"/>
  <c r="BH169" i="3"/>
  <c r="BG169" i="3"/>
  <c r="BE169" i="3"/>
  <c r="T169" i="3"/>
  <c r="R169" i="3"/>
  <c r="P169" i="3"/>
  <c r="J169" i="3"/>
  <c r="BF169" i="3" s="1"/>
  <c r="BK168" i="3"/>
  <c r="BI168" i="3"/>
  <c r="BH168" i="3"/>
  <c r="BG168" i="3"/>
  <c r="BE168" i="3"/>
  <c r="T168" i="3"/>
  <c r="R168" i="3"/>
  <c r="P168" i="3"/>
  <c r="J168" i="3"/>
  <c r="BF168" i="3" s="1"/>
  <c r="BK167" i="3"/>
  <c r="BI167" i="3"/>
  <c r="BH167" i="3"/>
  <c r="BG167" i="3"/>
  <c r="BE167" i="3"/>
  <c r="T167" i="3"/>
  <c r="R167" i="3"/>
  <c r="P167" i="3"/>
  <c r="J167" i="3"/>
  <c r="BF167" i="3" s="1"/>
  <c r="BK165" i="3"/>
  <c r="BI165" i="3"/>
  <c r="BH165" i="3"/>
  <c r="BG165" i="3"/>
  <c r="BE165" i="3"/>
  <c r="T165" i="3"/>
  <c r="R165" i="3"/>
  <c r="P165" i="3"/>
  <c r="J165" i="3"/>
  <c r="BF165" i="3" s="1"/>
  <c r="BK164" i="3"/>
  <c r="BI164" i="3"/>
  <c r="BH164" i="3"/>
  <c r="BG164" i="3"/>
  <c r="BE164" i="3"/>
  <c r="T164" i="3"/>
  <c r="R164" i="3"/>
  <c r="P164" i="3"/>
  <c r="J164" i="3"/>
  <c r="BF164" i="3" s="1"/>
  <c r="BK162" i="3"/>
  <c r="BI162" i="3"/>
  <c r="BH162" i="3"/>
  <c r="BG162" i="3"/>
  <c r="BF162" i="3"/>
  <c r="BE162" i="3"/>
  <c r="T162" i="3"/>
  <c r="R162" i="3"/>
  <c r="P162" i="3"/>
  <c r="J162" i="3"/>
  <c r="BK161" i="3"/>
  <c r="BI161" i="3"/>
  <c r="BH161" i="3"/>
  <c r="BG161" i="3"/>
  <c r="BF161" i="3"/>
  <c r="BE161" i="3"/>
  <c r="T161" i="3"/>
  <c r="R161" i="3"/>
  <c r="P161" i="3"/>
  <c r="J161" i="3"/>
  <c r="BK159" i="3"/>
  <c r="BI159" i="3"/>
  <c r="BH159" i="3"/>
  <c r="BG159" i="3"/>
  <c r="BE159" i="3"/>
  <c r="T159" i="3"/>
  <c r="R159" i="3"/>
  <c r="P159" i="3"/>
  <c r="J159" i="3"/>
  <c r="BF159" i="3" s="1"/>
  <c r="BK158" i="3"/>
  <c r="BI158" i="3"/>
  <c r="BH158" i="3"/>
  <c r="BG158" i="3"/>
  <c r="BE158" i="3"/>
  <c r="T158" i="3"/>
  <c r="R158" i="3"/>
  <c r="P158" i="3"/>
  <c r="J158" i="3"/>
  <c r="BF158" i="3" s="1"/>
  <c r="BK156" i="3"/>
  <c r="BI156" i="3"/>
  <c r="BH156" i="3"/>
  <c r="BG156" i="3"/>
  <c r="BE156" i="3"/>
  <c r="T156" i="3"/>
  <c r="R156" i="3"/>
  <c r="P156" i="3"/>
  <c r="J156" i="3"/>
  <c r="BF156" i="3" s="1"/>
  <c r="BK155" i="3"/>
  <c r="BI155" i="3"/>
  <c r="BH155" i="3"/>
  <c r="BG155" i="3"/>
  <c r="BE155" i="3"/>
  <c r="T155" i="3"/>
  <c r="R155" i="3"/>
  <c r="P155" i="3"/>
  <c r="J155" i="3"/>
  <c r="BF155" i="3" s="1"/>
  <c r="BK154" i="3"/>
  <c r="BI154" i="3"/>
  <c r="BH154" i="3"/>
  <c r="BG154" i="3"/>
  <c r="BE154" i="3"/>
  <c r="T154" i="3"/>
  <c r="R154" i="3"/>
  <c r="P154" i="3"/>
  <c r="J154" i="3"/>
  <c r="BF154" i="3" s="1"/>
  <c r="BK153" i="3"/>
  <c r="BI153" i="3"/>
  <c r="BH153" i="3"/>
  <c r="BG153" i="3"/>
  <c r="BE153" i="3"/>
  <c r="T153" i="3"/>
  <c r="R153" i="3"/>
  <c r="P153" i="3"/>
  <c r="J153" i="3"/>
  <c r="BF153" i="3" s="1"/>
  <c r="BK150" i="3"/>
  <c r="BI150" i="3"/>
  <c r="BH150" i="3"/>
  <c r="BG150" i="3"/>
  <c r="BF150" i="3"/>
  <c r="BE150" i="3"/>
  <c r="T150" i="3"/>
  <c r="R150" i="3"/>
  <c r="P150" i="3"/>
  <c r="J150" i="3"/>
  <c r="BK149" i="3"/>
  <c r="BI149" i="3"/>
  <c r="BH149" i="3"/>
  <c r="BG149" i="3"/>
  <c r="BE149" i="3"/>
  <c r="T149" i="3"/>
  <c r="R149" i="3"/>
  <c r="P149" i="3"/>
  <c r="J149" i="3"/>
  <c r="BF149" i="3" s="1"/>
  <c r="BK148" i="3"/>
  <c r="BI148" i="3"/>
  <c r="BH148" i="3"/>
  <c r="BG148" i="3"/>
  <c r="BE148" i="3"/>
  <c r="T148" i="3"/>
  <c r="R148" i="3"/>
  <c r="P148" i="3"/>
  <c r="J148" i="3"/>
  <c r="BF148" i="3" s="1"/>
  <c r="BK147" i="3"/>
  <c r="BI147" i="3"/>
  <c r="BH147" i="3"/>
  <c r="BG147" i="3"/>
  <c r="BF147" i="3"/>
  <c r="BE147" i="3"/>
  <c r="T147" i="3"/>
  <c r="R147" i="3"/>
  <c r="P147" i="3"/>
  <c r="J147" i="3"/>
  <c r="BK146" i="3"/>
  <c r="BI146" i="3"/>
  <c r="BH146" i="3"/>
  <c r="BG146" i="3"/>
  <c r="BE146" i="3"/>
  <c r="T146" i="3"/>
  <c r="R146" i="3"/>
  <c r="P146" i="3"/>
  <c r="J146" i="3"/>
  <c r="BF146" i="3" s="1"/>
  <c r="BK145" i="3"/>
  <c r="BI145" i="3"/>
  <c r="BH145" i="3"/>
  <c r="BG145" i="3"/>
  <c r="BF145" i="3"/>
  <c r="BE145" i="3"/>
  <c r="T145" i="3"/>
  <c r="R145" i="3"/>
  <c r="P145" i="3"/>
  <c r="J145" i="3"/>
  <c r="BK144" i="3"/>
  <c r="BI144" i="3"/>
  <c r="BH144" i="3"/>
  <c r="BG144" i="3"/>
  <c r="BE144" i="3"/>
  <c r="T144" i="3"/>
  <c r="R144" i="3"/>
  <c r="P144" i="3"/>
  <c r="J144" i="3"/>
  <c r="BF144" i="3" s="1"/>
  <c r="BK143" i="3"/>
  <c r="BI143" i="3"/>
  <c r="BH143" i="3"/>
  <c r="BG143" i="3"/>
  <c r="BF143" i="3"/>
  <c r="BE143" i="3"/>
  <c r="T143" i="3"/>
  <c r="R143" i="3"/>
  <c r="P143" i="3"/>
  <c r="J143" i="3"/>
  <c r="BK142" i="3"/>
  <c r="BI142" i="3"/>
  <c r="BH142" i="3"/>
  <c r="BG142" i="3"/>
  <c r="BE142" i="3"/>
  <c r="T142" i="3"/>
  <c r="R142" i="3"/>
  <c r="P142" i="3"/>
  <c r="J142" i="3"/>
  <c r="BF142" i="3" s="1"/>
  <c r="BK141" i="3"/>
  <c r="BI141" i="3"/>
  <c r="BH141" i="3"/>
  <c r="BG141" i="3"/>
  <c r="BF141" i="3"/>
  <c r="BE141" i="3"/>
  <c r="T141" i="3"/>
  <c r="R141" i="3"/>
  <c r="P141" i="3"/>
  <c r="J141" i="3"/>
  <c r="BK140" i="3"/>
  <c r="BI140" i="3"/>
  <c r="BH140" i="3"/>
  <c r="BG140" i="3"/>
  <c r="BE140" i="3"/>
  <c r="T140" i="3"/>
  <c r="R140" i="3"/>
  <c r="P140" i="3"/>
  <c r="J140" i="3"/>
  <c r="BF140" i="3" s="1"/>
  <c r="BK139" i="3"/>
  <c r="BI139" i="3"/>
  <c r="BH139" i="3"/>
  <c r="BG139" i="3"/>
  <c r="BE139" i="3"/>
  <c r="T139" i="3"/>
  <c r="R139" i="3"/>
  <c r="P139" i="3"/>
  <c r="J139" i="3"/>
  <c r="BF139" i="3" s="1"/>
  <c r="BK138" i="3"/>
  <c r="BI138" i="3"/>
  <c r="BH138" i="3"/>
  <c r="BG138" i="3"/>
  <c r="BE138" i="3"/>
  <c r="T138" i="3"/>
  <c r="R138" i="3"/>
  <c r="P138" i="3"/>
  <c r="J138" i="3"/>
  <c r="BF138" i="3" s="1"/>
  <c r="BK137" i="3"/>
  <c r="BI137" i="3"/>
  <c r="BH137" i="3"/>
  <c r="BG137" i="3"/>
  <c r="BE137" i="3"/>
  <c r="T137" i="3"/>
  <c r="R137" i="3"/>
  <c r="P137" i="3"/>
  <c r="P136" i="3" s="1"/>
  <c r="P134" i="3" s="1"/>
  <c r="P133" i="3" s="1"/>
  <c r="P132" i="3" s="1"/>
  <c r="J137" i="3"/>
  <c r="BF137" i="3" s="1"/>
  <c r="BK136" i="3"/>
  <c r="T136" i="3"/>
  <c r="R136" i="3"/>
  <c r="BK135" i="3"/>
  <c r="BI135" i="3"/>
  <c r="BH135" i="3"/>
  <c r="BG135" i="3"/>
  <c r="BF135" i="3"/>
  <c r="BE135" i="3"/>
  <c r="T135" i="3"/>
  <c r="R135" i="3"/>
  <c r="P135" i="3"/>
  <c r="J135" i="3"/>
  <c r="T134" i="3"/>
  <c r="T133" i="3" s="1"/>
  <c r="T132" i="3" s="1"/>
  <c r="R134" i="3"/>
  <c r="R133" i="3" s="1"/>
  <c r="R132" i="3" s="1"/>
  <c r="J129" i="3"/>
  <c r="J128" i="3"/>
  <c r="F128" i="3"/>
  <c r="F126" i="3"/>
  <c r="E124" i="3"/>
  <c r="J96" i="3"/>
  <c r="J95" i="3"/>
  <c r="F95" i="3"/>
  <c r="F93" i="3"/>
  <c r="E91" i="3"/>
  <c r="J41" i="3"/>
  <c r="J40" i="3"/>
  <c r="J39" i="3"/>
  <c r="J22" i="3"/>
  <c r="E22" i="3"/>
  <c r="J21" i="3"/>
  <c r="E7" i="3"/>
  <c r="BK256" i="2"/>
  <c r="BI256" i="2"/>
  <c r="BH256" i="2"/>
  <c r="BG256" i="2"/>
  <c r="BF256" i="2"/>
  <c r="BE256" i="2"/>
  <c r="T256" i="2"/>
  <c r="T255" i="2" s="1"/>
  <c r="R256" i="2"/>
  <c r="R255" i="2" s="1"/>
  <c r="P256" i="2"/>
  <c r="J256" i="2"/>
  <c r="BK255" i="2"/>
  <c r="J255" i="2" s="1"/>
  <c r="J109" i="2" s="1"/>
  <c r="P255" i="2"/>
  <c r="BK253" i="2"/>
  <c r="BI253" i="2"/>
  <c r="BH253" i="2"/>
  <c r="BG253" i="2"/>
  <c r="BE253" i="2"/>
  <c r="T253" i="2"/>
  <c r="R253" i="2"/>
  <c r="P253" i="2"/>
  <c r="J253" i="2"/>
  <c r="BF253" i="2" s="1"/>
  <c r="BK252" i="2"/>
  <c r="BI252" i="2"/>
  <c r="BH252" i="2"/>
  <c r="BG252" i="2"/>
  <c r="BE252" i="2"/>
  <c r="T252" i="2"/>
  <c r="R252" i="2"/>
  <c r="P252" i="2"/>
  <c r="J252" i="2"/>
  <c r="BF252" i="2" s="1"/>
  <c r="BK250" i="2"/>
  <c r="BI250" i="2"/>
  <c r="BH250" i="2"/>
  <c r="BG250" i="2"/>
  <c r="BE250" i="2"/>
  <c r="T250" i="2"/>
  <c r="R250" i="2"/>
  <c r="P250" i="2"/>
  <c r="J250" i="2"/>
  <c r="BF250" i="2" s="1"/>
  <c r="BK249" i="2"/>
  <c r="BI249" i="2"/>
  <c r="BH249" i="2"/>
  <c r="BG249" i="2"/>
  <c r="BE249" i="2"/>
  <c r="T249" i="2"/>
  <c r="R249" i="2"/>
  <c r="P249" i="2"/>
  <c r="J249" i="2"/>
  <c r="BF249" i="2" s="1"/>
  <c r="BK248" i="2"/>
  <c r="BI248" i="2"/>
  <c r="BH248" i="2"/>
  <c r="BG248" i="2"/>
  <c r="BE248" i="2"/>
  <c r="T248" i="2"/>
  <c r="R248" i="2"/>
  <c r="P248" i="2"/>
  <c r="J248" i="2"/>
  <c r="BF248" i="2" s="1"/>
  <c r="BK246" i="2"/>
  <c r="BI246" i="2"/>
  <c r="BH246" i="2"/>
  <c r="BG246" i="2"/>
  <c r="BE246" i="2"/>
  <c r="T246" i="2"/>
  <c r="R246" i="2"/>
  <c r="P246" i="2"/>
  <c r="J246" i="2"/>
  <c r="BF246" i="2" s="1"/>
  <c r="BK245" i="2"/>
  <c r="BI245" i="2"/>
  <c r="BH245" i="2"/>
  <c r="BG245" i="2"/>
  <c r="BE245" i="2"/>
  <c r="T245" i="2"/>
  <c r="R245" i="2"/>
  <c r="P245" i="2"/>
  <c r="J245" i="2"/>
  <c r="BF245" i="2" s="1"/>
  <c r="BK244" i="2"/>
  <c r="BI244" i="2"/>
  <c r="BH244" i="2"/>
  <c r="BG244" i="2"/>
  <c r="BE244" i="2"/>
  <c r="T244" i="2"/>
  <c r="R244" i="2"/>
  <c r="P244" i="2"/>
  <c r="J244" i="2"/>
  <c r="BF244" i="2" s="1"/>
  <c r="BK242" i="2"/>
  <c r="BI242" i="2"/>
  <c r="BH242" i="2"/>
  <c r="BG242" i="2"/>
  <c r="BE242" i="2"/>
  <c r="T242" i="2"/>
  <c r="R242" i="2"/>
  <c r="P242" i="2"/>
  <c r="J242" i="2"/>
  <c r="BF242" i="2" s="1"/>
  <c r="BK241" i="2"/>
  <c r="J241" i="2" s="1"/>
  <c r="J108" i="2" s="1"/>
  <c r="T241" i="2"/>
  <c r="R241" i="2"/>
  <c r="P241" i="2"/>
  <c r="BK240" i="2"/>
  <c r="BI240" i="2"/>
  <c r="BH240" i="2"/>
  <c r="BG240" i="2"/>
  <c r="BF240" i="2"/>
  <c r="BE240" i="2"/>
  <c r="T240" i="2"/>
  <c r="R240" i="2"/>
  <c r="P240" i="2"/>
  <c r="J240" i="2"/>
  <c r="BK239" i="2"/>
  <c r="BI239" i="2"/>
  <c r="BH239" i="2"/>
  <c r="BG239" i="2"/>
  <c r="BE239" i="2"/>
  <c r="T239" i="2"/>
  <c r="R239" i="2"/>
  <c r="P239" i="2"/>
  <c r="J239" i="2"/>
  <c r="BF239" i="2" s="1"/>
  <c r="BK238" i="2"/>
  <c r="BI238" i="2"/>
  <c r="BH238" i="2"/>
  <c r="BG238" i="2"/>
  <c r="BE238" i="2"/>
  <c r="T238" i="2"/>
  <c r="R238" i="2"/>
  <c r="P238" i="2"/>
  <c r="J238" i="2"/>
  <c r="BF238" i="2" s="1"/>
  <c r="BK236" i="2"/>
  <c r="BI236" i="2"/>
  <c r="BH236" i="2"/>
  <c r="BG236" i="2"/>
  <c r="BE236" i="2"/>
  <c r="T236" i="2"/>
  <c r="R236" i="2"/>
  <c r="P236" i="2"/>
  <c r="J236" i="2"/>
  <c r="BF236" i="2" s="1"/>
  <c r="BK235" i="2"/>
  <c r="BI235" i="2"/>
  <c r="BH235" i="2"/>
  <c r="BG235" i="2"/>
  <c r="BE235" i="2"/>
  <c r="T235" i="2"/>
  <c r="R235" i="2"/>
  <c r="P235" i="2"/>
  <c r="J235" i="2"/>
  <c r="BF235" i="2" s="1"/>
  <c r="BK234" i="2"/>
  <c r="BI234" i="2"/>
  <c r="BH234" i="2"/>
  <c r="BG234" i="2"/>
  <c r="BE234" i="2"/>
  <c r="T234" i="2"/>
  <c r="R234" i="2"/>
  <c r="P234" i="2"/>
  <c r="J234" i="2"/>
  <c r="BF234" i="2" s="1"/>
  <c r="BK233" i="2"/>
  <c r="J233" i="2" s="1"/>
  <c r="J107" i="2" s="1"/>
  <c r="T233" i="2"/>
  <c r="R233" i="2"/>
  <c r="P233" i="2"/>
  <c r="BK230" i="2"/>
  <c r="BI230" i="2"/>
  <c r="BH230" i="2"/>
  <c r="BG230" i="2"/>
  <c r="BE230" i="2"/>
  <c r="T230" i="2"/>
  <c r="R230" i="2"/>
  <c r="P230" i="2"/>
  <c r="J230" i="2"/>
  <c r="BF230" i="2" s="1"/>
  <c r="BK229" i="2"/>
  <c r="BI229" i="2"/>
  <c r="BH229" i="2"/>
  <c r="BG229" i="2"/>
  <c r="BE229" i="2"/>
  <c r="T229" i="2"/>
  <c r="R229" i="2"/>
  <c r="P229" i="2"/>
  <c r="J229" i="2"/>
  <c r="BF229" i="2" s="1"/>
  <c r="BK228" i="2"/>
  <c r="J228" i="2" s="1"/>
  <c r="J106" i="2" s="1"/>
  <c r="T228" i="2"/>
  <c r="R228" i="2"/>
  <c r="P228" i="2"/>
  <c r="BK227" i="2"/>
  <c r="BI227" i="2"/>
  <c r="BH227" i="2"/>
  <c r="BG227" i="2"/>
  <c r="BE227" i="2"/>
  <c r="T227" i="2"/>
  <c r="R227" i="2"/>
  <c r="P227" i="2"/>
  <c r="J227" i="2"/>
  <c r="BF227" i="2" s="1"/>
  <c r="BK222" i="2"/>
  <c r="BI222" i="2"/>
  <c r="BH222" i="2"/>
  <c r="BG222" i="2"/>
  <c r="BE222" i="2"/>
  <c r="T222" i="2"/>
  <c r="R222" i="2"/>
  <c r="P222" i="2"/>
  <c r="J222" i="2"/>
  <c r="BF222" i="2" s="1"/>
  <c r="BK220" i="2"/>
  <c r="BI220" i="2"/>
  <c r="BH220" i="2"/>
  <c r="BG220" i="2"/>
  <c r="BE220" i="2"/>
  <c r="T220" i="2"/>
  <c r="R220" i="2"/>
  <c r="P220" i="2"/>
  <c r="J220" i="2"/>
  <c r="BF220" i="2" s="1"/>
  <c r="BK219" i="2"/>
  <c r="BI219" i="2"/>
  <c r="BH219" i="2"/>
  <c r="BG219" i="2"/>
  <c r="BE219" i="2"/>
  <c r="T219" i="2"/>
  <c r="R219" i="2"/>
  <c r="P219" i="2"/>
  <c r="J219" i="2"/>
  <c r="BF219" i="2" s="1"/>
  <c r="BK218" i="2"/>
  <c r="BI218" i="2"/>
  <c r="BH218" i="2"/>
  <c r="BG218" i="2"/>
  <c r="BE218" i="2"/>
  <c r="T218" i="2"/>
  <c r="R218" i="2"/>
  <c r="P218" i="2"/>
  <c r="J218" i="2"/>
  <c r="BF218" i="2" s="1"/>
  <c r="BK217" i="2"/>
  <c r="BI217" i="2"/>
  <c r="BH217" i="2"/>
  <c r="BG217" i="2"/>
  <c r="BE217" i="2"/>
  <c r="T217" i="2"/>
  <c r="R217" i="2"/>
  <c r="P217" i="2"/>
  <c r="J217" i="2"/>
  <c r="BF217" i="2" s="1"/>
  <c r="BK216" i="2"/>
  <c r="BI216" i="2"/>
  <c r="BH216" i="2"/>
  <c r="BG216" i="2"/>
  <c r="BE216" i="2"/>
  <c r="T216" i="2"/>
  <c r="R216" i="2"/>
  <c r="P216" i="2"/>
  <c r="J216" i="2"/>
  <c r="BF216" i="2" s="1"/>
  <c r="BK215" i="2"/>
  <c r="BI215" i="2"/>
  <c r="BH215" i="2"/>
  <c r="BG215" i="2"/>
  <c r="BE215" i="2"/>
  <c r="T215" i="2"/>
  <c r="R215" i="2"/>
  <c r="P215" i="2"/>
  <c r="J215" i="2"/>
  <c r="BF215" i="2" s="1"/>
  <c r="BK214" i="2"/>
  <c r="BI214" i="2"/>
  <c r="BH214" i="2"/>
  <c r="BG214" i="2"/>
  <c r="BE214" i="2"/>
  <c r="T214" i="2"/>
  <c r="R214" i="2"/>
  <c r="P214" i="2"/>
  <c r="J214" i="2"/>
  <c r="BF214" i="2" s="1"/>
  <c r="BK213" i="2"/>
  <c r="BI213" i="2"/>
  <c r="BH213" i="2"/>
  <c r="BG213" i="2"/>
  <c r="BF213" i="2"/>
  <c r="BE213" i="2"/>
  <c r="T213" i="2"/>
  <c r="R213" i="2"/>
  <c r="P213" i="2"/>
  <c r="J213" i="2"/>
  <c r="BK212" i="2"/>
  <c r="BI212" i="2"/>
  <c r="BH212" i="2"/>
  <c r="BG212" i="2"/>
  <c r="BE212" i="2"/>
  <c r="T212" i="2"/>
  <c r="R212" i="2"/>
  <c r="P212" i="2"/>
  <c r="J212" i="2"/>
  <c r="BF212" i="2" s="1"/>
  <c r="BK211" i="2"/>
  <c r="BI211" i="2"/>
  <c r="BH211" i="2"/>
  <c r="BG211" i="2"/>
  <c r="BE211" i="2"/>
  <c r="T211" i="2"/>
  <c r="R211" i="2"/>
  <c r="P211" i="2"/>
  <c r="J211" i="2"/>
  <c r="BF211" i="2" s="1"/>
  <c r="BK210" i="2"/>
  <c r="BI210" i="2"/>
  <c r="BH210" i="2"/>
  <c r="BG210" i="2"/>
  <c r="BE210" i="2"/>
  <c r="T210" i="2"/>
  <c r="R210" i="2"/>
  <c r="P210" i="2"/>
  <c r="J210" i="2"/>
  <c r="BF210" i="2" s="1"/>
  <c r="BK209" i="2"/>
  <c r="BI209" i="2"/>
  <c r="BH209" i="2"/>
  <c r="BG209" i="2"/>
  <c r="BE209" i="2"/>
  <c r="T209" i="2"/>
  <c r="R209" i="2"/>
  <c r="P209" i="2"/>
  <c r="J209" i="2"/>
  <c r="BF209" i="2" s="1"/>
  <c r="BK208" i="2"/>
  <c r="BI208" i="2"/>
  <c r="BH208" i="2"/>
  <c r="BG208" i="2"/>
  <c r="BE208" i="2"/>
  <c r="T208" i="2"/>
  <c r="R208" i="2"/>
  <c r="P208" i="2"/>
  <c r="J208" i="2"/>
  <c r="BF208" i="2" s="1"/>
  <c r="BK206" i="2"/>
  <c r="BI206" i="2"/>
  <c r="BH206" i="2"/>
  <c r="BG206" i="2"/>
  <c r="BE206" i="2"/>
  <c r="T206" i="2"/>
  <c r="R206" i="2"/>
  <c r="P206" i="2"/>
  <c r="J206" i="2"/>
  <c r="BF206" i="2" s="1"/>
  <c r="BK205" i="2"/>
  <c r="J205" i="2" s="1"/>
  <c r="J105" i="2" s="1"/>
  <c r="T205" i="2"/>
  <c r="R205" i="2"/>
  <c r="P205" i="2"/>
  <c r="BK203" i="2"/>
  <c r="BI203" i="2"/>
  <c r="BH203" i="2"/>
  <c r="BG203" i="2"/>
  <c r="BE203" i="2"/>
  <c r="T203" i="2"/>
  <c r="R203" i="2"/>
  <c r="P203" i="2"/>
  <c r="J203" i="2"/>
  <c r="BF203" i="2" s="1"/>
  <c r="BK202" i="2"/>
  <c r="BI202" i="2"/>
  <c r="BH202" i="2"/>
  <c r="BG202" i="2"/>
  <c r="BE202" i="2"/>
  <c r="T202" i="2"/>
  <c r="R202" i="2"/>
  <c r="P202" i="2"/>
  <c r="J202" i="2"/>
  <c r="BF202" i="2" s="1"/>
  <c r="BK199" i="2"/>
  <c r="BI199" i="2"/>
  <c r="BH199" i="2"/>
  <c r="BG199" i="2"/>
  <c r="BE199" i="2"/>
  <c r="T199" i="2"/>
  <c r="R199" i="2"/>
  <c r="P199" i="2"/>
  <c r="J199" i="2"/>
  <c r="BF199" i="2" s="1"/>
  <c r="BK198" i="2"/>
  <c r="BI198" i="2"/>
  <c r="BH198" i="2"/>
  <c r="BG198" i="2"/>
  <c r="BF198" i="2"/>
  <c r="BE198" i="2"/>
  <c r="T198" i="2"/>
  <c r="R198" i="2"/>
  <c r="P198" i="2"/>
  <c r="J198" i="2"/>
  <c r="BK196" i="2"/>
  <c r="BI196" i="2"/>
  <c r="BH196" i="2"/>
  <c r="BG196" i="2"/>
  <c r="BE196" i="2"/>
  <c r="T196" i="2"/>
  <c r="R196" i="2"/>
  <c r="P196" i="2"/>
  <c r="J196" i="2"/>
  <c r="BF196" i="2" s="1"/>
  <c r="BK195" i="2"/>
  <c r="BI195" i="2"/>
  <c r="BH195" i="2"/>
  <c r="BG195" i="2"/>
  <c r="BE195" i="2"/>
  <c r="T195" i="2"/>
  <c r="R195" i="2"/>
  <c r="P195" i="2"/>
  <c r="J195" i="2"/>
  <c r="BF195" i="2" s="1"/>
  <c r="BK193" i="2"/>
  <c r="BI193" i="2"/>
  <c r="BH193" i="2"/>
  <c r="BG193" i="2"/>
  <c r="BE193" i="2"/>
  <c r="T193" i="2"/>
  <c r="R193" i="2"/>
  <c r="P193" i="2"/>
  <c r="J193" i="2"/>
  <c r="BF193" i="2" s="1"/>
  <c r="BK192" i="2"/>
  <c r="BI192" i="2"/>
  <c r="BH192" i="2"/>
  <c r="BG192" i="2"/>
  <c r="BE192" i="2"/>
  <c r="T192" i="2"/>
  <c r="R192" i="2"/>
  <c r="P192" i="2"/>
  <c r="J192" i="2"/>
  <c r="BF192" i="2" s="1"/>
  <c r="BK191" i="2"/>
  <c r="BK167" i="2" s="1"/>
  <c r="J167" i="2" s="1"/>
  <c r="J104" i="2" s="1"/>
  <c r="BI191" i="2"/>
  <c r="BH191" i="2"/>
  <c r="BG191" i="2"/>
  <c r="BE191" i="2"/>
  <c r="T191" i="2"/>
  <c r="R191" i="2"/>
  <c r="P191" i="2"/>
  <c r="J191" i="2"/>
  <c r="BF191" i="2" s="1"/>
  <c r="BK190" i="2"/>
  <c r="BI190" i="2"/>
  <c r="BH190" i="2"/>
  <c r="BG190" i="2"/>
  <c r="BE190" i="2"/>
  <c r="T190" i="2"/>
  <c r="R190" i="2"/>
  <c r="P190" i="2"/>
  <c r="J190" i="2"/>
  <c r="BF190" i="2" s="1"/>
  <c r="BK189" i="2"/>
  <c r="BI189" i="2"/>
  <c r="BH189" i="2"/>
  <c r="BG189" i="2"/>
  <c r="BE189" i="2"/>
  <c r="T189" i="2"/>
  <c r="R189" i="2"/>
  <c r="P189" i="2"/>
  <c r="J189" i="2"/>
  <c r="BF189" i="2" s="1"/>
  <c r="BK188" i="2"/>
  <c r="BI188" i="2"/>
  <c r="BH188" i="2"/>
  <c r="BG188" i="2"/>
  <c r="BE188" i="2"/>
  <c r="T188" i="2"/>
  <c r="R188" i="2"/>
  <c r="P188" i="2"/>
  <c r="J188" i="2"/>
  <c r="BF188" i="2" s="1"/>
  <c r="BK187" i="2"/>
  <c r="BI187" i="2"/>
  <c r="BH187" i="2"/>
  <c r="BG187" i="2"/>
  <c r="BE187" i="2"/>
  <c r="T187" i="2"/>
  <c r="R187" i="2"/>
  <c r="P187" i="2"/>
  <c r="J187" i="2"/>
  <c r="BF187" i="2" s="1"/>
  <c r="BK186" i="2"/>
  <c r="BI186" i="2"/>
  <c r="BH186" i="2"/>
  <c r="BG186" i="2"/>
  <c r="BE186" i="2"/>
  <c r="T186" i="2"/>
  <c r="R186" i="2"/>
  <c r="P186" i="2"/>
  <c r="J186" i="2"/>
  <c r="BF186" i="2" s="1"/>
  <c r="BK185" i="2"/>
  <c r="BI185" i="2"/>
  <c r="BH185" i="2"/>
  <c r="BG185" i="2"/>
  <c r="BE185" i="2"/>
  <c r="T185" i="2"/>
  <c r="R185" i="2"/>
  <c r="P185" i="2"/>
  <c r="J185" i="2"/>
  <c r="BF185" i="2" s="1"/>
  <c r="BK184" i="2"/>
  <c r="BI184" i="2"/>
  <c r="BH184" i="2"/>
  <c r="BG184" i="2"/>
  <c r="BE184" i="2"/>
  <c r="T184" i="2"/>
  <c r="R184" i="2"/>
  <c r="P184" i="2"/>
  <c r="J184" i="2"/>
  <c r="BF184" i="2" s="1"/>
  <c r="BK183" i="2"/>
  <c r="BI183" i="2"/>
  <c r="BH183" i="2"/>
  <c r="BG183" i="2"/>
  <c r="BE183" i="2"/>
  <c r="T183" i="2"/>
  <c r="R183" i="2"/>
  <c r="P183" i="2"/>
  <c r="J183" i="2"/>
  <c r="BF183" i="2" s="1"/>
  <c r="BK182" i="2"/>
  <c r="BI182" i="2"/>
  <c r="BH182" i="2"/>
  <c r="BG182" i="2"/>
  <c r="BE182" i="2"/>
  <c r="T182" i="2"/>
  <c r="R182" i="2"/>
  <c r="P182" i="2"/>
  <c r="J182" i="2"/>
  <c r="BF182" i="2" s="1"/>
  <c r="BK181" i="2"/>
  <c r="BI181" i="2"/>
  <c r="BH181" i="2"/>
  <c r="BG181" i="2"/>
  <c r="BF181" i="2"/>
  <c r="BE181" i="2"/>
  <c r="T181" i="2"/>
  <c r="R181" i="2"/>
  <c r="P181" i="2"/>
  <c r="J181" i="2"/>
  <c r="BK180" i="2"/>
  <c r="BI180" i="2"/>
  <c r="BH180" i="2"/>
  <c r="BG180" i="2"/>
  <c r="BE180" i="2"/>
  <c r="T180" i="2"/>
  <c r="R180" i="2"/>
  <c r="P180" i="2"/>
  <c r="J180" i="2"/>
  <c r="BF180" i="2" s="1"/>
  <c r="BK179" i="2"/>
  <c r="BI179" i="2"/>
  <c r="BH179" i="2"/>
  <c r="BG179" i="2"/>
  <c r="BE179" i="2"/>
  <c r="T179" i="2"/>
  <c r="R179" i="2"/>
  <c r="P179" i="2"/>
  <c r="J179" i="2"/>
  <c r="BF179" i="2" s="1"/>
  <c r="BK178" i="2"/>
  <c r="BI178" i="2"/>
  <c r="BH178" i="2"/>
  <c r="BG178" i="2"/>
  <c r="BE178" i="2"/>
  <c r="T178" i="2"/>
  <c r="R178" i="2"/>
  <c r="P178" i="2"/>
  <c r="J178" i="2"/>
  <c r="BF178" i="2" s="1"/>
  <c r="BK177" i="2"/>
  <c r="BI177" i="2"/>
  <c r="BH177" i="2"/>
  <c r="BG177" i="2"/>
  <c r="BE177" i="2"/>
  <c r="T177" i="2"/>
  <c r="R177" i="2"/>
  <c r="P177" i="2"/>
  <c r="J177" i="2"/>
  <c r="BF177" i="2" s="1"/>
  <c r="BK176" i="2"/>
  <c r="BI176" i="2"/>
  <c r="BH176" i="2"/>
  <c r="BG176" i="2"/>
  <c r="BE176" i="2"/>
  <c r="T176" i="2"/>
  <c r="R176" i="2"/>
  <c r="P176" i="2"/>
  <c r="J176" i="2"/>
  <c r="BF176" i="2" s="1"/>
  <c r="BK175" i="2"/>
  <c r="BI175" i="2"/>
  <c r="BH175" i="2"/>
  <c r="BG175" i="2"/>
  <c r="BE175" i="2"/>
  <c r="T175" i="2"/>
  <c r="R175" i="2"/>
  <c r="P175" i="2"/>
  <c r="J175" i="2"/>
  <c r="BF175" i="2" s="1"/>
  <c r="BK171" i="2"/>
  <c r="BI171" i="2"/>
  <c r="BH171" i="2"/>
  <c r="BG171" i="2"/>
  <c r="BE171" i="2"/>
  <c r="T171" i="2"/>
  <c r="R171" i="2"/>
  <c r="P171" i="2"/>
  <c r="J171" i="2"/>
  <c r="BF171" i="2" s="1"/>
  <c r="BK170" i="2"/>
  <c r="BI170" i="2"/>
  <c r="BH170" i="2"/>
  <c r="BG170" i="2"/>
  <c r="BE170" i="2"/>
  <c r="T170" i="2"/>
  <c r="R170" i="2"/>
  <c r="P170" i="2"/>
  <c r="J170" i="2"/>
  <c r="BF170" i="2" s="1"/>
  <c r="BK168" i="2"/>
  <c r="BI168" i="2"/>
  <c r="BH168" i="2"/>
  <c r="BG168" i="2"/>
  <c r="BE168" i="2"/>
  <c r="T168" i="2"/>
  <c r="R168" i="2"/>
  <c r="P168" i="2"/>
  <c r="J168" i="2"/>
  <c r="BF168" i="2" s="1"/>
  <c r="T167" i="2"/>
  <c r="R167" i="2"/>
  <c r="P167" i="2"/>
  <c r="BK166" i="2"/>
  <c r="BI166" i="2"/>
  <c r="BH166" i="2"/>
  <c r="BG166" i="2"/>
  <c r="BE166" i="2"/>
  <c r="T166" i="2"/>
  <c r="R166" i="2"/>
  <c r="P166" i="2"/>
  <c r="J166" i="2"/>
  <c r="BF166" i="2" s="1"/>
  <c r="BK165" i="2"/>
  <c r="BI165" i="2"/>
  <c r="BH165" i="2"/>
  <c r="BG165" i="2"/>
  <c r="BE165" i="2"/>
  <c r="T165" i="2"/>
  <c r="R165" i="2"/>
  <c r="P165" i="2"/>
  <c r="J165" i="2"/>
  <c r="BF165" i="2" s="1"/>
  <c r="BK164" i="2"/>
  <c r="BI164" i="2"/>
  <c r="BH164" i="2"/>
  <c r="BG164" i="2"/>
  <c r="BE164" i="2"/>
  <c r="T164" i="2"/>
  <c r="R164" i="2"/>
  <c r="P164" i="2"/>
  <c r="J164" i="2"/>
  <c r="BF164" i="2" s="1"/>
  <c r="BK162" i="2"/>
  <c r="BI162" i="2"/>
  <c r="BH162" i="2"/>
  <c r="BG162" i="2"/>
  <c r="BE162" i="2"/>
  <c r="T162" i="2"/>
  <c r="R162" i="2"/>
  <c r="P162" i="2"/>
  <c r="J162" i="2"/>
  <c r="BF162" i="2" s="1"/>
  <c r="BK161" i="2"/>
  <c r="BI161" i="2"/>
  <c r="BH161" i="2"/>
  <c r="BG161" i="2"/>
  <c r="BE161" i="2"/>
  <c r="T161" i="2"/>
  <c r="R161" i="2"/>
  <c r="P161" i="2"/>
  <c r="J161" i="2"/>
  <c r="BF161" i="2" s="1"/>
  <c r="BK159" i="2"/>
  <c r="BI159" i="2"/>
  <c r="BH159" i="2"/>
  <c r="BG159" i="2"/>
  <c r="BE159" i="2"/>
  <c r="T159" i="2"/>
  <c r="R159" i="2"/>
  <c r="P159" i="2"/>
  <c r="J159" i="2"/>
  <c r="BF159" i="2" s="1"/>
  <c r="BK158" i="2"/>
  <c r="BI158" i="2"/>
  <c r="BH158" i="2"/>
  <c r="BG158" i="2"/>
  <c r="BF158" i="2"/>
  <c r="BE158" i="2"/>
  <c r="T158" i="2"/>
  <c r="R158" i="2"/>
  <c r="P158" i="2"/>
  <c r="J158" i="2"/>
  <c r="BK156" i="2"/>
  <c r="BI156" i="2"/>
  <c r="BH156" i="2"/>
  <c r="BG156" i="2"/>
  <c r="BE156" i="2"/>
  <c r="T156" i="2"/>
  <c r="R156" i="2"/>
  <c r="P156" i="2"/>
  <c r="J156" i="2"/>
  <c r="BF156" i="2" s="1"/>
  <c r="BK155" i="2"/>
  <c r="BI155" i="2"/>
  <c r="BH155" i="2"/>
  <c r="BG155" i="2"/>
  <c r="BE155" i="2"/>
  <c r="T155" i="2"/>
  <c r="R155" i="2"/>
  <c r="P155" i="2"/>
  <c r="J155" i="2"/>
  <c r="BF155" i="2" s="1"/>
  <c r="BK153" i="2"/>
  <c r="BI153" i="2"/>
  <c r="BH153" i="2"/>
  <c r="BG153" i="2"/>
  <c r="BE153" i="2"/>
  <c r="T153" i="2"/>
  <c r="R153" i="2"/>
  <c r="P153" i="2"/>
  <c r="J153" i="2"/>
  <c r="BF153" i="2" s="1"/>
  <c r="BK152" i="2"/>
  <c r="BI152" i="2"/>
  <c r="BH152" i="2"/>
  <c r="BG152" i="2"/>
  <c r="BE152" i="2"/>
  <c r="T152" i="2"/>
  <c r="R152" i="2"/>
  <c r="P152" i="2"/>
  <c r="J152" i="2"/>
  <c r="BF152" i="2" s="1"/>
  <c r="BK151" i="2"/>
  <c r="BI151" i="2"/>
  <c r="BH151" i="2"/>
  <c r="BG151" i="2"/>
  <c r="BE151" i="2"/>
  <c r="T151" i="2"/>
  <c r="R151" i="2"/>
  <c r="P151" i="2"/>
  <c r="J151" i="2"/>
  <c r="BF151" i="2" s="1"/>
  <c r="BK150" i="2"/>
  <c r="BI150" i="2"/>
  <c r="BH150" i="2"/>
  <c r="BG150" i="2"/>
  <c r="BE150" i="2"/>
  <c r="T150" i="2"/>
  <c r="R150" i="2"/>
  <c r="P150" i="2"/>
  <c r="J150" i="2"/>
  <c r="BF150" i="2" s="1"/>
  <c r="BK147" i="2"/>
  <c r="BI147" i="2"/>
  <c r="BH147" i="2"/>
  <c r="BG147" i="2"/>
  <c r="BE147" i="2"/>
  <c r="T147" i="2"/>
  <c r="R147" i="2"/>
  <c r="P147" i="2"/>
  <c r="J147" i="2"/>
  <c r="BF147" i="2" s="1"/>
  <c r="BK146" i="2"/>
  <c r="BI146" i="2"/>
  <c r="BH146" i="2"/>
  <c r="BG146" i="2"/>
  <c r="BE146" i="2"/>
  <c r="T146" i="2"/>
  <c r="R146" i="2"/>
  <c r="P146" i="2"/>
  <c r="J146" i="2"/>
  <c r="BF146" i="2" s="1"/>
  <c r="BK145" i="2"/>
  <c r="BI145" i="2"/>
  <c r="BH145" i="2"/>
  <c r="BG145" i="2"/>
  <c r="BE145" i="2"/>
  <c r="T145" i="2"/>
  <c r="R145" i="2"/>
  <c r="P145" i="2"/>
  <c r="J145" i="2"/>
  <c r="BF145" i="2" s="1"/>
  <c r="BK144" i="2"/>
  <c r="BI144" i="2"/>
  <c r="BH144" i="2"/>
  <c r="BG144" i="2"/>
  <c r="BE144" i="2"/>
  <c r="T144" i="2"/>
  <c r="R144" i="2"/>
  <c r="P144" i="2"/>
  <c r="J144" i="2"/>
  <c r="BF144" i="2" s="1"/>
  <c r="BK143" i="2"/>
  <c r="BI143" i="2"/>
  <c r="BH143" i="2"/>
  <c r="BG143" i="2"/>
  <c r="BE143" i="2"/>
  <c r="T143" i="2"/>
  <c r="R143" i="2"/>
  <c r="P143" i="2"/>
  <c r="J143" i="2"/>
  <c r="BF143" i="2" s="1"/>
  <c r="BK142" i="2"/>
  <c r="BI142" i="2"/>
  <c r="BH142" i="2"/>
  <c r="BG142" i="2"/>
  <c r="BE142" i="2"/>
  <c r="T142" i="2"/>
  <c r="R142" i="2"/>
  <c r="P142" i="2"/>
  <c r="J142" i="2"/>
  <c r="BF142" i="2" s="1"/>
  <c r="BK141" i="2"/>
  <c r="BI141" i="2"/>
  <c r="BH141" i="2"/>
  <c r="BG141" i="2"/>
  <c r="BE141" i="2"/>
  <c r="T141" i="2"/>
  <c r="R141" i="2"/>
  <c r="P141" i="2"/>
  <c r="J141" i="2"/>
  <c r="BF141" i="2" s="1"/>
  <c r="BK140" i="2"/>
  <c r="BI140" i="2"/>
  <c r="BH140" i="2"/>
  <c r="BG140" i="2"/>
  <c r="BE140" i="2"/>
  <c r="T140" i="2"/>
  <c r="R140" i="2"/>
  <c r="P140" i="2"/>
  <c r="J140" i="2"/>
  <c r="BF140" i="2" s="1"/>
  <c r="BK139" i="2"/>
  <c r="BI139" i="2"/>
  <c r="BH139" i="2"/>
  <c r="BG139" i="2"/>
  <c r="BE139" i="2"/>
  <c r="T139" i="2"/>
  <c r="R139" i="2"/>
  <c r="P139" i="2"/>
  <c r="J139" i="2"/>
  <c r="BF139" i="2" s="1"/>
  <c r="BK138" i="2"/>
  <c r="BI138" i="2"/>
  <c r="BH138" i="2"/>
  <c r="BG138" i="2"/>
  <c r="BE138" i="2"/>
  <c r="T138" i="2"/>
  <c r="R138" i="2"/>
  <c r="P138" i="2"/>
  <c r="J138" i="2"/>
  <c r="BF138" i="2" s="1"/>
  <c r="T137" i="2"/>
  <c r="R137" i="2"/>
  <c r="P137" i="2"/>
  <c r="BK136" i="2"/>
  <c r="BI136" i="2"/>
  <c r="BH136" i="2"/>
  <c r="BG136" i="2"/>
  <c r="BE136" i="2"/>
  <c r="T136" i="2"/>
  <c r="R136" i="2"/>
  <c r="P136" i="2"/>
  <c r="J136" i="2"/>
  <c r="BF136" i="2" s="1"/>
  <c r="T135" i="2"/>
  <c r="T134" i="2" s="1"/>
  <c r="T133" i="2" s="1"/>
  <c r="R135" i="2"/>
  <c r="R134" i="2" s="1"/>
  <c r="R133" i="2" s="1"/>
  <c r="P135" i="2"/>
  <c r="P134" i="2" s="1"/>
  <c r="P133" i="2" s="1"/>
  <c r="J130" i="2"/>
  <c r="J129" i="2"/>
  <c r="F129" i="2"/>
  <c r="F127" i="2"/>
  <c r="E125" i="2"/>
  <c r="J96" i="2"/>
  <c r="J95" i="2"/>
  <c r="F95" i="2"/>
  <c r="F93" i="2"/>
  <c r="E91" i="2"/>
  <c r="J41" i="2"/>
  <c r="J40" i="2"/>
  <c r="J39" i="2"/>
  <c r="J22" i="2"/>
  <c r="E22" i="2"/>
  <c r="J21" i="2"/>
  <c r="E7" i="2"/>
  <c r="F41" i="3" l="1"/>
  <c r="F40" i="3"/>
  <c r="F39" i="3"/>
  <c r="J136" i="3"/>
  <c r="J103" i="3" s="1"/>
  <c r="BK134" i="3"/>
  <c r="F37" i="3"/>
  <c r="J37" i="3"/>
  <c r="BK137" i="2"/>
  <c r="F39" i="2"/>
  <c r="F40" i="2"/>
  <c r="F41" i="2"/>
  <c r="J37" i="2"/>
  <c r="F37" i="2"/>
  <c r="AS95" i="4"/>
  <c r="AS94" i="4" s="1"/>
  <c r="BD95" i="4"/>
  <c r="AU95" i="4"/>
  <c r="BB95" i="4"/>
  <c r="AX95" i="4" s="1"/>
  <c r="J38" i="3"/>
  <c r="F38" i="3"/>
  <c r="F129" i="3"/>
  <c r="F96" i="3"/>
  <c r="J126" i="3"/>
  <c r="J93" i="3"/>
  <c r="E118" i="3"/>
  <c r="E85" i="3"/>
  <c r="F38" i="2"/>
  <c r="J38" i="2"/>
  <c r="F130" i="2"/>
  <c r="F96" i="2"/>
  <c r="J127" i="2"/>
  <c r="J93" i="2"/>
  <c r="E119" i="2"/>
  <c r="E85" i="2"/>
  <c r="BK133" i="3" l="1"/>
  <c r="J134" i="3"/>
  <c r="J102" i="3" s="1"/>
  <c r="J137" i="2"/>
  <c r="J103" i="2" s="1"/>
  <c r="BK135" i="2"/>
  <c r="BC95" i="4"/>
  <c r="AY95" i="4" s="1"/>
  <c r="AZ95" i="4"/>
  <c r="AV95" i="4" s="1"/>
  <c r="BA95" i="4"/>
  <c r="AW95" i="4" s="1"/>
  <c r="AU94" i="4"/>
  <c r="BD94" i="4"/>
  <c r="W33" i="4" s="1"/>
  <c r="BC94" i="4"/>
  <c r="BB94" i="4"/>
  <c r="AZ94" i="4"/>
  <c r="BA94" i="4"/>
  <c r="BK132" i="3" l="1"/>
  <c r="J132" i="3" s="1"/>
  <c r="J133" i="3"/>
  <c r="J101" i="3" s="1"/>
  <c r="BK134" i="2"/>
  <c r="J135" i="2"/>
  <c r="J102" i="2" s="1"/>
  <c r="AT95" i="4"/>
  <c r="W32" i="4"/>
  <c r="AY94" i="4"/>
  <c r="W31" i="4"/>
  <c r="AX94" i="4"/>
  <c r="AV94" i="4"/>
  <c r="AW94" i="4"/>
  <c r="J34" i="3" l="1"/>
  <c r="J100" i="3"/>
  <c r="BK133" i="2"/>
  <c r="J133" i="2" s="1"/>
  <c r="J134" i="2"/>
  <c r="J101" i="2" s="1"/>
  <c r="AT94" i="4"/>
  <c r="J43" i="3" l="1"/>
  <c r="AN97" i="4" s="1"/>
  <c r="AG97" i="4"/>
  <c r="J100" i="2"/>
  <c r="J34" i="2"/>
  <c r="J43" i="2" l="1"/>
  <c r="AN96" i="4" s="1"/>
  <c r="AG96" i="4"/>
  <c r="AG95" i="4" l="1"/>
  <c r="AG94" i="4" s="1"/>
  <c r="AK26" i="4" s="1"/>
  <c r="AN95" i="4" l="1"/>
  <c r="AN94" i="4"/>
</calcChain>
</file>

<file path=xl/sharedStrings.xml><?xml version="1.0" encoding="utf-8"?>
<sst xmlns="http://schemas.openxmlformats.org/spreadsheetml/2006/main" count="3377" uniqueCount="618">
  <si>
    <t>&gt;&gt;  skryté stĺpce  &lt;&lt;</t>
  </si>
  <si>
    <t>{46b0acec-290a-4b5b-8b70-dc58f69eabc5}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</si>
  <si>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</si>
  <si>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</si>
  <si>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</si>
  <si>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</si>
  <si>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</si>
  <si>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</si>
  <si>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SO 2 - Koncepcia zelene</t>
  </si>
  <si>
    <t>Časť:</t>
  </si>
  <si>
    <t>SO 2.2 - Návrh vegetačných úprav</t>
  </si>
  <si>
    <t>Úroveň 3:</t>
  </si>
  <si>
    <t>SO 2.2.1 - Návrh vegetačných úprav - časť 1</t>
  </si>
  <si>
    <t>JKSO:</t>
  </si>
  <si>
    <t/>
  </si>
  <si>
    <t>ČS:</t>
  </si>
  <si>
    <t>Miesto:</t>
  </si>
  <si>
    <t>Magurská, Jelšový hájik</t>
  </si>
  <si>
    <t>Dátum:</t>
  </si>
  <si>
    <t>Objednávateľ:</t>
  </si>
  <si>
    <t>IČO:</t>
  </si>
  <si>
    <t>Mesto Banská Bystrica</t>
  </si>
  <si>
    <t>IČ DPH:</t>
  </si>
  <si>
    <t>Zhotoviteľ:</t>
  </si>
  <si>
    <t>Projektant:</t>
  </si>
  <si>
    <t>Ing. Júlia Straňáková</t>
  </si>
  <si>
    <t>Spracovateľ:</t>
  </si>
  <si>
    <t>Milan Straňák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</si>
  <si>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</si>
  <si>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</si>
  <si>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</si>
  <si>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</si>
  <si>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</si>
  <si>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</si>
  <si>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</si>
  <si>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</si>
  <si>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</si>
  <si>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</si>
  <si>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</si>
  <si>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</si>
  <si>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</si>
  <si>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</si>
  <si>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</si>
  <si>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</si>
  <si>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</si>
  <si>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</si>
  <si>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</si>
  <si>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</si>
  <si>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</si>
  <si>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</si>
  <si>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</si>
  <si>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</si>
  <si>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</si>
  <si>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HSV - HSV</t>
  </si>
  <si>
    <t xml:space="preserve">    3. - Vegetačné úpravy</t>
  </si>
  <si>
    <t xml:space="preserve">      3.1 - Výsadba stromov</t>
  </si>
  <si>
    <t xml:space="preserve">      3.2 - Výsadba záhonov okrasných krov</t>
  </si>
  <si>
    <t xml:space="preserve">      3.3 - Výsadba záhonov trvaliek a cibuľovín </t>
  </si>
  <si>
    <t xml:space="preserve">      3.4 - Mechanizovaná výsadba cibuľovín</t>
  </si>
  <si>
    <t xml:space="preserve">      3.5 - Založenie podrastových trvaliek</t>
  </si>
  <si>
    <t xml:space="preserve">      3.6 - Založenie parkového trávnika</t>
  </si>
  <si>
    <t xml:space="preserve">    99 - Presun hmôt HSV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</si>
  <si>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</si>
  <si>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</si>
  <si>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</si>
  <si>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</si>
  <si>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</si>
  <si>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</si>
  <si>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</si>
  <si>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</si>
  <si>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</si>
  <si>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</si>
  <si>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</si>
  <si>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</si>
  <si>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</si>
  <si>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</si>
  <si>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</si>
  <si>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</si>
  <si>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HSV</t>
  </si>
  <si>
    <t>1</t>
  </si>
  <si>
    <t>ROZPOCET</t>
  </si>
  <si>
    <t>3.</t>
  </si>
  <si>
    <t>Vegetačné úpravy</t>
  </si>
  <si>
    <t>K</t>
  </si>
  <si>
    <t>2009</t>
  </si>
  <si>
    <t>Ochrana stromov pri stavebnej činnosti</t>
  </si>
  <si>
    <t>súb.</t>
  </si>
  <si>
    <t>64</t>
  </si>
  <si>
    <t>2</t>
  </si>
  <si>
    <t>845778882</t>
  </si>
  <si>
    <t>3.1</t>
  </si>
  <si>
    <t>Výsadba stromov</t>
  </si>
  <si>
    <t>960101001.S</t>
  </si>
  <si>
    <t xml:space="preserve">Vytýčenie priestorovej polohy objektu alebo stavby </t>
  </si>
  <si>
    <t>bod</t>
  </si>
  <si>
    <t>3</t>
  </si>
  <si>
    <t>294662630</t>
  </si>
  <si>
    <t>183101121.S</t>
  </si>
  <si>
    <t>Hĺbenie jamky v rovine alebo na svahu do 1:5, objem nad 0,40 do 1,00 m3</t>
  </si>
  <si>
    <t>ks</t>
  </si>
  <si>
    <t>4</t>
  </si>
  <si>
    <t>-1230784628</t>
  </si>
  <si>
    <t>184102116.S</t>
  </si>
  <si>
    <t>Výsadba dreviny s balom v rovine alebo na svahu do 1:5, priemer balu nad 600 do 800 mm</t>
  </si>
  <si>
    <t>-1321486831</t>
  </si>
  <si>
    <t>5</t>
  </si>
  <si>
    <t>M</t>
  </si>
  <si>
    <t>AC</t>
  </si>
  <si>
    <t>Acer campestre ´Red Shine´, bal 14/16</t>
  </si>
  <si>
    <t>8</t>
  </si>
  <si>
    <t>-1323632370</t>
  </si>
  <si>
    <t>6</t>
  </si>
  <si>
    <t>AG</t>
  </si>
  <si>
    <t>Acer ginnala, bal 12/14</t>
  </si>
  <si>
    <t>1214132599</t>
  </si>
  <si>
    <t>7</t>
  </si>
  <si>
    <t>AP</t>
  </si>
  <si>
    <t>Acer pseudoplatanus Bruchem bal 14/16</t>
  </si>
  <si>
    <t>-577299804</t>
  </si>
  <si>
    <t>LT</t>
  </si>
  <si>
    <t>Liriodendron tulipifera, bal 14/16</t>
  </si>
  <si>
    <t>579646686</t>
  </si>
  <si>
    <t>9</t>
  </si>
  <si>
    <t>SA</t>
  </si>
  <si>
    <t>Sorbus aria ´Lutescens´, bal 12/14</t>
  </si>
  <si>
    <t>-965337248</t>
  </si>
  <si>
    <t>10</t>
  </si>
  <si>
    <t>184202112.S</t>
  </si>
  <si>
    <t>Zakotvenie dreviny troma a viac kolmi pri priemere kolov do 100 mm pri dĺžke kolov do 2 m do 3 m</t>
  </si>
  <si>
    <t>1395350847</t>
  </si>
  <si>
    <t>11</t>
  </si>
  <si>
    <t>M 1004</t>
  </si>
  <si>
    <t>Kotviace koly, pr. 60mm. dĺžka 3m, 3ks/strom</t>
  </si>
  <si>
    <t>-1487741249</t>
  </si>
  <si>
    <t>VV</t>
  </si>
  <si>
    <t>28*3</t>
  </si>
  <si>
    <t>True</t>
  </si>
  <si>
    <t>Súčet</t>
  </si>
  <si>
    <t>12</t>
  </si>
  <si>
    <t>052170000501.S</t>
  </si>
  <si>
    <t>Tyč ihličňanová tr. 1, hrúbka 6-7 cm, dĺžky 2 m a viac bez kôry - polkol</t>
  </si>
  <si>
    <t>-997594733</t>
  </si>
  <si>
    <t>13</t>
  </si>
  <si>
    <t>M 1007</t>
  </si>
  <si>
    <t xml:space="preserve">Viazací a spojovací materiál </t>
  </si>
  <si>
    <t>1245417426</t>
  </si>
  <si>
    <t>14</t>
  </si>
  <si>
    <t>184801121.S</t>
  </si>
  <si>
    <t>Ošetrenie vysadených drevín solitérnych, v rovine alebo na svahu do 1:5 náterom Arbo-flex</t>
  </si>
  <si>
    <t>1479279424</t>
  </si>
  <si>
    <t>15</t>
  </si>
  <si>
    <t>M 10071</t>
  </si>
  <si>
    <t>Ochranný náter Arbo-Flex</t>
  </si>
  <si>
    <t>kg</t>
  </si>
  <si>
    <t>-27321589</t>
  </si>
  <si>
    <t>28*0,25</t>
  </si>
  <si>
    <t>16</t>
  </si>
  <si>
    <t>184808313.S</t>
  </si>
  <si>
    <t>Hnojenie drevin organickými hnojivami</t>
  </si>
  <si>
    <t>696977005</t>
  </si>
  <si>
    <t>17</t>
  </si>
  <si>
    <t>251910000100.S</t>
  </si>
  <si>
    <t>Hnojivo TerraCottem Arbor</t>
  </si>
  <si>
    <t>-1733565254</t>
  </si>
  <si>
    <t>28*0,08</t>
  </si>
  <si>
    <t>18</t>
  </si>
  <si>
    <t>184921093.S</t>
  </si>
  <si>
    <t>Mulčovanie rastlín pri hrúbke mulča nad 50 do 100 mm v rovine alebo na svahu do 1:5</t>
  </si>
  <si>
    <t>m2</t>
  </si>
  <si>
    <t>1075591900</t>
  </si>
  <si>
    <t>19</t>
  </si>
  <si>
    <t>055410000100</t>
  </si>
  <si>
    <t>Mulčovacií materiál - drevná štiepka</t>
  </si>
  <si>
    <t>l</t>
  </si>
  <si>
    <t>1752532459</t>
  </si>
  <si>
    <t>28*70 'Prepočítané koeficientom množstva</t>
  </si>
  <si>
    <t>20</t>
  </si>
  <si>
    <t>249751112.S</t>
  </si>
  <si>
    <t xml:space="preserve">Osadenie zavlažovacích nátokov z drenážnych rúrok DN nad 80 do 100 mm vyplnených kamenivom </t>
  </si>
  <si>
    <t>m</t>
  </si>
  <si>
    <t>1967923223</t>
  </si>
  <si>
    <t>21</t>
  </si>
  <si>
    <t>583310001600.S</t>
  </si>
  <si>
    <t>Kamenivo ťažené hrubé frakcia 16-32 mm</t>
  </si>
  <si>
    <t>t</t>
  </si>
  <si>
    <t>-2071336130</t>
  </si>
  <si>
    <t>4*0,01256 'Prepočítané koeficientom množstva</t>
  </si>
  <si>
    <t>22</t>
  </si>
  <si>
    <t>286120012210.S</t>
  </si>
  <si>
    <t>Rúra plnostenná drenážna DN 100, perforovaná</t>
  </si>
  <si>
    <t>427881982</t>
  </si>
  <si>
    <t>23</t>
  </si>
  <si>
    <t>249751112.V</t>
  </si>
  <si>
    <t>Osadenie zavlažovacích vakov</t>
  </si>
  <si>
    <t>492971305</t>
  </si>
  <si>
    <t>24</t>
  </si>
  <si>
    <t>VAK</t>
  </si>
  <si>
    <t>Zavlažovací vak 75 l</t>
  </si>
  <si>
    <t>-1100854591</t>
  </si>
  <si>
    <t>3.2</t>
  </si>
  <si>
    <t>Výsadba záhonov okrasných krov</t>
  </si>
  <si>
    <t>25</t>
  </si>
  <si>
    <t>184802111.S</t>
  </si>
  <si>
    <t>Chemické odburinenie pôdy v rovine alebo na svahu do 1:5 postrekom naširoko</t>
  </si>
  <si>
    <t>1592244983</t>
  </si>
  <si>
    <t>0,438*1000 'Prepočítané koeficientom množstva</t>
  </si>
  <si>
    <t>26</t>
  </si>
  <si>
    <t>252340000100.S</t>
  </si>
  <si>
    <t>Postrekový prípravok - totálny herbicíd na ničenie burín, 1l balenie</t>
  </si>
  <si>
    <t>-255840502</t>
  </si>
  <si>
    <t>27</t>
  </si>
  <si>
    <t>183403114.S</t>
  </si>
  <si>
    <t>Obrobenie pôdy kultivátorovaním v rovine alebo na svahu do 1:5</t>
  </si>
  <si>
    <t>1476035431</t>
  </si>
  <si>
    <t>"záhony"428</t>
  </si>
  <si>
    <t>"živé ploty"13*0,7</t>
  </si>
  <si>
    <t>28</t>
  </si>
  <si>
    <t>183403151.S</t>
  </si>
  <si>
    <t>Obrobenie pôdy spätnou frézou v rovine alebo na svahu do 1:5</t>
  </si>
  <si>
    <t>-267100085</t>
  </si>
  <si>
    <t>29</t>
  </si>
  <si>
    <t>183403153.S</t>
  </si>
  <si>
    <t>Obrobenie pôdy hrabaním v rovine alebo na svahu do 1:5</t>
  </si>
  <si>
    <t>-1136767013</t>
  </si>
  <si>
    <t>30</t>
  </si>
  <si>
    <t>183205112.S</t>
  </si>
  <si>
    <t>Založenie záhonu na svahu nad 1:5 do 1:2 rovine alebo na svahu do 1:5 v hornine 3</t>
  </si>
  <si>
    <t>-2145121839</t>
  </si>
  <si>
    <t>31</t>
  </si>
  <si>
    <t>183101113.S</t>
  </si>
  <si>
    <t>Hĺbenie jamky v rovine alebo na svahu do 1:5, objem nad 0,02 do 0,05 m3</t>
  </si>
  <si>
    <t>1168154078</t>
  </si>
  <si>
    <t>32</t>
  </si>
  <si>
    <t>184102112.S</t>
  </si>
  <si>
    <t>Výsadba dreviny s balom v rovine alebo na svahu do 1:5, priemer balu nad 200 do 300 mm</t>
  </si>
  <si>
    <t>-2065508693</t>
  </si>
  <si>
    <t>33</t>
  </si>
  <si>
    <t>ca</t>
  </si>
  <si>
    <t>Caryopteris x clandonensis 'Kew Blue', Co 1,5L</t>
  </si>
  <si>
    <t>224844176</t>
  </si>
  <si>
    <t>34</t>
  </si>
  <si>
    <t>cb</t>
  </si>
  <si>
    <t>Carpinus betulus, Co 1L</t>
  </si>
  <si>
    <t>-1399838553</t>
  </si>
  <si>
    <t>35</t>
  </si>
  <si>
    <t>cs</t>
  </si>
  <si>
    <t>Cornus sanguinea´Midwinter Fire´, Co 3L</t>
  </si>
  <si>
    <t>1498428976</t>
  </si>
  <si>
    <t>36</t>
  </si>
  <si>
    <t>fi</t>
  </si>
  <si>
    <t>Forsythia x intermedia 'Flojor', Co 3L</t>
  </si>
  <si>
    <t>43527589</t>
  </si>
  <si>
    <t>37</t>
  </si>
  <si>
    <t>hq</t>
  </si>
  <si>
    <t>Hydrangea quercifolia´Alice´, Co 3L</t>
  </si>
  <si>
    <t>290846359</t>
  </si>
  <si>
    <t>38</t>
  </si>
  <si>
    <t>hc</t>
  </si>
  <si>
    <t>Hypericum calycinu, Co 1L</t>
  </si>
  <si>
    <t>-515879611</t>
  </si>
  <si>
    <t>39</t>
  </si>
  <si>
    <t>ix</t>
  </si>
  <si>
    <t>Ilex crenata, Co 3L</t>
  </si>
  <si>
    <t>190489820</t>
  </si>
  <si>
    <t>40</t>
  </si>
  <si>
    <t>po</t>
  </si>
  <si>
    <t>Physocarpus opulifolius 'Red Baron', Co 3L</t>
  </si>
  <si>
    <t>-1794790386</t>
  </si>
  <si>
    <t>41</t>
  </si>
  <si>
    <t>se</t>
  </si>
  <si>
    <t>Spiraea betulifolia, Co 1,5L</t>
  </si>
  <si>
    <t>650904595</t>
  </si>
  <si>
    <t>42</t>
  </si>
  <si>
    <t>sb</t>
  </si>
  <si>
    <t>Spiraea bumalda 'Anthony Waterer', Co 1L</t>
  </si>
  <si>
    <t>1484851135</t>
  </si>
  <si>
    <t>43</t>
  </si>
  <si>
    <t>sn</t>
  </si>
  <si>
    <t>Spiraea nipponica Snowmound., Co 1,5L</t>
  </si>
  <si>
    <t>-1092368285</t>
  </si>
  <si>
    <t>44</t>
  </si>
  <si>
    <t>wf</t>
  </si>
  <si>
    <t>Weigela florida ´Bristol Ruby´, Co 1,5L</t>
  </si>
  <si>
    <t>-1219743471</t>
  </si>
  <si>
    <t>45</t>
  </si>
  <si>
    <t>1022435724</t>
  </si>
  <si>
    <t>46</t>
  </si>
  <si>
    <t>745828588</t>
  </si>
  <si>
    <t>1280*0,03</t>
  </si>
  <si>
    <t>47</t>
  </si>
  <si>
    <t>91653111.9</t>
  </si>
  <si>
    <t>Osadenie oceľového obrubníka fixačnými tyčami d 18 mm dl. 0,5m</t>
  </si>
  <si>
    <t>-1656814300</t>
  </si>
  <si>
    <t>48</t>
  </si>
  <si>
    <t>918101111</t>
  </si>
  <si>
    <t>Lôžko pod obrub., krajníky alebo obruby z betónu prostého tr. C 10/12,5</t>
  </si>
  <si>
    <t>m3</t>
  </si>
  <si>
    <t>1904519845</t>
  </si>
  <si>
    <t>14*0,2*0,2</t>
  </si>
  <si>
    <t>49</t>
  </si>
  <si>
    <t>1332593500</t>
  </si>
  <si>
    <t>Tyč oceľová  plochá  š.150 x hr.6 mm, oceľ ozn. STN 11 373</t>
  </si>
  <si>
    <t>-653365001</t>
  </si>
  <si>
    <t>50</t>
  </si>
  <si>
    <t>1321125800</t>
  </si>
  <si>
    <t>Tyč oceľová betonárska  d 18 mm, oceľ ozn. STN 11 373</t>
  </si>
  <si>
    <t>351415469</t>
  </si>
  <si>
    <t>14*2*0,5</t>
  </si>
  <si>
    <t>51</t>
  </si>
  <si>
    <t>1480667167</t>
  </si>
  <si>
    <t>52</t>
  </si>
  <si>
    <t>055410000100.S</t>
  </si>
  <si>
    <t>Mulčovacia kôra</t>
  </si>
  <si>
    <t>1590624539</t>
  </si>
  <si>
    <t>437,1*70 'Prepočítané koeficientom množstva</t>
  </si>
  <si>
    <t>3.3</t>
  </si>
  <si>
    <t xml:space="preserve">Výsadba záhonov trvaliek a cibuľovín </t>
  </si>
  <si>
    <t>53</t>
  </si>
  <si>
    <t>386474303</t>
  </si>
  <si>
    <t>0,085*1000 'Prepočítané koeficientom množstva</t>
  </si>
  <si>
    <t>54</t>
  </si>
  <si>
    <t>-1178706958</t>
  </si>
  <si>
    <t>55</t>
  </si>
  <si>
    <t>430891623</t>
  </si>
  <si>
    <t>56</t>
  </si>
  <si>
    <t>1786565359</t>
  </si>
  <si>
    <t>57</t>
  </si>
  <si>
    <t>694997711</t>
  </si>
  <si>
    <t>58</t>
  </si>
  <si>
    <t>183101112.S</t>
  </si>
  <si>
    <t>Hĺbenie jamky v rovine alebo na svahu do 1:5, objem nad 0,01 do 0,02 m3</t>
  </si>
  <si>
    <t>-1105932917</t>
  </si>
  <si>
    <t>59</t>
  </si>
  <si>
    <t>183204112.S</t>
  </si>
  <si>
    <t>Výsadba kvetín do pripravovanej pôdy so zaliatím s jednoduchými koreňami trvaliek</t>
  </si>
  <si>
    <t>1199292873</t>
  </si>
  <si>
    <t>60</t>
  </si>
  <si>
    <t>T</t>
  </si>
  <si>
    <t>Trvalka</t>
  </si>
  <si>
    <t>1763156847</t>
  </si>
  <si>
    <t>61</t>
  </si>
  <si>
    <t>183204113.S</t>
  </si>
  <si>
    <t>Výsadba kvetín do pripravovanej pôdy so zaliatím s jednoduchými koreňami cibuliek alebo hľúz</t>
  </si>
  <si>
    <t>-199386712</t>
  </si>
  <si>
    <t>62</t>
  </si>
  <si>
    <t>cib1</t>
  </si>
  <si>
    <t>Allium 'White Giant'</t>
  </si>
  <si>
    <t>-691314596</t>
  </si>
  <si>
    <t>63</t>
  </si>
  <si>
    <t>cib2</t>
  </si>
  <si>
    <t>Allium sphaerocephalon</t>
  </si>
  <si>
    <t>678701620</t>
  </si>
  <si>
    <t>cib3</t>
  </si>
  <si>
    <t>Narcissus mix</t>
  </si>
  <si>
    <t>1379372</t>
  </si>
  <si>
    <t>65</t>
  </si>
  <si>
    <t>184921240.S</t>
  </si>
  <si>
    <t>Mulčovanie záhonu štrkom alebo štrkodrvou hr. vrstvy nad 50 do 100 mm v rovine alebo na svahu do 1:5</t>
  </si>
  <si>
    <t>654968037</t>
  </si>
  <si>
    <t>66</t>
  </si>
  <si>
    <t>583410002000.S</t>
  </si>
  <si>
    <t>Kamenivo drvené hrubé frakcia 8-16 mm</t>
  </si>
  <si>
    <t>-682229595</t>
  </si>
  <si>
    <t>85*0,08*1,6</t>
  </si>
  <si>
    <t>67</t>
  </si>
  <si>
    <t>185804311.S</t>
  </si>
  <si>
    <t>Zaliatie rastlín vodou, plochy jednotlivo do 20 m2</t>
  </si>
  <si>
    <t>-689430682</t>
  </si>
  <si>
    <t>28"stromy"*100/1000</t>
  </si>
  <si>
    <t>1280"kry"*10/1000</t>
  </si>
  <si>
    <t>1226"trvalky"*10/1000</t>
  </si>
  <si>
    <t>68</t>
  </si>
  <si>
    <t>185851111.S</t>
  </si>
  <si>
    <t>Dovoz vody pre zálievku rastlín na vzdialenosť do 6000 m</t>
  </si>
  <si>
    <t>-496907398</t>
  </si>
  <si>
    <t>3.4</t>
  </si>
  <si>
    <t>Mechanizovaná výsadba cibuľovín</t>
  </si>
  <si>
    <t>69</t>
  </si>
  <si>
    <t>183204200</t>
  </si>
  <si>
    <t>Mechanizovaná výsadba cibuľovín do pripravovanej pôdy, 50ks/m2</t>
  </si>
  <si>
    <t>775848561</t>
  </si>
  <si>
    <t>70</t>
  </si>
  <si>
    <t>C</t>
  </si>
  <si>
    <t>Cibuľoviny</t>
  </si>
  <si>
    <t>-1188336321</t>
  </si>
  <si>
    <t>119*50</t>
  </si>
  <si>
    <t>3.5</t>
  </si>
  <si>
    <t>Založenie podrastových trvaliek</t>
  </si>
  <si>
    <t>71</t>
  </si>
  <si>
    <t>185801131.S</t>
  </si>
  <si>
    <t>Zhrabanie lístia na svahu nad 1:2 do 1:1 vo vrstve do 50 mm</t>
  </si>
  <si>
    <t>-1527441711</t>
  </si>
  <si>
    <t>72</t>
  </si>
  <si>
    <t>-2114468654</t>
  </si>
  <si>
    <t>73</t>
  </si>
  <si>
    <t>-318556600</t>
  </si>
  <si>
    <t>2834*2</t>
  </si>
  <si>
    <t>74</t>
  </si>
  <si>
    <t>183403161.S</t>
  </si>
  <si>
    <t>Obrobenie pôdy valcovaním v rovine alebo na svahu do 1:5</t>
  </si>
  <si>
    <t>-25392845</t>
  </si>
  <si>
    <t>75</t>
  </si>
  <si>
    <t>180401213.S</t>
  </si>
  <si>
    <t>Založenie trávnika lúčneho výsevom na svahu nad 1:2 do 1:1</t>
  </si>
  <si>
    <t>-856732955</t>
  </si>
  <si>
    <t>76</t>
  </si>
  <si>
    <t>005720000400.S</t>
  </si>
  <si>
    <t>Osivá kvetín - podrastová zmes do tieňa</t>
  </si>
  <si>
    <t>-1022853195</t>
  </si>
  <si>
    <t>3.6</t>
  </si>
  <si>
    <t>Založenie parkového trávnika</t>
  </si>
  <si>
    <t>77</t>
  </si>
  <si>
    <t>-285206224</t>
  </si>
  <si>
    <t>3,593*1000 'Prepočítané koeficientom množstva</t>
  </si>
  <si>
    <t>78</t>
  </si>
  <si>
    <t>-841847314</t>
  </si>
  <si>
    <t>79</t>
  </si>
  <si>
    <t>1122161662</t>
  </si>
  <si>
    <t>80</t>
  </si>
  <si>
    <t>-2123816381</t>
  </si>
  <si>
    <t>3593*2</t>
  </si>
  <si>
    <t>81</t>
  </si>
  <si>
    <t>622187414</t>
  </si>
  <si>
    <t>82</t>
  </si>
  <si>
    <t>180402111.S</t>
  </si>
  <si>
    <t>Založenie trávnika parkového výsevom v rovine do 1:5</t>
  </si>
  <si>
    <t>-788817415</t>
  </si>
  <si>
    <t>83</t>
  </si>
  <si>
    <t>005720001400.S</t>
  </si>
  <si>
    <t>Osivá tráv - semená parkovej zmesi</t>
  </si>
  <si>
    <t>-1198202253</t>
  </si>
  <si>
    <t>3593*0,04 'Prepočítané koeficientom množstva</t>
  </si>
  <si>
    <t>84</t>
  </si>
  <si>
    <t>184852010.S</t>
  </si>
  <si>
    <t>Hnojenie trávnika v rovine alebo na svahu do 1:5 umelým hnojivom</t>
  </si>
  <si>
    <t>1273942216</t>
  </si>
  <si>
    <t>85</t>
  </si>
  <si>
    <t>251910000100.H</t>
  </si>
  <si>
    <t>Hnojivo StarterGreens</t>
  </si>
  <si>
    <t>256</t>
  </si>
  <si>
    <t>-780880199</t>
  </si>
  <si>
    <t>3593*0,025</t>
  </si>
  <si>
    <t>99</t>
  </si>
  <si>
    <t>Presun hmôt HSV</t>
  </si>
  <si>
    <t>86</t>
  </si>
  <si>
    <t>998231311.S</t>
  </si>
  <si>
    <t>Presun hmôt pre sadovnícke a krajinárske úpravy do 5000 m vodorovne bez zvislého presunu</t>
  </si>
  <si>
    <t>1202850760</t>
  </si>
  <si>
    <t>{bac71f43-c748-4c3f-9405-38c95dab1f80}</t>
  </si>
  <si>
    <t>Úroveň 4:</t>
  </si>
  <si>
    <t>SO 2.2.2.1 - Časť bez Krivánskej ulice</t>
  </si>
  <si>
    <t xml:space="preserve">      3.7 - Založenie lúčneho trávnika</t>
  </si>
  <si>
    <t>-1842058438</t>
  </si>
  <si>
    <t>-504533122</t>
  </si>
  <si>
    <t>-1461046692</t>
  </si>
  <si>
    <t>1590030372</t>
  </si>
  <si>
    <t>1433468437</t>
  </si>
  <si>
    <t>-1872362934</t>
  </si>
  <si>
    <t>-808537097</t>
  </si>
  <si>
    <t>FE</t>
  </si>
  <si>
    <t>Fraxinus excelsior ´Altena´, bal 12/14</t>
  </si>
  <si>
    <t>-2016288285</t>
  </si>
  <si>
    <t>-676191729</t>
  </si>
  <si>
    <t>QR</t>
  </si>
  <si>
    <t>Quercus robur ´Purpurascens´, bal 14/16</t>
  </si>
  <si>
    <t>-745021386</t>
  </si>
  <si>
    <t>2036531445</t>
  </si>
  <si>
    <t>TP</t>
  </si>
  <si>
    <t>Tilia platyphyllos ´Fastigiata´, bal 12/14</t>
  </si>
  <si>
    <t>1908287544</t>
  </si>
  <si>
    <t>AB</t>
  </si>
  <si>
    <t>Abies concolor, bal 225/250</t>
  </si>
  <si>
    <t>1144367494</t>
  </si>
  <si>
    <t>1670320605</t>
  </si>
  <si>
    <t>-800505930</t>
  </si>
  <si>
    <t>99*3</t>
  </si>
  <si>
    <t>1967552256</t>
  </si>
  <si>
    <t>-1113992062</t>
  </si>
  <si>
    <t>1151520738</t>
  </si>
  <si>
    <t>1072787490</t>
  </si>
  <si>
    <t>99*0,25</t>
  </si>
  <si>
    <t>1541892577</t>
  </si>
  <si>
    <t>-574399877</t>
  </si>
  <si>
    <t>100*0,08</t>
  </si>
  <si>
    <t>-1988097270</t>
  </si>
  <si>
    <t>647640822</t>
  </si>
  <si>
    <t>100*70 'Prepočítané koeficientom množstva</t>
  </si>
  <si>
    <t>715074549</t>
  </si>
  <si>
    <t>2101474556</t>
  </si>
  <si>
    <t>21*0,01256 'Prepočítané koeficientom množstva</t>
  </si>
  <si>
    <t>571426410</t>
  </si>
  <si>
    <t>1949378885</t>
  </si>
  <si>
    <t>-1994767908</t>
  </si>
  <si>
    <t>-1950669306</t>
  </si>
  <si>
    <t>1671161628</t>
  </si>
  <si>
    <t>402078738</t>
  </si>
  <si>
    <t>"živé ploty"73*0,7</t>
  </si>
  <si>
    <t>2013445209</t>
  </si>
  <si>
    <t>-1096013624</t>
  </si>
  <si>
    <t>-223440242</t>
  </si>
  <si>
    <t>502618445</t>
  </si>
  <si>
    <t>-234992010</t>
  </si>
  <si>
    <t>lv</t>
  </si>
  <si>
    <t>Ligustrum vulgare, Co 1L</t>
  </si>
  <si>
    <t>-1841442446</t>
  </si>
  <si>
    <t>-1349883002</t>
  </si>
  <si>
    <t>1719328688</t>
  </si>
  <si>
    <t>725*0,03</t>
  </si>
  <si>
    <t>-523764434</t>
  </si>
  <si>
    <t>2120833243</t>
  </si>
  <si>
    <t>51*70 'Prepočítané koeficientom množstva</t>
  </si>
  <si>
    <t>-1896363611</t>
  </si>
  <si>
    <t>-1877083917</t>
  </si>
  <si>
    <t>72*0,2*0,2</t>
  </si>
  <si>
    <t>1121447251</t>
  </si>
  <si>
    <t>-739844476</t>
  </si>
  <si>
    <t>72*2*0,5</t>
  </si>
  <si>
    <t>60732837</t>
  </si>
  <si>
    <t>0,136*1000 'Prepočítané koeficientom množstva</t>
  </si>
  <si>
    <t>1800200247</t>
  </si>
  <si>
    <t>944658886</t>
  </si>
  <si>
    <t>1661298850</t>
  </si>
  <si>
    <t>2114907201</t>
  </si>
  <si>
    <t>411531781</t>
  </si>
  <si>
    <t>-848582691</t>
  </si>
  <si>
    <t>1295264796</t>
  </si>
  <si>
    <t>-1491745906</t>
  </si>
  <si>
    <t>Allium 'Lavander Bubbles'</t>
  </si>
  <si>
    <t>1751694676</t>
  </si>
  <si>
    <t>1972799784</t>
  </si>
  <si>
    <t>1920075116</t>
  </si>
  <si>
    <t>cib4</t>
  </si>
  <si>
    <t>-870551621</t>
  </si>
  <si>
    <t>-428417288</t>
  </si>
  <si>
    <t>1906145949</t>
  </si>
  <si>
    <t>35*0,2*0,2</t>
  </si>
  <si>
    <t>996675858</t>
  </si>
  <si>
    <t>100424293</t>
  </si>
  <si>
    <t>-706791153</t>
  </si>
  <si>
    <t>1177918081</t>
  </si>
  <si>
    <t>136*0,08*1,6</t>
  </si>
  <si>
    <t>-195398470</t>
  </si>
  <si>
    <t>100"stromy"*100/1000</t>
  </si>
  <si>
    <t>725"kry"*10/1000</t>
  </si>
  <si>
    <t>676"trvalky"*10/1000</t>
  </si>
  <si>
    <t>871774400</t>
  </si>
  <si>
    <t>-640288398</t>
  </si>
  <si>
    <t>12,659*1000 'Prepočítané koeficientom množstva</t>
  </si>
  <si>
    <t>1812274109</t>
  </si>
  <si>
    <t>1724837298</t>
  </si>
  <si>
    <t>1340078193</t>
  </si>
  <si>
    <t>12659*2</t>
  </si>
  <si>
    <t>1063601007</t>
  </si>
  <si>
    <t>5371138</t>
  </si>
  <si>
    <t>-18413655</t>
  </si>
  <si>
    <t>12659*0,04 'Prepočítané koeficientom množstva</t>
  </si>
  <si>
    <t>385058878</t>
  </si>
  <si>
    <t>-1609458222</t>
  </si>
  <si>
    <t>12659*0,025</t>
  </si>
  <si>
    <t>3.7</t>
  </si>
  <si>
    <t>Založenie lúčneho trávnika</t>
  </si>
  <si>
    <t>111151122.S</t>
  </si>
  <si>
    <t>Kosenie parkového trávnika do 1000 m2 s odvozom do 20 km a so zložením, na svahu nad 1:5 do 1:2</t>
  </si>
  <si>
    <t>50251286</t>
  </si>
  <si>
    <t>117175935</t>
  </si>
  <si>
    <t>2,335*1000 'Prepočítané koeficientom množstva</t>
  </si>
  <si>
    <t>-60145506</t>
  </si>
  <si>
    <t>-548154498</t>
  </si>
  <si>
    <t>972932862</t>
  </si>
  <si>
    <t>2335*2</t>
  </si>
  <si>
    <t>-181907024</t>
  </si>
  <si>
    <t>180401211.S</t>
  </si>
  <si>
    <t>Založenie trávnika lúčneho výsevom v rovine alebo na svahu do 1:5</t>
  </si>
  <si>
    <t>1631015837</t>
  </si>
  <si>
    <t>005720001400.L</t>
  </si>
  <si>
    <t>Osivá tráv - semená lúčnej zmesi</t>
  </si>
  <si>
    <t>719194472</t>
  </si>
  <si>
    <t>-1132217971</t>
  </si>
  <si>
    <t>2.0</t>
  </si>
  <si>
    <t>{cfcb86fd-603c-49c0-b05d-6821357e5ae7}</t>
  </si>
  <si>
    <t>0,001</t>
  </si>
  <si>
    <t>REKAPITULÁCIA STAVBY</t>
  </si>
  <si>
    <t>Kód:</t>
  </si>
  <si>
    <t>25-03</t>
  </si>
  <si>
    <t xml:space="preserve"> </t>
  </si>
  <si>
    <t>0,01</t>
  </si>
  <si>
    <t>REKAPITULÁCIA OBJEKTOV STAVBY</t>
  </si>
  <si>
    <t>Informatívne údaje z listov zákaziek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</si>
  <si>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</si>
  <si>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</si>
  <si>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</si>
  <si>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</si>
  <si>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</si>
  <si>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</si>
  <si>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</si>
  <si>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</si>
  <si>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</si>
  <si>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</si>
  <si>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</si>
  <si>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</si>
  <si>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</si>
  <si>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</si>
  <si>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</si>
  <si>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###NOIMPORT###</t>
  </si>
  <si>
    <t>IMPORT</t>
  </si>
  <si>
    <t>{00000000-0000-0000-0000-000000000000}</t>
  </si>
  <si>
    <t>STA</t>
  </si>
  <si>
    <t>Časť</t>
  </si>
  <si>
    <t>Koncepcia zelene</t>
  </si>
  <si>
    <t>{04e9cc9e-232f-4475-8a87-2c0189287589}</t>
  </si>
  <si>
    <t>{88700c7b-7956-47ca-a8e8-0e2848fcae60}</t>
  </si>
  <si>
    <t>SO 2.2.1</t>
  </si>
  <si>
    <t>Návrh vegetačných úprav - časť 1</t>
  </si>
  <si>
    <t>{8385e1d0-44c7-4aad-a316-1ffbf6094195}</t>
  </si>
  <si>
    <t>SO 2.2.2.1</t>
  </si>
  <si>
    <t>Časť bez Krivánskej ulice</t>
  </si>
  <si>
    <t>Zelené sídliská - lokalita MAGURSKÁ - JELŠOVÝ HÁJIK - vegetačné úpravy</t>
  </si>
  <si>
    <t xml:space="preserve">        SO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</si>
</sst>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"/>
    <numFmt numFmtId="167" formatCode="#,##0.00000"/>
  </numFmts>
  <fonts count="39">
    <font>
      <sz val="11"/>
      <color theme="1"/>
      <name val="Aptos Narrow"/>
      <family val="2"/>
      <charset val="238"/>
      <scheme val="minor"/>
    </font>
    <font>
      <sz val="8"/>
      <name val="Arial CE"/>
      <family val="2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sz val="8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12"/>
      <name val="Arial CE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u/>
      <sz val="11"/>
      <color theme="10"/>
      <name val="Aptos Narrow"/>
      <scheme val="minor"/>
    </font>
    <font>
      <sz val="18"/>
      <color theme="10"/>
      <name val="Wingdings 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BEBEBE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3">
    <xf numFmtId="0" fontId="0" fillId="0" borderId="0"/>
    <xf numFmtId="0" fontId="1" fillId="0" borderId="0"/>
    <xf numFmtId="0" fontId="37" fillId="0" borderId="0" applyNumberFormat="0" applyFill="0" applyBorder="0" applyAlignment="0" applyProtection="0"/>
  </cellStyleXfs>
  <cellXfs count="225">
    <xf numFmtId="0" fontId="0" fillId="0" borderId="0" xfId="0"/>
    <xf numFmtId="0" fontId="1" fillId="0" borderId="0" xfId="1"/>
    <xf numFmtId="0" fontId="1" fillId="0" borderId="0" xfId="1" applyAlignment="1">
      <alignment horizontal="left" vertical="center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3" xfId="1" applyBorder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0" fontId="1" fillId="0" borderId="3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1" fillId="0" borderId="4" xfId="1" applyBorder="1" applyAlignment="1">
      <alignment vertical="center"/>
    </xf>
    <xf numFmtId="0" fontId="9" fillId="0" borderId="0" xfId="1" applyFont="1" applyAlignment="1">
      <alignment horizontal="left" vertical="center"/>
    </xf>
    <xf numFmtId="4" fontId="10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4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165" fontId="11" fillId="0" borderId="0" xfId="1" applyNumberFormat="1" applyFont="1" applyAlignment="1">
      <alignment horizontal="right" vertical="center"/>
    </xf>
    <xf numFmtId="4" fontId="5" fillId="0" borderId="0" xfId="1" applyNumberFormat="1" applyFont="1" applyAlignment="1">
      <alignment vertical="center"/>
    </xf>
    <xf numFmtId="165" fontId="5" fillId="0" borderId="0" xfId="1" applyNumberFormat="1" applyFont="1" applyAlignment="1">
      <alignment horizontal="right" vertical="center"/>
    </xf>
    <xf numFmtId="0" fontId="1" fillId="3" borderId="0" xfId="1" applyFill="1" applyAlignment="1">
      <alignment vertical="center"/>
    </xf>
    <xf numFmtId="0" fontId="13" fillId="3" borderId="5" xfId="1" applyFont="1" applyFill="1" applyBorder="1" applyAlignment="1">
      <alignment horizontal="left" vertical="center"/>
    </xf>
    <xf numFmtId="0" fontId="1" fillId="3" borderId="6" xfId="1" applyFill="1" applyBorder="1" applyAlignment="1">
      <alignment vertical="center"/>
    </xf>
    <xf numFmtId="0" fontId="13" fillId="3" borderId="6" xfId="1" applyFont="1" applyFill="1" applyBorder="1" applyAlignment="1">
      <alignment horizontal="right" vertical="center"/>
    </xf>
    <xf numFmtId="0" fontId="13" fillId="3" borderId="6" xfId="1" applyFont="1" applyFill="1" applyBorder="1" applyAlignment="1">
      <alignment horizontal="center" vertical="center"/>
    </xf>
    <xf numFmtId="4" fontId="13" fillId="3" borderId="6" xfId="1" applyNumberFormat="1" applyFont="1" applyFill="1" applyBorder="1" applyAlignment="1">
      <alignment vertical="center"/>
    </xf>
    <xf numFmtId="0" fontId="1" fillId="3" borderId="7" xfId="1" applyFill="1" applyBorder="1" applyAlignment="1">
      <alignment vertical="center"/>
    </xf>
    <xf numFmtId="0" fontId="14" fillId="0" borderId="8" xfId="1" applyFont="1" applyBorder="1" applyAlignment="1">
      <alignment horizontal="left" vertical="center"/>
    </xf>
    <xf numFmtId="0" fontId="1" fillId="0" borderId="8" xfId="1" applyBorder="1" applyAlignment="1">
      <alignment vertical="center"/>
    </xf>
    <xf numFmtId="0" fontId="5" fillId="0" borderId="9" xfId="1" applyFont="1" applyBorder="1" applyAlignment="1">
      <alignment horizontal="left" vertical="center"/>
    </xf>
    <xf numFmtId="0" fontId="1" fillId="0" borderId="9" xfId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5" fillId="3" borderId="0" xfId="1" applyFont="1" applyFill="1" applyAlignment="1">
      <alignment horizontal="left" vertical="center"/>
    </xf>
    <xf numFmtId="0" fontId="15" fillId="3" borderId="0" xfId="1" applyFont="1" applyFill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7" fillId="0" borderId="3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7" fillId="0" borderId="12" xfId="1" applyFont="1" applyBorder="1" applyAlignment="1">
      <alignment horizontal="left" vertical="center"/>
    </xf>
    <xf numFmtId="0" fontId="17" fillId="0" borderId="12" xfId="1" applyFont="1" applyBorder="1" applyAlignment="1">
      <alignment vertical="center"/>
    </xf>
    <xf numFmtId="4" fontId="17" fillId="0" borderId="12" xfId="1" applyNumberFormat="1" applyFont="1" applyBorder="1" applyAlignment="1">
      <alignment vertical="center"/>
    </xf>
    <xf numFmtId="0" fontId="18" fillId="0" borderId="3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12" xfId="1" applyFont="1" applyBorder="1" applyAlignment="1">
      <alignment horizontal="left" vertical="center"/>
    </xf>
    <xf numFmtId="0" fontId="18" fillId="0" borderId="12" xfId="1" applyFont="1" applyBorder="1" applyAlignment="1">
      <alignment vertical="center"/>
    </xf>
    <xf numFmtId="4" fontId="18" fillId="0" borderId="12" xfId="1" applyNumberFormat="1" applyFont="1" applyBorder="1" applyAlignment="1">
      <alignment vertical="center"/>
    </xf>
    <xf numFmtId="0" fontId="1" fillId="0" borderId="3" xfId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" fillId="0" borderId="16" xfId="1" applyBorder="1" applyAlignment="1">
      <alignment vertical="center"/>
    </xf>
    <xf numFmtId="167" fontId="20" fillId="0" borderId="4" xfId="1" applyNumberFormat="1" applyFont="1" applyBorder="1"/>
    <xf numFmtId="167" fontId="20" fillId="0" borderId="17" xfId="1" applyNumberFormat="1" applyFont="1" applyBorder="1"/>
    <xf numFmtId="166" fontId="21" fillId="0" borderId="0" xfId="1" applyNumberFormat="1" applyFont="1" applyAlignment="1">
      <alignment vertical="center"/>
    </xf>
    <xf numFmtId="0" fontId="22" fillId="0" borderId="3" xfId="1" applyFont="1" applyBorder="1"/>
    <xf numFmtId="0" fontId="22" fillId="0" borderId="0" xfId="1" applyFont="1"/>
    <xf numFmtId="0" fontId="22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22" fillId="0" borderId="18" xfId="1" applyFont="1" applyBorder="1"/>
    <xf numFmtId="167" fontId="22" fillId="0" borderId="0" xfId="1" applyNumberFormat="1" applyFont="1"/>
    <xf numFmtId="167" fontId="22" fillId="0" borderId="19" xfId="1" applyNumberFormat="1" applyFont="1" applyBorder="1"/>
    <xf numFmtId="0" fontId="22" fillId="0" borderId="0" xfId="1" applyFont="1" applyAlignment="1">
      <alignment horizontal="center"/>
    </xf>
    <xf numFmtId="166" fontId="22" fillId="0" borderId="0" xfId="1" applyNumberFormat="1" applyFont="1" applyAlignment="1">
      <alignment vertical="center"/>
    </xf>
    <xf numFmtId="0" fontId="18" fillId="0" borderId="0" xfId="1" applyFont="1" applyAlignment="1">
      <alignment horizontal="left"/>
    </xf>
    <xf numFmtId="0" fontId="1" fillId="0" borderId="3" xfId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horizontal="center" vertical="center"/>
      <protection locked="0"/>
    </xf>
    <xf numFmtId="49" fontId="15" fillId="0" borderId="20" xfId="1" applyNumberFormat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center" vertical="center" wrapText="1"/>
      <protection locked="0"/>
    </xf>
    <xf numFmtId="166" fontId="15" fillId="0" borderId="20" xfId="1" applyNumberFormat="1" applyFont="1" applyBorder="1" applyAlignment="1" applyProtection="1">
      <alignment vertical="center"/>
      <protection locked="0"/>
    </xf>
    <xf numFmtId="0" fontId="1" fillId="0" borderId="20" xfId="1" applyBorder="1" applyAlignment="1" applyProtection="1">
      <alignment vertical="center"/>
      <protection locked="0"/>
    </xf>
    <xf numFmtId="0" fontId="19" fillId="0" borderId="18" xfId="1" applyFont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167" fontId="19" fillId="0" borderId="0" xfId="1" applyNumberFormat="1" applyFont="1" applyAlignment="1">
      <alignment vertical="center"/>
    </xf>
    <xf numFmtId="167" fontId="19" fillId="0" borderId="19" xfId="1" applyNumberFormat="1" applyFont="1" applyBorder="1" applyAlignment="1">
      <alignment vertical="center"/>
    </xf>
    <xf numFmtId="0" fontId="15" fillId="0" borderId="0" xfId="1" applyFont="1" applyAlignment="1">
      <alignment horizontal="left" vertical="center"/>
    </xf>
    <xf numFmtId="4" fontId="1" fillId="0" borderId="0" xfId="1" applyNumberFormat="1" applyAlignment="1">
      <alignment vertical="center"/>
    </xf>
    <xf numFmtId="166" fontId="1" fillId="0" borderId="0" xfId="1" applyNumberFormat="1" applyAlignment="1">
      <alignment vertical="center"/>
    </xf>
    <xf numFmtId="0" fontId="23" fillId="0" borderId="20" xfId="1" applyFont="1" applyBorder="1" applyAlignment="1" applyProtection="1">
      <alignment horizontal="center" vertical="center"/>
      <protection locked="0"/>
    </xf>
    <xf numFmtId="49" fontId="23" fillId="0" borderId="20" xfId="1" applyNumberFormat="1" applyFont="1" applyBorder="1" applyAlignment="1" applyProtection="1">
      <alignment horizontal="left" vertical="center" wrapText="1"/>
      <protection locked="0"/>
    </xf>
    <xf numFmtId="0" fontId="23" fillId="0" borderId="20" xfId="1" applyFont="1" applyBorder="1" applyAlignment="1" applyProtection="1">
      <alignment horizontal="left" vertical="center" wrapText="1"/>
      <protection locked="0"/>
    </xf>
    <xf numFmtId="0" fontId="23" fillId="0" borderId="20" xfId="1" applyFont="1" applyBorder="1" applyAlignment="1" applyProtection="1">
      <alignment horizontal="center" vertical="center" wrapText="1"/>
      <protection locked="0"/>
    </xf>
    <xf numFmtId="166" fontId="23" fillId="0" borderId="20" xfId="1" applyNumberFormat="1" applyFont="1" applyBorder="1" applyAlignment="1" applyProtection="1">
      <alignment vertical="center"/>
      <protection locked="0"/>
    </xf>
    <xf numFmtId="0" fontId="24" fillId="0" borderId="20" xfId="1" applyFont="1" applyBorder="1" applyAlignment="1" applyProtection="1">
      <alignment vertical="center"/>
      <protection locked="0"/>
    </xf>
    <xf numFmtId="0" fontId="24" fillId="0" borderId="3" xfId="1" applyFont="1" applyBorder="1" applyAlignment="1">
      <alignment vertical="center"/>
    </xf>
    <xf numFmtId="0" fontId="23" fillId="0" borderId="18" xfId="1" applyFont="1" applyBorder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25" fillId="0" borderId="3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166" fontId="25" fillId="0" borderId="0" xfId="1" applyNumberFormat="1" applyFont="1" applyAlignment="1">
      <alignment vertical="center"/>
    </xf>
    <xf numFmtId="0" fontId="25" fillId="0" borderId="18" xfId="1" applyFont="1" applyBorder="1" applyAlignment="1">
      <alignment vertical="center"/>
    </xf>
    <xf numFmtId="0" fontId="25" fillId="0" borderId="19" xfId="1" applyFont="1" applyBorder="1" applyAlignment="1">
      <alignment vertical="center"/>
    </xf>
    <xf numFmtId="0" fontId="27" fillId="0" borderId="3" xfId="1" applyFont="1" applyBorder="1" applyAlignment="1">
      <alignment vertical="center"/>
    </xf>
    <xf numFmtId="0" fontId="27" fillId="0" borderId="0" xfId="1" applyFont="1" applyAlignment="1">
      <alignment vertical="center"/>
    </xf>
    <xf numFmtId="0" fontId="27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 wrapText="1"/>
    </xf>
    <xf numFmtId="166" fontId="27" fillId="0" borderId="0" xfId="1" applyNumberFormat="1" applyFont="1" applyAlignment="1">
      <alignment vertical="center"/>
    </xf>
    <xf numFmtId="0" fontId="27" fillId="0" borderId="18" xfId="1" applyFont="1" applyBorder="1" applyAlignment="1">
      <alignment vertical="center"/>
    </xf>
    <xf numFmtId="0" fontId="27" fillId="0" borderId="19" xfId="1" applyFont="1" applyBorder="1" applyAlignment="1">
      <alignment vertical="center"/>
    </xf>
    <xf numFmtId="0" fontId="19" fillId="0" borderId="21" xfId="1" applyFont="1" applyBorder="1" applyAlignment="1">
      <alignment horizontal="left" vertical="center"/>
    </xf>
    <xf numFmtId="0" fontId="19" fillId="0" borderId="12" xfId="1" applyFont="1" applyBorder="1" applyAlignment="1">
      <alignment horizontal="center" vertical="center"/>
    </xf>
    <xf numFmtId="167" fontId="19" fillId="0" borderId="12" xfId="1" applyNumberFormat="1" applyFont="1" applyBorder="1" applyAlignment="1">
      <alignment vertical="center"/>
    </xf>
    <xf numFmtId="167" fontId="19" fillId="0" borderId="22" xfId="1" applyNumberFormat="1" applyFont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1" fillId="0" borderId="8" xfId="1" applyBorder="1"/>
    <xf numFmtId="0" fontId="9" fillId="0" borderId="9" xfId="1" applyFont="1" applyBorder="1" applyAlignment="1">
      <alignment horizontal="left" vertical="center"/>
    </xf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3" xfId="1" applyFont="1" applyBorder="1" applyAlignment="1">
      <alignment vertical="center"/>
    </xf>
    <xf numFmtId="0" fontId="1" fillId="4" borderId="0" xfId="1" applyFill="1" applyAlignment="1">
      <alignment vertical="center"/>
    </xf>
    <xf numFmtId="0" fontId="13" fillId="4" borderId="5" xfId="1" applyFont="1" applyFill="1" applyBorder="1" applyAlignment="1">
      <alignment horizontal="left" vertical="center"/>
    </xf>
    <xf numFmtId="0" fontId="1" fillId="4" borderId="6" xfId="1" applyFill="1" applyBorder="1" applyAlignment="1">
      <alignment vertical="center"/>
    </xf>
    <xf numFmtId="0" fontId="13" fillId="4" borderId="6" xfId="1" applyFont="1" applyFill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17" xfId="1" applyBorder="1" applyAlignment="1">
      <alignment vertical="center"/>
    </xf>
    <xf numFmtId="0" fontId="1" fillId="0" borderId="19" xfId="1" applyBorder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4" fontId="30" fillId="0" borderId="18" xfId="1" applyNumberFormat="1" applyFont="1" applyBorder="1" applyAlignment="1">
      <alignment vertical="center"/>
    </xf>
    <xf numFmtId="4" fontId="30" fillId="0" borderId="0" xfId="1" applyNumberFormat="1" applyFont="1" applyAlignment="1">
      <alignment vertical="center"/>
    </xf>
    <xf numFmtId="167" fontId="30" fillId="0" borderId="0" xfId="1" applyNumberFormat="1" applyFont="1" applyAlignment="1">
      <alignment vertical="center"/>
    </xf>
    <xf numFmtId="4" fontId="30" fillId="0" borderId="19" xfId="1" applyNumberFormat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32" fillId="0" borderId="3" xfId="1" applyFont="1" applyBorder="1" applyAlignment="1">
      <alignment vertical="center"/>
    </xf>
    <xf numFmtId="0" fontId="33" fillId="0" borderId="0" xfId="1" applyFont="1" applyAlignment="1">
      <alignment vertical="center"/>
    </xf>
    <xf numFmtId="0" fontId="34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4" fontId="35" fillId="0" borderId="18" xfId="1" applyNumberFormat="1" applyFont="1" applyBorder="1" applyAlignment="1">
      <alignment vertical="center"/>
    </xf>
    <xf numFmtId="4" fontId="35" fillId="0" borderId="0" xfId="1" applyNumberFormat="1" applyFont="1" applyAlignment="1">
      <alignment vertical="center"/>
    </xf>
    <xf numFmtId="167" fontId="35" fillId="0" borderId="0" xfId="1" applyNumberFormat="1" applyFont="1" applyAlignment="1">
      <alignment vertical="center"/>
    </xf>
    <xf numFmtId="4" fontId="35" fillId="0" borderId="19" xfId="1" applyNumberFormat="1" applyFont="1" applyBorder="1" applyAlignment="1">
      <alignment vertical="center"/>
    </xf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4" fontId="5" fillId="0" borderId="18" xfId="1" applyNumberFormat="1" applyFont="1" applyBorder="1" applyAlignment="1">
      <alignment vertical="center"/>
    </xf>
    <xf numFmtId="167" fontId="5" fillId="0" borderId="0" xfId="1" applyNumberFormat="1" applyFont="1" applyAlignment="1">
      <alignment vertical="center"/>
    </xf>
    <xf numFmtId="4" fontId="5" fillId="0" borderId="19" xfId="1" applyNumberFormat="1" applyFont="1" applyBorder="1" applyAlignment="1">
      <alignment vertical="center"/>
    </xf>
    <xf numFmtId="0" fontId="38" fillId="0" borderId="0" xfId="2" applyFont="1" applyAlignment="1">
      <alignment horizontal="center" vertical="center"/>
    </xf>
    <xf numFmtId="14" fontId="8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1" fillId="0" borderId="0" xfId="1"/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center" wrapText="1"/>
    </xf>
    <xf numFmtId="4" fontId="9" fillId="0" borderId="9" xfId="1" applyNumberFormat="1" applyFont="1" applyBorder="1" applyAlignment="1">
      <alignment vertical="center"/>
    </xf>
    <xf numFmtId="0" fontId="1" fillId="0" borderId="9" xfId="1" applyBorder="1" applyAlignment="1">
      <alignment vertical="center"/>
    </xf>
    <xf numFmtId="165" fontId="11" fillId="0" borderId="0" xfId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4" fontId="28" fillId="0" borderId="0" xfId="1" applyNumberFormat="1" applyFont="1" applyAlignment="1">
      <alignment vertical="center"/>
    </xf>
    <xf numFmtId="165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4" fontId="29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/>
    </xf>
    <xf numFmtId="0" fontId="13" fillId="4" borderId="6" xfId="1" applyFont="1" applyFill="1" applyBorder="1" applyAlignment="1">
      <alignment horizontal="left" vertical="center"/>
    </xf>
    <xf numFmtId="0" fontId="1" fillId="4" borderId="6" xfId="1" applyFill="1" applyBorder="1" applyAlignment="1">
      <alignment vertical="center"/>
    </xf>
    <xf numFmtId="4" fontId="13" fillId="4" borderId="6" xfId="1" applyNumberFormat="1" applyFont="1" applyFill="1" applyBorder="1" applyAlignment="1">
      <alignment vertical="center"/>
    </xf>
    <xf numFmtId="0" fontId="1" fillId="4" borderId="7" xfId="1" applyFill="1" applyBorder="1" applyAlignment="1">
      <alignment vertical="center"/>
    </xf>
    <xf numFmtId="164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30" fillId="0" borderId="16" xfId="1" applyFont="1" applyBorder="1" applyAlignment="1">
      <alignment horizontal="center" vertical="center"/>
    </xf>
    <xf numFmtId="0" fontId="30" fillId="0" borderId="4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5" fillId="3" borderId="5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6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right" vertical="center"/>
    </xf>
    <xf numFmtId="0" fontId="15" fillId="3" borderId="7" xfId="1" applyFont="1" applyFill="1" applyBorder="1" applyAlignment="1">
      <alignment horizontal="left"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left" vertical="center" wrapText="1"/>
    </xf>
    <xf numFmtId="4" fontId="34" fillId="0" borderId="0" xfId="1" applyNumberFormat="1" applyFont="1" applyAlignment="1">
      <alignment horizontal="right" vertical="center"/>
    </xf>
    <xf numFmtId="4" fontId="34" fillId="0" borderId="0" xfId="1" applyNumberFormat="1" applyFont="1" applyAlignment="1">
      <alignment vertical="center"/>
    </xf>
    <xf numFmtId="4" fontId="10" fillId="0" borderId="0" xfId="1" applyNumberFormat="1" applyFont="1" applyAlignment="1">
      <alignment horizontal="right" vertical="center"/>
    </xf>
    <xf numFmtId="4" fontId="10" fillId="0" borderId="0" xfId="1" applyNumberFormat="1" applyFont="1" applyAlignment="1">
      <alignment vertical="center"/>
    </xf>
    <xf numFmtId="4" fontId="18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36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4" fontId="10" fillId="0" borderId="0" xfId="1" applyNumberFormat="1" applyFont="1"/>
    <xf numFmtId="4" fontId="17" fillId="0" borderId="0" xfId="1" applyNumberFormat="1" applyFont="1"/>
    <xf numFmtId="4" fontId="18" fillId="0" borderId="0" xfId="1" applyNumberFormat="1" applyFont="1"/>
    <xf numFmtId="4" fontId="15" fillId="0" borderId="20" xfId="1" applyNumberFormat="1" applyFont="1" applyBorder="1" applyAlignment="1" applyProtection="1">
      <alignment vertical="center"/>
      <protection locked="0"/>
    </xf>
    <xf numFmtId="4" fontId="22" fillId="0" borderId="0" xfId="1" applyNumberFormat="1" applyFont="1"/>
    <xf numFmtId="4" fontId="23" fillId="0" borderId="20" xfId="1" applyNumberFormat="1" applyFont="1" applyBorder="1" applyAlignment="1" applyProtection="1">
      <alignment vertical="center"/>
      <protection locked="0"/>
    </xf>
    <xf numFmtId="4" fontId="25" fillId="0" borderId="0" xfId="1" applyNumberFormat="1" applyFont="1" applyAlignment="1">
      <alignment vertical="center"/>
    </xf>
    <xf numFmtId="4" fontId="27" fillId="0" borderId="0" xfId="1" applyNumberFormat="1" applyFont="1" applyAlignment="1">
      <alignment vertical="center"/>
    </xf>
    <xf numFmtId="4" fontId="1" fillId="0" borderId="11" xfId="1" applyNumberFormat="1" applyBorder="1" applyAlignment="1">
      <alignment vertical="center"/>
    </xf>
  </cellXfs>
  <cellStyles count="3">
    <cellStyle name="Hypertextové prepojenie 2" xfId="2" xr:uid="{A6ED9710-1197-44A0-B88C-9637B2032EE0}"/>
    <cellStyle name="Normálna" xfId="0" builtinId="0"/>
    <cellStyle name="Normálna 2" xfId="1" xr:uid="{47181950-E7E1-4061-A8B2-EBED7A396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kumenty/Zelen&#233;%20s&#237;dlisk&#225;/Zelen&#233;%20s&#237;dlisk&#225;%20-%20Magursk&#225;,%20Vansovej__Podh&#225;j_Severn&#225;/Magursk&#225;/Rozpo&#269;et/Rozpo&#269;et_v&#253;ruby_posledn&#233;/Zelen&#233;%20s&#237;dlisk&#225;%20-%20lokalita%20MAGURSK&#193;%20-%20JEL&#352;OV&#221;%20H&#193;JIK_final_17032026.xlsx" TargetMode="External"/><Relationship Id="rId2" Type="http://schemas.openxmlformats.org/officeDocument/2006/relationships/externalLinkPath" Target="file:///M:\Dokumenty\Zelen&#233;%20s&#237;dlisk&#225;\Zelen&#233;%20s&#237;dlisk&#225;%20-%20Magursk&#225;,%20Vansovej__Podh&#225;j_Severn&#225;\Magursk&#225;\Rozpo&#269;et\Rozpo&#269;et_v&#253;ruby_posledn&#233;\Zelen&#233;%20s&#237;dlisk&#225;%20-%20lokalita%20MAGURSK&#193;%20-%20JEL&#352;OV&#221;%20H&#193;JIK_final_17032026.xlsx" TargetMode="External"/><Relationship Id="rId1" Type="http://schemas.openxmlformats.org/officeDocument/2006/relationships/externalLinkPath" Target="/Dokumenty/Zelen&#233;%20s&#237;dlisk&#225;/Zelen&#233;%20s&#237;dlisk&#225;%20-%20Magursk&#225;,%20Vansovej__Podh&#225;j_Severn&#225;/Magursk&#225;/Rozpo&#269;et/Rozpo&#269;et_v&#253;ruby_posledn&#233;/Zelen&#233;%20s&#237;dlisk&#225;%20-%20lokalita%20MAGURSK&#193;%20-%20JEL&#352;OV&#221;%20H&#193;JIK_final_1703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kapitulácia stavby"/>
      <sheetName val="SO 1.1.1 - Vedľajšie akti..."/>
      <sheetName val="SO 1.1.2 - Podpora budova..."/>
      <sheetName val="SO 1.2.1 - Vedľajšie akti..."/>
      <sheetName val="SO 1.2.2 - Podpora budova..."/>
      <sheetName val="SO 1.3.1 - Vedľajšie akti..."/>
      <sheetName val="SO 1.3.2 - Podpora budova..."/>
      <sheetName val="SO 2.1.1 - Výruby a ošetr..."/>
      <sheetName val="SO 2.1.2 - Výruby a ošetr..."/>
      <sheetName val="SO 2.1.3 - Výruby a ošetr..."/>
      <sheetName val="SO 2.2.1 - Návrh vegetačn..."/>
      <sheetName val="SO 2.2.2.1 - Časť bez Kri..."/>
      <sheetName val="SO 2.2.2.2 - Krivánska ulica"/>
      <sheetName val="SO 2.2.3 - Návrh vegetačn..."/>
      <sheetName val="SO 3.1 - Parkový mobiliár..."/>
      <sheetName val="SO 3.2 - Parkový mobiliár..."/>
      <sheetName val="SO 3.2.1 - Ohnisko"/>
      <sheetName val="SO 3.3 - Parkový mobiliár..."/>
      <sheetName val="SO 4.1.1 - Herné prvky - ..."/>
      <sheetName val="SO 4.1.2 - Športové prvky..."/>
      <sheetName val="SO 4.2.1 - Herné prvky - ..."/>
      <sheetName val="SO 4.2.2 - Športové prvky..."/>
      <sheetName val="SO 4.3.1 - Herné prvky - ..."/>
      <sheetName val="SO 4.3.2 - Športové prvky..."/>
      <sheetName val="1 - Drevený chodník"/>
      <sheetName val="2 - Podesta hniezda"/>
      <sheetName val="3 - Gabiónový múrik okolo..."/>
      <sheetName val="4 - Hokejbalové ihrisko"/>
      <sheetName val="5 - Ihrisko s autodráhou"/>
      <sheetName val="6 - Multifunkčné ihrisko"/>
      <sheetName val="7 - Spoločenská zóna"/>
      <sheetName val="8 - Prístrešky so zelenou..."/>
      <sheetName val="SO 6.1.1.1 - Verejné osve..."/>
      <sheetName val="SO 6.1.1.2 - Verejné osve..."/>
      <sheetName val="SO 6.1.2 - Verejné osvetl..."/>
      <sheetName val="SO 6.1.3 - Verejné osvetl..."/>
      <sheetName val="SO 6.2.1 - Prípojky NN - ..."/>
      <sheetName val="SO 6.2.2 - Prípojky NN - ..."/>
      <sheetName val="SO 6.2.3 - Prípojky NN - ..."/>
      <sheetName val="SO 7.1.1 - Prípojky vody ..."/>
      <sheetName val="SO 7.1.2 - Prípojky vody ..."/>
      <sheetName val="SO 7.2.1 - Prípojky vody ..."/>
      <sheetName val="SO 7.3.1 - Prípojky vody ..."/>
    </sheetNames>
    <sheetDataSet>
      <sheetData sheetId="0">
        <row r="6">
          <cell r="K6" t="str">
            <v>Zelené sídliská - lokalita MAGURSKÁ - JELŠOVÝ HÁJIK - revízia 3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7">
          <cell r="F37">
            <v>0</v>
          </cell>
          <cell r="J37">
            <v>0</v>
          </cell>
        </row>
        <row r="38">
          <cell r="F38">
            <v>93639.85</v>
          </cell>
          <cell r="J38">
            <v>21537.16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3">
          <cell r="P133">
            <v>1990.6192859999999</v>
          </cell>
        </row>
      </sheetData>
      <sheetData sheetId="11">
        <row r="37">
          <cell r="F37">
            <v>0</v>
          </cell>
          <cell r="J37">
            <v>0</v>
          </cell>
        </row>
        <row r="38">
          <cell r="F38">
            <v>126112.59</v>
          </cell>
          <cell r="J38">
            <v>29005.9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2">
          <cell r="P132">
            <v>3074.499292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3B49-4CC9-4550-AA5D-888D40C2A411}">
  <sheetPr>
    <pageSetUpPr fitToPage="1"/>
  </sheetPr>
  <dimension ref="A1:CM98"/>
  <sheetViews>
    <sheetView showGridLines="0" workbookViewId="0">
      <selection activeCell="AK29" sqref="AK29:AO29"/>
    </sheetView>
  </sheetViews>
  <sheetFormatPr defaultRowHeight="11.25"/>
  <cols>
    <col min="1" max="1" width="7.140625" style="1" customWidth="1"/>
    <col min="2" max="2" width="1.42578125" style="1" customWidth="1"/>
    <col min="3" max="3" width="3.5703125" style="1" customWidth="1"/>
    <col min="4" max="5" width="2.28515625" style="1" customWidth="1"/>
    <col min="6" max="6" width="2.28515625" style="1" hidden="1" customWidth="1"/>
    <col min="7" max="7" width="2.28515625" style="1" customWidth="1"/>
    <col min="8" max="8" width="4.5703125" style="1" customWidth="1"/>
    <col min="9" max="9" width="7.140625" style="1" customWidth="1"/>
    <col min="10" max="10" width="0.42578125" style="1" customWidth="1"/>
    <col min="11" max="11" width="1.7109375" style="1" hidden="1" customWidth="1"/>
    <col min="12" max="12" width="2.28515625" style="1" hidden="1" customWidth="1"/>
    <col min="13" max="33" width="2.28515625" style="1" customWidth="1"/>
    <col min="34" max="34" width="2.85546875" style="1" customWidth="1"/>
    <col min="35" max="35" width="27.140625" style="1" customWidth="1"/>
    <col min="36" max="37" width="2.140625" style="1" customWidth="1"/>
    <col min="38" max="38" width="7.140625" style="1" customWidth="1"/>
    <col min="39" max="39" width="2.85546875" style="1" customWidth="1"/>
    <col min="40" max="40" width="11.42578125" style="1" customWidth="1"/>
    <col min="41" max="41" width="6.42578125" style="1" customWidth="1"/>
    <col min="42" max="42" width="3.5703125" style="1" customWidth="1"/>
    <col min="43" max="43" width="13.42578125" style="1" hidden="1" customWidth="1"/>
    <col min="44" max="44" width="11.7109375" style="1" customWidth="1"/>
    <col min="45" max="47" width="22.140625" style="1" hidden="1" customWidth="1"/>
    <col min="48" max="49" width="18.5703125" style="1" hidden="1" customWidth="1"/>
    <col min="50" max="51" width="21.42578125" style="1" hidden="1" customWidth="1"/>
    <col min="52" max="52" width="18.5703125" style="1" hidden="1" customWidth="1"/>
    <col min="53" max="53" width="16.42578125" style="1" hidden="1" customWidth="1"/>
    <col min="54" max="54" width="21.42578125" style="1" hidden="1" customWidth="1"/>
    <col min="55" max="55" width="18.5703125" style="1" hidden="1" customWidth="1"/>
    <col min="56" max="56" width="16.42578125" style="1" hidden="1" customWidth="1"/>
    <col min="57" max="57" width="57" style="1" customWidth="1"/>
    <col min="58" max="16384" width="9.140625" style="1"/>
  </cols>
  <sheetData>
    <row r="1" spans="1:74">
      <c r="A1" s="123"/>
      <c r="AZ1" s="123" t="s">
        <v>14</v>
      </c>
      <c r="BA1" s="123" t="s">
        <v>578</v>
      </c>
      <c r="BB1" s="123" t="s">
        <v>14</v>
      </c>
      <c r="BT1" s="123" t="s">
        <v>5</v>
      </c>
      <c r="BU1" s="123" t="s">
        <v>5</v>
      </c>
      <c r="BV1" s="123" t="s">
        <v>579</v>
      </c>
    </row>
    <row r="2" spans="1:74" ht="36.950000000000003" customHeight="1">
      <c r="AR2" s="173" t="s">
        <v>0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2" t="s">
        <v>580</v>
      </c>
      <c r="BT2" s="2" t="s">
        <v>191</v>
      </c>
    </row>
    <row r="3" spans="1:74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580</v>
      </c>
      <c r="BT3" s="2" t="s">
        <v>191</v>
      </c>
    </row>
    <row r="4" spans="1:74" ht="24.95" customHeight="1">
      <c r="B4" s="5"/>
      <c r="D4" s="6" t="s">
        <v>581</v>
      </c>
      <c r="AR4" s="5"/>
      <c r="AS4" s="124" t="s">
        <v>4</v>
      </c>
      <c r="BS4" s="2" t="s">
        <v>580</v>
      </c>
    </row>
    <row r="5" spans="1:74" ht="12" customHeight="1">
      <c r="B5" s="5"/>
      <c r="D5" s="125" t="s">
        <v>582</v>
      </c>
      <c r="K5" s="175" t="s">
        <v>583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R5" s="5"/>
      <c r="BS5" s="2" t="s">
        <v>580</v>
      </c>
    </row>
    <row r="6" spans="1:74" ht="36.950000000000003" customHeight="1">
      <c r="B6" s="5"/>
      <c r="D6" s="126" t="s">
        <v>6</v>
      </c>
      <c r="K6" s="176" t="s">
        <v>616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R6" s="5"/>
      <c r="BS6" s="2" t="s">
        <v>580</v>
      </c>
    </row>
    <row r="7" spans="1:74" ht="12" customHeight="1">
      <c r="B7" s="5"/>
      <c r="D7" s="8" t="s">
        <v>13</v>
      </c>
      <c r="K7" s="12" t="s">
        <v>14</v>
      </c>
      <c r="AK7" s="8" t="s">
        <v>15</v>
      </c>
      <c r="AN7" s="12" t="s">
        <v>14</v>
      </c>
      <c r="AR7" s="5"/>
      <c r="BS7" s="2" t="s">
        <v>580</v>
      </c>
    </row>
    <row r="8" spans="1:74" ht="12" customHeight="1">
      <c r="B8" s="5"/>
      <c r="D8" s="8" t="s">
        <v>16</v>
      </c>
      <c r="K8" s="12" t="s">
        <v>17</v>
      </c>
      <c r="AK8" s="8" t="s">
        <v>18</v>
      </c>
      <c r="AN8" s="171">
        <v>46099</v>
      </c>
      <c r="AR8" s="5"/>
      <c r="BS8" s="2" t="s">
        <v>580</v>
      </c>
    </row>
    <row r="9" spans="1:74" ht="14.45" customHeight="1">
      <c r="B9" s="5"/>
      <c r="AR9" s="5"/>
      <c r="BS9" s="2" t="s">
        <v>580</v>
      </c>
    </row>
    <row r="10" spans="1:74" ht="12" customHeight="1">
      <c r="B10" s="5"/>
      <c r="D10" s="8" t="s">
        <v>19</v>
      </c>
      <c r="AK10" s="8" t="s">
        <v>20</v>
      </c>
      <c r="AN10" s="12" t="s">
        <v>14</v>
      </c>
      <c r="AR10" s="5"/>
      <c r="BS10" s="2" t="s">
        <v>580</v>
      </c>
    </row>
    <row r="11" spans="1:74" ht="18.399999999999999" customHeight="1">
      <c r="B11" s="5"/>
      <c r="E11" s="12" t="s">
        <v>21</v>
      </c>
      <c r="AK11" s="8" t="s">
        <v>22</v>
      </c>
      <c r="AN11" s="12" t="s">
        <v>14</v>
      </c>
      <c r="AR11" s="5"/>
      <c r="BS11" s="2" t="s">
        <v>580</v>
      </c>
    </row>
    <row r="12" spans="1:74" ht="6.95" customHeight="1">
      <c r="B12" s="5"/>
      <c r="AR12" s="5"/>
      <c r="BS12" s="2" t="s">
        <v>580</v>
      </c>
    </row>
    <row r="13" spans="1:74" ht="12" customHeight="1">
      <c r="B13" s="5"/>
      <c r="D13" s="8" t="s">
        <v>23</v>
      </c>
      <c r="AK13" s="8" t="s">
        <v>20</v>
      </c>
      <c r="AN13" s="12" t="s">
        <v>14</v>
      </c>
      <c r="AR13" s="5"/>
      <c r="BS13" s="2" t="s">
        <v>580</v>
      </c>
    </row>
    <row r="14" spans="1:74" ht="12.75">
      <c r="B14" s="5"/>
      <c r="E14" s="12" t="s">
        <v>584</v>
      </c>
      <c r="AK14" s="8" t="s">
        <v>22</v>
      </c>
      <c r="AN14" s="12" t="s">
        <v>14</v>
      </c>
      <c r="AR14" s="5"/>
      <c r="BS14" s="2" t="s">
        <v>580</v>
      </c>
    </row>
    <row r="15" spans="1:74" ht="6.95" customHeight="1">
      <c r="B15" s="5"/>
      <c r="AR15" s="5"/>
      <c r="BS15" s="2" t="s">
        <v>5</v>
      </c>
    </row>
    <row r="16" spans="1:74" ht="12" customHeight="1">
      <c r="B16" s="5"/>
      <c r="D16" s="8" t="s">
        <v>24</v>
      </c>
      <c r="AK16" s="8" t="s">
        <v>20</v>
      </c>
      <c r="AN16" s="12" t="s">
        <v>14</v>
      </c>
      <c r="AR16" s="5"/>
      <c r="BS16" s="2" t="s">
        <v>5</v>
      </c>
    </row>
    <row r="17" spans="2:71" ht="18.399999999999999" customHeight="1">
      <c r="B17" s="5"/>
      <c r="E17" s="12" t="s">
        <v>25</v>
      </c>
      <c r="AK17" s="8" t="s">
        <v>22</v>
      </c>
      <c r="AN17" s="12" t="s">
        <v>14</v>
      </c>
      <c r="AR17" s="5"/>
      <c r="BS17" s="2" t="s">
        <v>136</v>
      </c>
    </row>
    <row r="18" spans="2:71" ht="6.95" customHeight="1">
      <c r="B18" s="5"/>
      <c r="AR18" s="5"/>
      <c r="BS18" s="2" t="s">
        <v>585</v>
      </c>
    </row>
    <row r="19" spans="2:71" ht="12" customHeight="1">
      <c r="B19" s="5"/>
      <c r="D19" s="8" t="s">
        <v>26</v>
      </c>
      <c r="AK19" s="8" t="s">
        <v>20</v>
      </c>
      <c r="AN19" s="12" t="s">
        <v>14</v>
      </c>
      <c r="AR19" s="5"/>
      <c r="BS19" s="2" t="s">
        <v>585</v>
      </c>
    </row>
    <row r="20" spans="2:71" ht="18.399999999999999" customHeight="1">
      <c r="B20" s="5"/>
      <c r="E20" s="12" t="s">
        <v>27</v>
      </c>
      <c r="AK20" s="8" t="s">
        <v>22</v>
      </c>
      <c r="AN20" s="12" t="s">
        <v>14</v>
      </c>
      <c r="AR20" s="5"/>
      <c r="BS20" s="2" t="s">
        <v>136</v>
      </c>
    </row>
    <row r="21" spans="2:71" ht="6.95" customHeight="1">
      <c r="B21" s="5"/>
      <c r="AR21" s="5"/>
    </row>
    <row r="22" spans="2:71" ht="12" customHeight="1">
      <c r="B22" s="5"/>
      <c r="D22" s="8" t="s">
        <v>28</v>
      </c>
      <c r="AR22" s="5"/>
    </row>
    <row r="23" spans="2:71" ht="16.5" customHeight="1">
      <c r="B23" s="5"/>
      <c r="E23" s="177" t="s">
        <v>14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R23" s="5"/>
    </row>
    <row r="24" spans="2:71" ht="6.95" customHeight="1">
      <c r="B24" s="5"/>
      <c r="AR24" s="5"/>
    </row>
    <row r="25" spans="2:71" ht="6.95" customHeight="1">
      <c r="B25" s="5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R25" s="5"/>
    </row>
    <row r="26" spans="2:71" s="10" customFormat="1" ht="25.9" customHeight="1">
      <c r="B26" s="9"/>
      <c r="D26" s="128" t="s">
        <v>29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178">
        <f>ROUND(AG94,2)</f>
        <v>0</v>
      </c>
      <c r="AL26" s="179"/>
      <c r="AM26" s="179"/>
      <c r="AN26" s="179"/>
      <c r="AO26" s="179"/>
      <c r="AR26" s="9"/>
    </row>
    <row r="27" spans="2:71" s="10" customFormat="1" ht="6.95" customHeight="1">
      <c r="B27" s="9"/>
      <c r="AR27" s="9"/>
    </row>
    <row r="28" spans="2:71" s="10" customFormat="1" ht="12.75">
      <c r="B28" s="9"/>
      <c r="L28" s="172" t="s">
        <v>31</v>
      </c>
      <c r="M28" s="172"/>
      <c r="N28" s="172"/>
      <c r="O28" s="172"/>
      <c r="P28" s="172"/>
      <c r="W28" s="172" t="s">
        <v>30</v>
      </c>
      <c r="X28" s="172"/>
      <c r="Y28" s="172"/>
      <c r="Z28" s="172"/>
      <c r="AA28" s="172"/>
      <c r="AB28" s="172"/>
      <c r="AC28" s="172"/>
      <c r="AD28" s="172"/>
      <c r="AE28" s="172"/>
      <c r="AK28" s="172" t="s">
        <v>32</v>
      </c>
      <c r="AL28" s="172"/>
      <c r="AM28" s="172"/>
      <c r="AN28" s="172"/>
      <c r="AO28" s="172"/>
      <c r="AR28" s="9"/>
    </row>
    <row r="29" spans="2:71" s="130" customFormat="1" ht="14.45" customHeight="1">
      <c r="B29" s="129"/>
      <c r="D29" s="8" t="s">
        <v>33</v>
      </c>
      <c r="F29" s="21" t="s">
        <v>34</v>
      </c>
      <c r="L29" s="180">
        <v>0.23</v>
      </c>
      <c r="M29" s="181"/>
      <c r="N29" s="181"/>
      <c r="O29" s="181"/>
      <c r="P29" s="181"/>
      <c r="Q29" s="131"/>
      <c r="R29" s="131"/>
      <c r="S29" s="131"/>
      <c r="T29" s="131"/>
      <c r="U29" s="131"/>
      <c r="V29" s="131"/>
      <c r="W29" s="182"/>
      <c r="X29" s="181"/>
      <c r="Y29" s="181"/>
      <c r="Z29" s="181"/>
      <c r="AA29" s="181"/>
      <c r="AB29" s="181"/>
      <c r="AC29" s="181"/>
      <c r="AD29" s="181"/>
      <c r="AE29" s="181"/>
      <c r="AF29" s="131"/>
      <c r="AG29" s="131"/>
      <c r="AH29" s="131"/>
      <c r="AI29" s="131"/>
      <c r="AJ29" s="131"/>
      <c r="AK29" s="182"/>
      <c r="AL29" s="181"/>
      <c r="AM29" s="181"/>
      <c r="AN29" s="181"/>
      <c r="AO29" s="181"/>
      <c r="AP29" s="131"/>
      <c r="AQ29" s="131"/>
      <c r="AR29" s="132"/>
      <c r="AS29" s="131"/>
      <c r="AT29" s="131"/>
      <c r="AU29" s="131"/>
      <c r="AV29" s="131"/>
      <c r="AW29" s="131"/>
      <c r="AX29" s="131"/>
      <c r="AY29" s="131"/>
      <c r="AZ29" s="131"/>
    </row>
    <row r="30" spans="2:71" s="130" customFormat="1" ht="14.45" customHeight="1">
      <c r="B30" s="129"/>
      <c r="F30" s="21" t="s">
        <v>35</v>
      </c>
      <c r="L30" s="183">
        <v>0.23</v>
      </c>
      <c r="M30" s="184"/>
      <c r="N30" s="184"/>
      <c r="O30" s="184"/>
      <c r="P30" s="184"/>
      <c r="W30" s="185">
        <f>AK26</f>
        <v>0</v>
      </c>
      <c r="X30" s="184"/>
      <c r="Y30" s="184"/>
      <c r="Z30" s="184"/>
      <c r="AA30" s="184"/>
      <c r="AB30" s="184"/>
      <c r="AC30" s="184"/>
      <c r="AD30" s="184"/>
      <c r="AE30" s="184"/>
      <c r="AK30" s="185">
        <f>ROUND(W30/100*23,2)</f>
        <v>0</v>
      </c>
      <c r="AL30" s="184"/>
      <c r="AM30" s="184"/>
      <c r="AN30" s="184"/>
      <c r="AO30" s="184"/>
      <c r="AR30" s="129"/>
    </row>
    <row r="31" spans="2:71" s="130" customFormat="1" ht="14.45" hidden="1" customHeight="1">
      <c r="B31" s="129"/>
      <c r="F31" s="8" t="s">
        <v>36</v>
      </c>
      <c r="L31" s="183">
        <v>0.23</v>
      </c>
      <c r="M31" s="184"/>
      <c r="N31" s="184"/>
      <c r="O31" s="184"/>
      <c r="P31" s="184"/>
      <c r="W31" s="185" t="e">
        <f>ROUND(BB94, 2)</f>
        <v>#REF!</v>
      </c>
      <c r="X31" s="184"/>
      <c r="Y31" s="184"/>
      <c r="Z31" s="184"/>
      <c r="AA31" s="184"/>
      <c r="AB31" s="184"/>
      <c r="AC31" s="184"/>
      <c r="AD31" s="184"/>
      <c r="AE31" s="184"/>
      <c r="AK31" s="185">
        <v>0</v>
      </c>
      <c r="AL31" s="184"/>
      <c r="AM31" s="184"/>
      <c r="AN31" s="184"/>
      <c r="AO31" s="184"/>
      <c r="AR31" s="129"/>
    </row>
    <row r="32" spans="2:71" s="130" customFormat="1" ht="14.45" hidden="1" customHeight="1">
      <c r="B32" s="129"/>
      <c r="F32" s="8" t="s">
        <v>37</v>
      </c>
      <c r="L32" s="183">
        <v>0.23</v>
      </c>
      <c r="M32" s="184"/>
      <c r="N32" s="184"/>
      <c r="O32" s="184"/>
      <c r="P32" s="184"/>
      <c r="W32" s="185" t="e">
        <f>ROUND(BC94, 2)</f>
        <v>#REF!</v>
      </c>
      <c r="X32" s="184"/>
      <c r="Y32" s="184"/>
      <c r="Z32" s="184"/>
      <c r="AA32" s="184"/>
      <c r="AB32" s="184"/>
      <c r="AC32" s="184"/>
      <c r="AD32" s="184"/>
      <c r="AE32" s="184"/>
      <c r="AK32" s="185">
        <v>0</v>
      </c>
      <c r="AL32" s="184"/>
      <c r="AM32" s="184"/>
      <c r="AN32" s="184"/>
      <c r="AO32" s="184"/>
      <c r="AR32" s="129"/>
    </row>
    <row r="33" spans="2:52" s="130" customFormat="1" ht="14.45" hidden="1" customHeight="1">
      <c r="B33" s="129"/>
      <c r="F33" s="21" t="s">
        <v>38</v>
      </c>
      <c r="L33" s="180">
        <v>0</v>
      </c>
      <c r="M33" s="181"/>
      <c r="N33" s="181"/>
      <c r="O33" s="181"/>
      <c r="P33" s="181"/>
      <c r="Q33" s="131"/>
      <c r="R33" s="131"/>
      <c r="S33" s="131"/>
      <c r="T33" s="131"/>
      <c r="U33" s="131"/>
      <c r="V33" s="131"/>
      <c r="W33" s="182" t="e">
        <f>ROUND(BD94, 2)</f>
        <v>#REF!</v>
      </c>
      <c r="X33" s="181"/>
      <c r="Y33" s="181"/>
      <c r="Z33" s="181"/>
      <c r="AA33" s="181"/>
      <c r="AB33" s="181"/>
      <c r="AC33" s="181"/>
      <c r="AD33" s="181"/>
      <c r="AE33" s="181"/>
      <c r="AF33" s="131"/>
      <c r="AG33" s="131"/>
      <c r="AH33" s="131"/>
      <c r="AI33" s="131"/>
      <c r="AJ33" s="131"/>
      <c r="AK33" s="182">
        <v>0</v>
      </c>
      <c r="AL33" s="181"/>
      <c r="AM33" s="181"/>
      <c r="AN33" s="181"/>
      <c r="AO33" s="181"/>
      <c r="AP33" s="131"/>
      <c r="AQ33" s="131"/>
      <c r="AR33" s="132"/>
      <c r="AS33" s="131"/>
      <c r="AT33" s="131"/>
      <c r="AU33" s="131"/>
      <c r="AV33" s="131"/>
      <c r="AW33" s="131"/>
      <c r="AX33" s="131"/>
      <c r="AY33" s="131"/>
      <c r="AZ33" s="131"/>
    </row>
    <row r="34" spans="2:52" s="10" customFormat="1" ht="6.95" customHeight="1">
      <c r="B34" s="9"/>
      <c r="AR34" s="9"/>
    </row>
    <row r="35" spans="2:52" s="10" customFormat="1" ht="25.9" customHeight="1">
      <c r="B35" s="9"/>
      <c r="C35" s="133"/>
      <c r="D35" s="134" t="s">
        <v>39</v>
      </c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6" t="s">
        <v>40</v>
      </c>
      <c r="U35" s="135"/>
      <c r="V35" s="135"/>
      <c r="W35" s="135"/>
      <c r="X35" s="188" t="s">
        <v>41</v>
      </c>
      <c r="Y35" s="189"/>
      <c r="Z35" s="189"/>
      <c r="AA35" s="189"/>
      <c r="AB35" s="189"/>
      <c r="AC35" s="135"/>
      <c r="AD35" s="135"/>
      <c r="AE35" s="135"/>
      <c r="AF35" s="135"/>
      <c r="AG35" s="135"/>
      <c r="AH35" s="135"/>
      <c r="AI35" s="135"/>
      <c r="AJ35" s="135"/>
      <c r="AK35" s="190">
        <f>AK26+AK30</f>
        <v>0</v>
      </c>
      <c r="AL35" s="189"/>
      <c r="AM35" s="189"/>
      <c r="AN35" s="189"/>
      <c r="AO35" s="191"/>
      <c r="AP35" s="133"/>
      <c r="AQ35" s="133"/>
      <c r="AR35" s="9"/>
    </row>
    <row r="36" spans="2:52" s="10" customFormat="1" ht="6.95" customHeight="1">
      <c r="B36" s="9"/>
      <c r="AR36" s="9"/>
    </row>
    <row r="37" spans="2:52" s="10" customFormat="1" ht="14.45" customHeight="1">
      <c r="B37" s="9"/>
      <c r="AR37" s="9"/>
    </row>
    <row r="38" spans="2:52" ht="14.45" customHeight="1">
      <c r="B38" s="5"/>
      <c r="AR38" s="5"/>
    </row>
    <row r="39" spans="2:52" ht="14.45" customHeight="1">
      <c r="B39" s="5"/>
      <c r="AR39" s="5"/>
    </row>
    <row r="40" spans="2:52" ht="14.45" customHeight="1">
      <c r="B40" s="5"/>
      <c r="AR40" s="5"/>
    </row>
    <row r="41" spans="2:52" ht="14.45" customHeight="1">
      <c r="B41" s="5"/>
      <c r="AR41" s="5"/>
    </row>
    <row r="42" spans="2:52" ht="14.45" customHeight="1">
      <c r="B42" s="5"/>
      <c r="AR42" s="5"/>
    </row>
    <row r="43" spans="2:52" ht="14.45" customHeight="1">
      <c r="B43" s="5"/>
      <c r="AR43" s="5"/>
    </row>
    <row r="44" spans="2:52" ht="14.45" customHeight="1">
      <c r="B44" s="5"/>
      <c r="AR44" s="5"/>
    </row>
    <row r="45" spans="2:52" ht="14.45" customHeight="1">
      <c r="B45" s="5"/>
      <c r="AR45" s="5"/>
    </row>
    <row r="46" spans="2:52" ht="14.45" customHeight="1">
      <c r="B46" s="5"/>
      <c r="AR46" s="5"/>
    </row>
    <row r="47" spans="2:52" ht="14.45" customHeight="1">
      <c r="B47" s="5"/>
      <c r="AR47" s="5"/>
    </row>
    <row r="48" spans="2:52" ht="14.45" customHeight="1">
      <c r="B48" s="5"/>
      <c r="AR48" s="5"/>
    </row>
    <row r="49" spans="2:44" s="10" customFormat="1" ht="14.45" customHeight="1">
      <c r="B49" s="9"/>
      <c r="D49" s="34" t="s">
        <v>42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43</v>
      </c>
      <c r="AI49" s="35"/>
      <c r="AJ49" s="35"/>
      <c r="AK49" s="35"/>
      <c r="AL49" s="35"/>
      <c r="AM49" s="35"/>
      <c r="AN49" s="35"/>
      <c r="AO49" s="35"/>
      <c r="AR49" s="9"/>
    </row>
    <row r="50" spans="2:44">
      <c r="B50" s="5"/>
      <c r="AR50" s="5"/>
    </row>
    <row r="51" spans="2:44">
      <c r="B51" s="5"/>
      <c r="AR51" s="5"/>
    </row>
    <row r="52" spans="2:44">
      <c r="B52" s="5"/>
      <c r="AR52" s="5"/>
    </row>
    <row r="53" spans="2:44">
      <c r="B53" s="5"/>
      <c r="AR53" s="5"/>
    </row>
    <row r="54" spans="2:44">
      <c r="B54" s="5"/>
      <c r="AR54" s="5"/>
    </row>
    <row r="55" spans="2:44">
      <c r="B55" s="5"/>
      <c r="AR55" s="5"/>
    </row>
    <row r="56" spans="2:44">
      <c r="B56" s="5"/>
      <c r="AR56" s="5"/>
    </row>
    <row r="57" spans="2:44">
      <c r="B57" s="5"/>
      <c r="AR57" s="5"/>
    </row>
    <row r="58" spans="2:44">
      <c r="B58" s="5"/>
      <c r="AR58" s="5"/>
    </row>
    <row r="59" spans="2:44">
      <c r="B59" s="5"/>
      <c r="AR59" s="5"/>
    </row>
    <row r="60" spans="2:44" s="10" customFormat="1" ht="12.75">
      <c r="B60" s="9"/>
      <c r="D60" s="36" t="s">
        <v>44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6" t="s">
        <v>45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6" t="s">
        <v>44</v>
      </c>
      <c r="AI60" s="37"/>
      <c r="AJ60" s="37"/>
      <c r="AK60" s="37"/>
      <c r="AL60" s="37"/>
      <c r="AM60" s="36" t="s">
        <v>45</v>
      </c>
      <c r="AN60" s="37"/>
      <c r="AO60" s="37"/>
      <c r="AR60" s="9"/>
    </row>
    <row r="61" spans="2:44">
      <c r="B61" s="5"/>
      <c r="AR61" s="5"/>
    </row>
    <row r="62" spans="2:44">
      <c r="B62" s="5"/>
      <c r="AR62" s="5"/>
    </row>
    <row r="63" spans="2:44">
      <c r="B63" s="5"/>
      <c r="AR63" s="5"/>
    </row>
    <row r="64" spans="2:44" s="10" customFormat="1" ht="12.75">
      <c r="B64" s="9"/>
      <c r="D64" s="34" t="s">
        <v>46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47</v>
      </c>
      <c r="AI64" s="35"/>
      <c r="AJ64" s="35"/>
      <c r="AK64" s="35"/>
      <c r="AL64" s="35"/>
      <c r="AM64" s="35"/>
      <c r="AN64" s="35"/>
      <c r="AO64" s="35"/>
      <c r="AR64" s="9"/>
    </row>
    <row r="65" spans="2:44">
      <c r="B65" s="5"/>
      <c r="AR65" s="5"/>
    </row>
    <row r="66" spans="2:44">
      <c r="B66" s="5"/>
      <c r="AR66" s="5"/>
    </row>
    <row r="67" spans="2:44">
      <c r="B67" s="5"/>
      <c r="AR67" s="5"/>
    </row>
    <row r="68" spans="2:44">
      <c r="B68" s="5"/>
      <c r="AR68" s="5"/>
    </row>
    <row r="69" spans="2:44">
      <c r="B69" s="5"/>
      <c r="AR69" s="5"/>
    </row>
    <row r="70" spans="2:44">
      <c r="B70" s="5"/>
      <c r="AR70" s="5"/>
    </row>
    <row r="71" spans="2:44">
      <c r="B71" s="5"/>
      <c r="AR71" s="5"/>
    </row>
    <row r="72" spans="2:44">
      <c r="B72" s="5"/>
      <c r="AR72" s="5"/>
    </row>
    <row r="73" spans="2:44">
      <c r="B73" s="5"/>
      <c r="AR73" s="5"/>
    </row>
    <row r="74" spans="2:44">
      <c r="B74" s="5"/>
      <c r="AR74" s="5"/>
    </row>
    <row r="75" spans="2:44" s="10" customFormat="1" ht="12.75">
      <c r="B75" s="9"/>
      <c r="D75" s="36" t="s">
        <v>44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6" t="s">
        <v>45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6" t="s">
        <v>44</v>
      </c>
      <c r="AI75" s="37"/>
      <c r="AJ75" s="37"/>
      <c r="AK75" s="37"/>
      <c r="AL75" s="37"/>
      <c r="AM75" s="36" t="s">
        <v>45</v>
      </c>
      <c r="AN75" s="37"/>
      <c r="AO75" s="37"/>
      <c r="AR75" s="9"/>
    </row>
    <row r="76" spans="2:44" s="10" customFormat="1">
      <c r="B76" s="9"/>
      <c r="AR76" s="9"/>
    </row>
    <row r="77" spans="2:44" s="10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9"/>
    </row>
    <row r="81" spans="1:91" s="10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9"/>
    </row>
    <row r="82" spans="1:91" s="10" customFormat="1" ht="24.95" customHeight="1">
      <c r="B82" s="9"/>
      <c r="C82" s="6" t="s">
        <v>586</v>
      </c>
      <c r="AR82" s="9"/>
    </row>
    <row r="83" spans="1:91" s="10" customFormat="1" ht="6.95" customHeight="1">
      <c r="B83" s="9"/>
      <c r="AR83" s="9"/>
    </row>
    <row r="84" spans="1:91" s="138" customFormat="1" ht="12" customHeight="1">
      <c r="B84" s="137"/>
      <c r="C84" s="8" t="s">
        <v>582</v>
      </c>
      <c r="L84" s="138" t="str">
        <f>K5</f>
        <v>25-03</v>
      </c>
      <c r="AR84" s="137"/>
    </row>
    <row r="85" spans="1:91" s="141" customFormat="1" ht="36.950000000000003" customHeight="1">
      <c r="B85" s="139"/>
      <c r="C85" s="140" t="s">
        <v>6</v>
      </c>
      <c r="L85" s="186" t="str">
        <f>K6</f>
        <v>Zelené sídliská - lokalita MAGURSKÁ - JELŠOVÝ HÁJIK - vegetačné úpravy</v>
      </c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R85" s="139"/>
    </row>
    <row r="86" spans="1:91" s="10" customFormat="1" ht="6.95" customHeight="1">
      <c r="B86" s="9"/>
      <c r="AR86" s="9"/>
    </row>
    <row r="87" spans="1:91" s="10" customFormat="1" ht="12" customHeight="1">
      <c r="B87" s="9"/>
      <c r="C87" s="8" t="s">
        <v>16</v>
      </c>
      <c r="L87" s="142" t="str">
        <f>IF(K8="","",K8)</f>
        <v>Magurská, Jelšový hájik</v>
      </c>
      <c r="AI87" s="8" t="s">
        <v>18</v>
      </c>
      <c r="AM87" s="192">
        <f>IF(AN8= "","",AN8)</f>
        <v>46099</v>
      </c>
      <c r="AN87" s="192"/>
      <c r="AR87" s="9"/>
    </row>
    <row r="88" spans="1:91" s="10" customFormat="1" ht="6.95" customHeight="1">
      <c r="B88" s="9"/>
      <c r="AR88" s="9"/>
    </row>
    <row r="89" spans="1:91" s="10" customFormat="1" ht="15.2" customHeight="1">
      <c r="B89" s="9"/>
      <c r="C89" s="8" t="s">
        <v>19</v>
      </c>
      <c r="L89" s="138" t="str">
        <f>IF(E11= "","",E11)</f>
        <v>Mesto Banská Bystrica</v>
      </c>
      <c r="AI89" s="8" t="s">
        <v>24</v>
      </c>
      <c r="AM89" s="193" t="str">
        <f>IF(E17="","",E17)</f>
        <v>Ing. Júlia Straňáková</v>
      </c>
      <c r="AN89" s="194"/>
      <c r="AO89" s="194"/>
      <c r="AP89" s="194"/>
      <c r="AR89" s="9"/>
      <c r="AS89" s="195" t="s">
        <v>587</v>
      </c>
      <c r="AT89" s="196"/>
      <c r="AU89" s="17"/>
      <c r="AV89" s="17"/>
      <c r="AW89" s="17"/>
      <c r="AX89" s="17"/>
      <c r="AY89" s="17"/>
      <c r="AZ89" s="17"/>
      <c r="BA89" s="17"/>
      <c r="BB89" s="17"/>
      <c r="BC89" s="17"/>
      <c r="BD89" s="143"/>
    </row>
    <row r="90" spans="1:91" s="10" customFormat="1" ht="15.2" customHeight="1">
      <c r="B90" s="9"/>
      <c r="C90" s="8" t="s">
        <v>23</v>
      </c>
      <c r="L90" s="138" t="str">
        <f>IF(E14="","",E14)</f>
        <v xml:space="preserve"> </v>
      </c>
      <c r="AI90" s="8" t="s">
        <v>26</v>
      </c>
      <c r="AM90" s="193" t="str">
        <f>IF(E20="","",E20)</f>
        <v>Milan Straňák</v>
      </c>
      <c r="AN90" s="194"/>
      <c r="AO90" s="194"/>
      <c r="AP90" s="194"/>
      <c r="AR90" s="9"/>
      <c r="AS90" s="197"/>
      <c r="AT90" s="198"/>
      <c r="BD90" s="144"/>
    </row>
    <row r="91" spans="1:91" s="10" customFormat="1" ht="10.9" customHeight="1">
      <c r="B91" s="9"/>
      <c r="AR91" s="9"/>
      <c r="AS91" s="197"/>
      <c r="AT91" s="198"/>
      <c r="BD91" s="144"/>
    </row>
    <row r="92" spans="1:91" s="10" customFormat="1" ht="29.25" customHeight="1">
      <c r="B92" s="9"/>
      <c r="C92" s="199" t="s">
        <v>65</v>
      </c>
      <c r="D92" s="200"/>
      <c r="E92" s="200"/>
      <c r="F92" s="200"/>
      <c r="G92" s="200"/>
      <c r="H92" s="29"/>
      <c r="I92" s="201" t="s">
        <v>66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2" t="s">
        <v>588</v>
      </c>
      <c r="AH92" s="200"/>
      <c r="AI92" s="200"/>
      <c r="AJ92" s="200"/>
      <c r="AK92" s="200"/>
      <c r="AL92" s="200"/>
      <c r="AM92" s="200"/>
      <c r="AN92" s="201" t="s">
        <v>589</v>
      </c>
      <c r="AO92" s="200"/>
      <c r="AP92" s="203"/>
      <c r="AQ92" s="145" t="s">
        <v>64</v>
      </c>
      <c r="AR92" s="9"/>
      <c r="AS92" s="62" t="s">
        <v>590</v>
      </c>
      <c r="AT92" s="63" t="s">
        <v>591</v>
      </c>
      <c r="AU92" s="63" t="s">
        <v>592</v>
      </c>
      <c r="AV92" s="63" t="s">
        <v>593</v>
      </c>
      <c r="AW92" s="63" t="s">
        <v>594</v>
      </c>
      <c r="AX92" s="63" t="s">
        <v>595</v>
      </c>
      <c r="AY92" s="63" t="s">
        <v>596</v>
      </c>
      <c r="AZ92" s="63" t="s">
        <v>597</v>
      </c>
      <c r="BA92" s="63" t="s">
        <v>598</v>
      </c>
      <c r="BB92" s="63" t="s">
        <v>599</v>
      </c>
      <c r="BC92" s="63" t="s">
        <v>600</v>
      </c>
      <c r="BD92" s="64" t="s">
        <v>601</v>
      </c>
    </row>
    <row r="93" spans="1:91" s="10" customFormat="1" ht="10.9" customHeight="1">
      <c r="B93" s="9"/>
      <c r="AR93" s="9"/>
      <c r="AS93" s="6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43"/>
    </row>
    <row r="94" spans="1:91" s="153" customFormat="1" ht="32.450000000000003" customHeight="1">
      <c r="B94" s="146"/>
      <c r="C94" s="66" t="s">
        <v>602</v>
      </c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208">
        <f>ROUND(AG95,2)</f>
        <v>0</v>
      </c>
      <c r="AH94" s="208"/>
      <c r="AI94" s="208"/>
      <c r="AJ94" s="208"/>
      <c r="AK94" s="208"/>
      <c r="AL94" s="208"/>
      <c r="AM94" s="208"/>
      <c r="AN94" s="209">
        <f>ROUND(AN96+AN97,2)</f>
        <v>0</v>
      </c>
      <c r="AO94" s="209"/>
      <c r="AP94" s="209"/>
      <c r="AQ94" s="148" t="s">
        <v>14</v>
      </c>
      <c r="AR94" s="146"/>
      <c r="AS94" s="149" t="e">
        <f>ROUND(#REF!+AS95+#REF!+#REF!+#REF!+#REF!+#REF!,2)</f>
        <v>#REF!</v>
      </c>
      <c r="AT94" s="150" t="e">
        <f t="shared" ref="AT94:AT97" si="0">ROUND(SUM(AV94:AW94),2)</f>
        <v>#REF!</v>
      </c>
      <c r="AU94" s="151" t="e">
        <f>ROUND(#REF!+AU95+#REF!+#REF!+#REF!+#REF!+#REF!,5)</f>
        <v>#REF!</v>
      </c>
      <c r="AV94" s="150" t="e">
        <f>ROUND(AZ94*L29,2)</f>
        <v>#REF!</v>
      </c>
      <c r="AW94" s="150" t="e">
        <f>ROUND(BA94*L30,2)</f>
        <v>#REF!</v>
      </c>
      <c r="AX94" s="150" t="e">
        <f>ROUND(BB94*L29,2)</f>
        <v>#REF!</v>
      </c>
      <c r="AY94" s="150" t="e">
        <f>ROUND(BC94*L30,2)</f>
        <v>#REF!</v>
      </c>
      <c r="AZ94" s="150" t="e">
        <f>ROUND(#REF!+AZ95+#REF!+#REF!+#REF!+#REF!+#REF!,2)</f>
        <v>#REF!</v>
      </c>
      <c r="BA94" s="150" t="e">
        <f>ROUND(#REF!+BA95+#REF!+#REF!+#REF!+#REF!+#REF!,2)</f>
        <v>#REF!</v>
      </c>
      <c r="BB94" s="150" t="e">
        <f>ROUND(#REF!+BB95+#REF!+#REF!+#REF!+#REF!+#REF!,2)</f>
        <v>#REF!</v>
      </c>
      <c r="BC94" s="150" t="e">
        <f>ROUND(#REF!+BC95+#REF!+#REF!+#REF!+#REF!+#REF!,2)</f>
        <v>#REF!</v>
      </c>
      <c r="BD94" s="152" t="e">
        <f>ROUND(#REF!+BD95+#REF!+#REF!+#REF!+#REF!+#REF!,2)</f>
        <v>#REF!</v>
      </c>
      <c r="BS94" s="154" t="s">
        <v>77</v>
      </c>
      <c r="BT94" s="154" t="s">
        <v>2</v>
      </c>
      <c r="BU94" s="155" t="s">
        <v>603</v>
      </c>
      <c r="BV94" s="154" t="s">
        <v>604</v>
      </c>
      <c r="BW94" s="154" t="s">
        <v>579</v>
      </c>
      <c r="BX94" s="154" t="s">
        <v>605</v>
      </c>
      <c r="CL94" s="154" t="s">
        <v>14</v>
      </c>
    </row>
    <row r="95" spans="1:91" s="164" customFormat="1" ht="16.5" customHeight="1">
      <c r="B95" s="156"/>
      <c r="C95" s="157"/>
      <c r="D95" s="204" t="s">
        <v>617</v>
      </c>
      <c r="E95" s="204"/>
      <c r="F95" s="204"/>
      <c r="G95" s="204"/>
      <c r="H95" s="204"/>
      <c r="I95" s="158"/>
      <c r="J95" s="205" t="s">
        <v>608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6">
        <f>AG96+AG97</f>
        <v>0</v>
      </c>
      <c r="AH95" s="206"/>
      <c r="AI95" s="206"/>
      <c r="AJ95" s="206"/>
      <c r="AK95" s="206"/>
      <c r="AL95" s="206"/>
      <c r="AM95" s="206"/>
      <c r="AN95" s="207">
        <f>AN96+AN97</f>
        <v>0</v>
      </c>
      <c r="AO95" s="207"/>
      <c r="AP95" s="207"/>
      <c r="AQ95" s="159" t="s">
        <v>606</v>
      </c>
      <c r="AR95" s="156"/>
      <c r="AS95" s="160" t="e">
        <f>ROUND(#REF!+#REF!,2)</f>
        <v>#REF!</v>
      </c>
      <c r="AT95" s="161" t="e">
        <f t="shared" si="0"/>
        <v>#REF!</v>
      </c>
      <c r="AU95" s="162" t="e">
        <f>ROUND(#REF!+#REF!,5)</f>
        <v>#REF!</v>
      </c>
      <c r="AV95" s="161" t="e">
        <f>ROUND(AZ95*L29,2)</f>
        <v>#REF!</v>
      </c>
      <c r="AW95" s="161" t="e">
        <f>ROUND(BA95*L30,2)</f>
        <v>#REF!</v>
      </c>
      <c r="AX95" s="161" t="e">
        <f>ROUND(BB95*L29,2)</f>
        <v>#REF!</v>
      </c>
      <c r="AY95" s="161" t="e">
        <f>ROUND(BC95*L30,2)</f>
        <v>#REF!</v>
      </c>
      <c r="AZ95" s="161" t="e">
        <f>ROUND(#REF!+#REF!,2)</f>
        <v>#REF!</v>
      </c>
      <c r="BA95" s="161" t="e">
        <f>ROUND(#REF!+#REF!,2)</f>
        <v>#REF!</v>
      </c>
      <c r="BB95" s="161" t="e">
        <f>ROUND(#REF!+#REF!,2)</f>
        <v>#REF!</v>
      </c>
      <c r="BC95" s="161" t="e">
        <f>ROUND(#REF!+#REF!,2)</f>
        <v>#REF!</v>
      </c>
      <c r="BD95" s="163" t="e">
        <f>ROUND(#REF!+#REF!,2)</f>
        <v>#REF!</v>
      </c>
      <c r="BS95" s="165" t="s">
        <v>77</v>
      </c>
      <c r="BT95" s="165" t="s">
        <v>79</v>
      </c>
      <c r="BU95" s="165" t="s">
        <v>603</v>
      </c>
      <c r="BV95" s="165" t="s">
        <v>604</v>
      </c>
      <c r="BW95" s="165" t="s">
        <v>609</v>
      </c>
      <c r="BX95" s="165" t="s">
        <v>579</v>
      </c>
      <c r="CL95" s="165" t="s">
        <v>14</v>
      </c>
      <c r="CM95" s="165" t="s">
        <v>2</v>
      </c>
    </row>
    <row r="96" spans="1:91" s="138" customFormat="1" ht="23.25" customHeight="1">
      <c r="A96" s="170"/>
      <c r="B96" s="137"/>
      <c r="C96" s="53"/>
      <c r="D96" s="53"/>
      <c r="E96" s="53"/>
      <c r="F96" s="212" t="s">
        <v>611</v>
      </c>
      <c r="G96" s="212"/>
      <c r="H96" s="212"/>
      <c r="I96" s="212"/>
      <c r="J96" s="212"/>
      <c r="K96" s="53"/>
      <c r="L96" s="212" t="s">
        <v>612</v>
      </c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10">
        <f>'SO 2.2.1 - Návrh vegetačn...'!J34</f>
        <v>0</v>
      </c>
      <c r="AH96" s="211"/>
      <c r="AI96" s="211"/>
      <c r="AJ96" s="211"/>
      <c r="AK96" s="211"/>
      <c r="AL96" s="211"/>
      <c r="AM96" s="211"/>
      <c r="AN96" s="210">
        <f>'SO 2.2.1 - Návrh vegetačn...'!J43</f>
        <v>0</v>
      </c>
      <c r="AO96" s="211"/>
      <c r="AP96" s="211"/>
      <c r="AQ96" s="166" t="s">
        <v>607</v>
      </c>
      <c r="AR96" s="137"/>
      <c r="AS96" s="167">
        <v>0</v>
      </c>
      <c r="AT96" s="25">
        <f t="shared" si="0"/>
        <v>21537.16</v>
      </c>
      <c r="AU96" s="168">
        <f>'[1]SO 2.2.1 - Návrh vegetačn...'!P133</f>
        <v>1990.6192859999999</v>
      </c>
      <c r="AV96" s="25">
        <f>'[1]SO 2.2.1 - Návrh vegetačn...'!J37</f>
        <v>0</v>
      </c>
      <c r="AW96" s="25">
        <f>'[1]SO 2.2.1 - Návrh vegetačn...'!J38</f>
        <v>21537.16</v>
      </c>
      <c r="AX96" s="25">
        <f>'[1]SO 2.2.1 - Návrh vegetačn...'!J39</f>
        <v>0</v>
      </c>
      <c r="AY96" s="25">
        <f>'[1]SO 2.2.1 - Návrh vegetačn...'!J40</f>
        <v>0</v>
      </c>
      <c r="AZ96" s="25">
        <f>'[1]SO 2.2.1 - Návrh vegetačn...'!F37</f>
        <v>0</v>
      </c>
      <c r="BA96" s="25">
        <f>'[1]SO 2.2.1 - Návrh vegetačn...'!F38</f>
        <v>93639.85</v>
      </c>
      <c r="BB96" s="25">
        <f>'[1]SO 2.2.1 - Návrh vegetačn...'!F39</f>
        <v>0</v>
      </c>
      <c r="BC96" s="25">
        <f>'[1]SO 2.2.1 - Návrh vegetačn...'!F40</f>
        <v>0</v>
      </c>
      <c r="BD96" s="169">
        <f>'[1]SO 2.2.1 - Návrh vegetačn...'!F41</f>
        <v>0</v>
      </c>
      <c r="BT96" s="12" t="s">
        <v>95</v>
      </c>
      <c r="BV96" s="12" t="s">
        <v>604</v>
      </c>
      <c r="BW96" s="12" t="s">
        <v>1</v>
      </c>
      <c r="BX96" s="12" t="s">
        <v>610</v>
      </c>
      <c r="CL96" s="12" t="s">
        <v>14</v>
      </c>
    </row>
    <row r="97" spans="1:90" s="138" customFormat="1" ht="23.25" customHeight="1">
      <c r="A97" s="170"/>
      <c r="B97" s="137"/>
      <c r="C97" s="53"/>
      <c r="D97" s="53"/>
      <c r="E97" s="53"/>
      <c r="F97" s="53"/>
      <c r="G97" s="212" t="s">
        <v>614</v>
      </c>
      <c r="H97" s="212"/>
      <c r="I97" s="212"/>
      <c r="J97" s="212"/>
      <c r="K97" s="212"/>
      <c r="L97" s="53"/>
      <c r="M97" s="212" t="s">
        <v>615</v>
      </c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210">
        <f>'SO 2.2.2.1 - Časť bez Kri...'!J34</f>
        <v>0</v>
      </c>
      <c r="AH97" s="211"/>
      <c r="AI97" s="211"/>
      <c r="AJ97" s="211"/>
      <c r="AK97" s="211"/>
      <c r="AL97" s="211"/>
      <c r="AM97" s="211"/>
      <c r="AN97" s="210">
        <f>'SO 2.2.2.1 - Časť bez Kri...'!J43</f>
        <v>0</v>
      </c>
      <c r="AO97" s="211"/>
      <c r="AP97" s="211"/>
      <c r="AQ97" s="166" t="s">
        <v>607</v>
      </c>
      <c r="AR97" s="137"/>
      <c r="AS97" s="167">
        <v>0</v>
      </c>
      <c r="AT97" s="25">
        <f t="shared" si="0"/>
        <v>29005.9</v>
      </c>
      <c r="AU97" s="168">
        <f>'[1]SO 2.2.2.1 - Časť bez Kri...'!P132</f>
        <v>3074.499292</v>
      </c>
      <c r="AV97" s="25">
        <f>'[1]SO 2.2.2.1 - Časť bez Kri...'!J37</f>
        <v>0</v>
      </c>
      <c r="AW97" s="25">
        <f>'[1]SO 2.2.2.1 - Časť bez Kri...'!J38</f>
        <v>29005.9</v>
      </c>
      <c r="AX97" s="25">
        <f>'[1]SO 2.2.2.1 - Časť bez Kri...'!J39</f>
        <v>0</v>
      </c>
      <c r="AY97" s="25">
        <f>'[1]SO 2.2.2.1 - Časť bez Kri...'!J40</f>
        <v>0</v>
      </c>
      <c r="AZ97" s="25">
        <f>'[1]SO 2.2.2.1 - Časť bez Kri...'!F37</f>
        <v>0</v>
      </c>
      <c r="BA97" s="25">
        <f>'[1]SO 2.2.2.1 - Časť bez Kri...'!F38</f>
        <v>126112.59</v>
      </c>
      <c r="BB97" s="25">
        <f>'[1]SO 2.2.2.1 - Časť bez Kri...'!F39</f>
        <v>0</v>
      </c>
      <c r="BC97" s="25">
        <f>'[1]SO 2.2.2.1 - Časť bez Kri...'!F40</f>
        <v>0</v>
      </c>
      <c r="BD97" s="169">
        <f>'[1]SO 2.2.2.1 - Časť bez Kri...'!F41</f>
        <v>0</v>
      </c>
      <c r="BT97" s="12" t="s">
        <v>100</v>
      </c>
      <c r="BV97" s="12" t="s">
        <v>604</v>
      </c>
      <c r="BW97" s="12" t="s">
        <v>448</v>
      </c>
      <c r="BX97" s="12" t="s">
        <v>613</v>
      </c>
      <c r="CL97" s="12" t="s">
        <v>14</v>
      </c>
    </row>
    <row r="98" spans="1:90" s="10" customFormat="1" ht="6.95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9"/>
    </row>
  </sheetData>
  <mergeCells count="48">
    <mergeCell ref="AN97:AP97"/>
    <mergeCell ref="G97:K97"/>
    <mergeCell ref="M97:AF97"/>
    <mergeCell ref="AG97:AM97"/>
    <mergeCell ref="F96:J96"/>
    <mergeCell ref="L96:AF96"/>
    <mergeCell ref="AG96:AM96"/>
    <mergeCell ref="AN96:AP96"/>
    <mergeCell ref="D95:H95"/>
    <mergeCell ref="J95:AF95"/>
    <mergeCell ref="AG95:AM95"/>
    <mergeCell ref="AN95:AP95"/>
    <mergeCell ref="AG94:AM94"/>
    <mergeCell ref="AN94:AP94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L85:AJ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29:P29"/>
    <mergeCell ref="W29:AE29"/>
    <mergeCell ref="AK29:AO29"/>
    <mergeCell ref="L30:P30"/>
    <mergeCell ref="W30:AE30"/>
    <mergeCell ref="AK30:AO30"/>
    <mergeCell ref="L28:P28"/>
    <mergeCell ref="W28:AE28"/>
    <mergeCell ref="AK28:AO28"/>
    <mergeCell ref="AR2:BE2"/>
    <mergeCell ref="K5:AJ5"/>
    <mergeCell ref="K6:AJ6"/>
    <mergeCell ref="E23:AN23"/>
    <mergeCell ref="AK26:AO26"/>
  </mergeCells>
  <pageMargins left="0.39374999999999999" right="0.39374999999999999" top="0.39374999999999999" bottom="0.39374999999999999" header="0" footer="0"/>
  <pageSetup paperSize="9" scale="6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F207-D29B-43D2-9DE3-2B00CC17C38E}">
  <sheetPr>
    <pageSetUpPr fitToPage="1"/>
  </sheetPr>
  <dimension ref="B2:BM257"/>
  <sheetViews>
    <sheetView showGridLines="0" topLeftCell="A120" workbookViewId="0">
      <selection activeCell="I136" sqref="I136:J256"/>
    </sheetView>
  </sheetViews>
  <sheetFormatPr defaultRowHeight="11.25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>
      <c r="L2" s="173" t="s">
        <v>0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2" t="s">
        <v>1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>
      <c r="B5" s="5"/>
      <c r="L5" s="5"/>
    </row>
    <row r="6" spans="2:46" ht="12" customHeight="1">
      <c r="B6" s="5"/>
      <c r="D6" s="8" t="s">
        <v>6</v>
      </c>
      <c r="L6" s="5"/>
    </row>
    <row r="7" spans="2:46" ht="26.25" customHeight="1">
      <c r="B7" s="5"/>
      <c r="E7" s="213" t="str">
        <f>'[1]Rekapitulácia stavby'!K6</f>
        <v>Zelené sídliská - lokalita MAGURSKÁ - JELŠOVÝ HÁJIK - revízia 3</v>
      </c>
      <c r="F7" s="214"/>
      <c r="G7" s="214"/>
      <c r="H7" s="214"/>
      <c r="L7" s="5"/>
    </row>
    <row r="8" spans="2:46" ht="12.75">
      <c r="B8" s="5"/>
      <c r="D8" s="8" t="s">
        <v>7</v>
      </c>
      <c r="L8" s="5"/>
    </row>
    <row r="9" spans="2:46" ht="16.5" customHeight="1">
      <c r="B9" s="5"/>
      <c r="E9" s="213" t="s">
        <v>8</v>
      </c>
      <c r="F9" s="174"/>
      <c r="G9" s="174"/>
      <c r="H9" s="174"/>
      <c r="L9" s="5"/>
    </row>
    <row r="10" spans="2:46" ht="12" customHeight="1">
      <c r="B10" s="5"/>
      <c r="D10" s="8" t="s">
        <v>9</v>
      </c>
      <c r="L10" s="5"/>
    </row>
    <row r="11" spans="2:46" s="10" customFormat="1" ht="16.5" customHeight="1">
      <c r="B11" s="9"/>
      <c r="E11" s="198" t="s">
        <v>10</v>
      </c>
      <c r="F11" s="215"/>
      <c r="G11" s="215"/>
      <c r="H11" s="215"/>
      <c r="L11" s="9"/>
    </row>
    <row r="12" spans="2:46" s="10" customFormat="1" ht="12" customHeight="1">
      <c r="B12" s="9"/>
      <c r="D12" s="8" t="s">
        <v>11</v>
      </c>
      <c r="L12" s="9"/>
    </row>
    <row r="13" spans="2:46" s="10" customFormat="1" ht="16.5" customHeight="1">
      <c r="B13" s="9"/>
      <c r="E13" s="186" t="s">
        <v>12</v>
      </c>
      <c r="F13" s="215"/>
      <c r="G13" s="215"/>
      <c r="H13" s="215"/>
      <c r="L13" s="9"/>
    </row>
    <row r="14" spans="2:46" s="10" customFormat="1">
      <c r="B14" s="9"/>
      <c r="L14" s="9"/>
    </row>
    <row r="15" spans="2:46" s="10" customFormat="1" ht="12" customHeight="1">
      <c r="B15" s="9"/>
      <c r="D15" s="8" t="s">
        <v>13</v>
      </c>
      <c r="F15" s="12" t="s">
        <v>14</v>
      </c>
      <c r="I15" s="8" t="s">
        <v>15</v>
      </c>
      <c r="J15" s="12" t="s">
        <v>14</v>
      </c>
      <c r="L15" s="9"/>
    </row>
    <row r="16" spans="2:46" s="10" customFormat="1" ht="12" customHeight="1">
      <c r="B16" s="9"/>
      <c r="D16" s="8" t="s">
        <v>16</v>
      </c>
      <c r="F16" s="12" t="s">
        <v>17</v>
      </c>
      <c r="I16" s="8" t="s">
        <v>18</v>
      </c>
      <c r="J16" s="13">
        <v>46099</v>
      </c>
      <c r="L16" s="9"/>
    </row>
    <row r="17" spans="2:12" s="10" customFormat="1" ht="10.9" customHeight="1">
      <c r="B17" s="9"/>
      <c r="L17" s="9"/>
    </row>
    <row r="18" spans="2:12" s="10" customFormat="1" ht="12" customHeight="1">
      <c r="B18" s="9"/>
      <c r="D18" s="8" t="s">
        <v>19</v>
      </c>
      <c r="I18" s="8" t="s">
        <v>20</v>
      </c>
      <c r="J18" s="12" t="s">
        <v>14</v>
      </c>
      <c r="L18" s="9"/>
    </row>
    <row r="19" spans="2:12" s="10" customFormat="1" ht="18" customHeight="1">
      <c r="B19" s="9"/>
      <c r="E19" s="12" t="s">
        <v>21</v>
      </c>
      <c r="I19" s="8" t="s">
        <v>22</v>
      </c>
      <c r="J19" s="12" t="s">
        <v>14</v>
      </c>
      <c r="L19" s="9"/>
    </row>
    <row r="20" spans="2:12" s="10" customFormat="1" ht="6.95" customHeight="1">
      <c r="B20" s="9"/>
      <c r="L20" s="9"/>
    </row>
    <row r="21" spans="2:12" s="10" customFormat="1" ht="12" customHeight="1">
      <c r="B21" s="9"/>
      <c r="D21" s="8" t="s">
        <v>23</v>
      </c>
      <c r="I21" s="8" t="s">
        <v>20</v>
      </c>
      <c r="J21" s="12" t="str">
        <f>'[1]Rekapitulácia stavby'!AN13</f>
        <v/>
      </c>
      <c r="L21" s="9"/>
    </row>
    <row r="22" spans="2:12" s="10" customFormat="1" ht="18" customHeight="1">
      <c r="B22" s="9"/>
      <c r="E22" s="175" t="str">
        <f>'[1]Rekapitulácia stavby'!E14</f>
        <v xml:space="preserve"> </v>
      </c>
      <c r="F22" s="175"/>
      <c r="G22" s="175"/>
      <c r="H22" s="175"/>
      <c r="I22" s="8" t="s">
        <v>22</v>
      </c>
      <c r="J22" s="12" t="str">
        <f>'[1]Rekapitulácia stavby'!AN14</f>
        <v/>
      </c>
      <c r="L22" s="9"/>
    </row>
    <row r="23" spans="2:12" s="10" customFormat="1" ht="6.95" customHeight="1">
      <c r="B23" s="9"/>
      <c r="L23" s="9"/>
    </row>
    <row r="24" spans="2:12" s="10" customFormat="1" ht="12" customHeight="1">
      <c r="B24" s="9"/>
      <c r="D24" s="8" t="s">
        <v>24</v>
      </c>
      <c r="I24" s="8" t="s">
        <v>20</v>
      </c>
      <c r="J24" s="12" t="s">
        <v>14</v>
      </c>
      <c r="L24" s="9"/>
    </row>
    <row r="25" spans="2:12" s="10" customFormat="1" ht="18" customHeight="1">
      <c r="B25" s="9"/>
      <c r="E25" s="12" t="s">
        <v>25</v>
      </c>
      <c r="I25" s="8" t="s">
        <v>22</v>
      </c>
      <c r="J25" s="12" t="s">
        <v>14</v>
      </c>
      <c r="L25" s="9"/>
    </row>
    <row r="26" spans="2:12" s="10" customFormat="1" ht="6.95" customHeight="1">
      <c r="B26" s="9"/>
      <c r="L26" s="9"/>
    </row>
    <row r="27" spans="2:12" s="10" customFormat="1" ht="12" customHeight="1">
      <c r="B27" s="9"/>
      <c r="D27" s="8" t="s">
        <v>26</v>
      </c>
      <c r="I27" s="8" t="s">
        <v>20</v>
      </c>
      <c r="J27" s="12" t="s">
        <v>14</v>
      </c>
      <c r="L27" s="9"/>
    </row>
    <row r="28" spans="2:12" s="10" customFormat="1" ht="18" customHeight="1">
      <c r="B28" s="9"/>
      <c r="E28" s="12" t="s">
        <v>27</v>
      </c>
      <c r="I28" s="8" t="s">
        <v>22</v>
      </c>
      <c r="J28" s="12" t="s">
        <v>14</v>
      </c>
      <c r="L28" s="9"/>
    </row>
    <row r="29" spans="2:12" s="10" customFormat="1" ht="6.95" customHeight="1">
      <c r="B29" s="9"/>
      <c r="L29" s="9"/>
    </row>
    <row r="30" spans="2:12" s="10" customFormat="1" ht="12" customHeight="1">
      <c r="B30" s="9"/>
      <c r="D30" s="8" t="s">
        <v>28</v>
      </c>
      <c r="L30" s="9"/>
    </row>
    <row r="31" spans="2:12" s="15" customFormat="1" ht="16.5" customHeight="1">
      <c r="B31" s="14"/>
      <c r="E31" s="177" t="s">
        <v>14</v>
      </c>
      <c r="F31" s="177"/>
      <c r="G31" s="177"/>
      <c r="H31" s="177"/>
      <c r="L31" s="14"/>
    </row>
    <row r="32" spans="2:12" s="10" customFormat="1" ht="6.95" customHeight="1">
      <c r="B32" s="9"/>
      <c r="L32" s="9"/>
    </row>
    <row r="33" spans="2:12" s="10" customFormat="1" ht="6.95" customHeight="1">
      <c r="B33" s="9"/>
      <c r="D33" s="17"/>
      <c r="E33" s="17"/>
      <c r="F33" s="17"/>
      <c r="G33" s="17"/>
      <c r="H33" s="17"/>
      <c r="I33" s="17"/>
      <c r="J33" s="17"/>
      <c r="K33" s="17"/>
      <c r="L33" s="9"/>
    </row>
    <row r="34" spans="2:12" s="10" customFormat="1" ht="25.35" customHeight="1">
      <c r="B34" s="9"/>
      <c r="D34" s="18" t="s">
        <v>29</v>
      </c>
      <c r="J34" s="19">
        <f>ROUND(J133, 2)</f>
        <v>0</v>
      </c>
      <c r="L34" s="9"/>
    </row>
    <row r="35" spans="2:12" s="10" customFormat="1" ht="6.95" customHeight="1">
      <c r="B35" s="9"/>
      <c r="D35" s="17"/>
      <c r="E35" s="17"/>
      <c r="F35" s="17"/>
      <c r="G35" s="17"/>
      <c r="H35" s="17"/>
      <c r="I35" s="17"/>
      <c r="J35" s="17"/>
      <c r="K35" s="17"/>
      <c r="L35" s="9"/>
    </row>
    <row r="36" spans="2:12" s="10" customFormat="1" ht="14.45" customHeight="1">
      <c r="B36" s="9"/>
      <c r="F36" s="20" t="s">
        <v>30</v>
      </c>
      <c r="I36" s="20" t="s">
        <v>31</v>
      </c>
      <c r="J36" s="20" t="s">
        <v>32</v>
      </c>
      <c r="L36" s="9"/>
    </row>
    <row r="37" spans="2:12" s="10" customFormat="1" ht="14.45" customHeight="1">
      <c r="B37" s="9"/>
      <c r="D37" s="11" t="s">
        <v>33</v>
      </c>
      <c r="E37" s="21" t="s">
        <v>34</v>
      </c>
      <c r="F37" s="22">
        <f>ROUND((SUM(BE133:BE256)),  2)</f>
        <v>0</v>
      </c>
      <c r="G37" s="23"/>
      <c r="H37" s="23"/>
      <c r="I37" s="24">
        <v>0.23</v>
      </c>
      <c r="J37" s="22">
        <f>ROUND(((SUM(BE133:BE256))*I37),  2)</f>
        <v>0</v>
      </c>
      <c r="L37" s="9"/>
    </row>
    <row r="38" spans="2:12" s="10" customFormat="1" ht="14.45" customHeight="1">
      <c r="B38" s="9"/>
      <c r="E38" s="21"/>
      <c r="F38" s="25">
        <f>ROUND((SUM(BF133:BF256)),  2)</f>
        <v>0</v>
      </c>
      <c r="I38" s="26">
        <v>0.23</v>
      </c>
      <c r="J38" s="25">
        <f>ROUND(((SUM(BF133:BF256))*I38),  2)</f>
        <v>0</v>
      </c>
      <c r="L38" s="9"/>
    </row>
    <row r="39" spans="2:12" s="10" customFormat="1" ht="14.45" hidden="1" customHeight="1">
      <c r="B39" s="9"/>
      <c r="E39" s="8" t="s">
        <v>36</v>
      </c>
      <c r="F39" s="25">
        <f>ROUND((SUM(BG133:BG256)),  2)</f>
        <v>0</v>
      </c>
      <c r="I39" s="26">
        <v>0.23</v>
      </c>
      <c r="J39" s="25">
        <f>0</f>
        <v>0</v>
      </c>
      <c r="L39" s="9"/>
    </row>
    <row r="40" spans="2:12" s="10" customFormat="1" ht="14.45" hidden="1" customHeight="1">
      <c r="B40" s="9"/>
      <c r="E40" s="8" t="s">
        <v>37</v>
      </c>
      <c r="F40" s="25">
        <f>ROUND((SUM(BH133:BH256)),  2)</f>
        <v>0</v>
      </c>
      <c r="I40" s="26">
        <v>0.23</v>
      </c>
      <c r="J40" s="25">
        <f>0</f>
        <v>0</v>
      </c>
      <c r="L40" s="9"/>
    </row>
    <row r="41" spans="2:12" s="10" customFormat="1" ht="14.45" hidden="1" customHeight="1">
      <c r="B41" s="9"/>
      <c r="E41" s="21" t="s">
        <v>38</v>
      </c>
      <c r="F41" s="22">
        <f>ROUND((SUM(BI133:BI256)),  2)</f>
        <v>0</v>
      </c>
      <c r="G41" s="23"/>
      <c r="H41" s="23"/>
      <c r="I41" s="24">
        <v>0</v>
      </c>
      <c r="J41" s="22">
        <f>0</f>
        <v>0</v>
      </c>
      <c r="L41" s="9"/>
    </row>
    <row r="42" spans="2:12" s="10" customFormat="1" ht="6.95" customHeight="1">
      <c r="B42" s="9"/>
      <c r="L42" s="9"/>
    </row>
    <row r="43" spans="2:12" s="10" customFormat="1" ht="25.35" customHeight="1">
      <c r="B43" s="9"/>
      <c r="C43" s="27"/>
      <c r="D43" s="28" t="s">
        <v>39</v>
      </c>
      <c r="E43" s="29"/>
      <c r="F43" s="29"/>
      <c r="G43" s="30" t="s">
        <v>40</v>
      </c>
      <c r="H43" s="31" t="s">
        <v>41</v>
      </c>
      <c r="I43" s="29"/>
      <c r="J43" s="32">
        <f>SUM(J34:J41)</f>
        <v>0</v>
      </c>
      <c r="K43" s="33"/>
      <c r="L43" s="9"/>
    </row>
    <row r="44" spans="2:12" s="10" customFormat="1" ht="14.45" customHeight="1">
      <c r="B44" s="9"/>
      <c r="L44" s="9"/>
    </row>
    <row r="45" spans="2:12" ht="14.45" customHeight="1">
      <c r="B45" s="5"/>
      <c r="L45" s="5"/>
    </row>
    <row r="46" spans="2:12" ht="14.45" customHeight="1">
      <c r="B46" s="5"/>
      <c r="L46" s="5"/>
    </row>
    <row r="47" spans="2:12" ht="14.45" customHeight="1">
      <c r="B47" s="5"/>
      <c r="L47" s="5"/>
    </row>
    <row r="48" spans="2:12" ht="14.45" customHeight="1">
      <c r="B48" s="5"/>
      <c r="L48" s="5"/>
    </row>
    <row r="49" spans="2:12" ht="14.45" customHeight="1">
      <c r="B49" s="5"/>
      <c r="L49" s="5"/>
    </row>
    <row r="50" spans="2:12" s="10" customFormat="1" ht="14.45" customHeight="1">
      <c r="B50" s="9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9"/>
    </row>
    <row r="51" spans="2:12">
      <c r="B51" s="5"/>
      <c r="L51" s="5"/>
    </row>
    <row r="52" spans="2:12">
      <c r="B52" s="5"/>
      <c r="L52" s="5"/>
    </row>
    <row r="53" spans="2:12">
      <c r="B53" s="5"/>
      <c r="L53" s="5"/>
    </row>
    <row r="54" spans="2:12">
      <c r="B54" s="5"/>
      <c r="L54" s="5"/>
    </row>
    <row r="55" spans="2:12">
      <c r="B55" s="5"/>
      <c r="L55" s="5"/>
    </row>
    <row r="56" spans="2:12">
      <c r="B56" s="5"/>
      <c r="L56" s="5"/>
    </row>
    <row r="57" spans="2:12">
      <c r="B57" s="5"/>
      <c r="L57" s="5"/>
    </row>
    <row r="58" spans="2:12">
      <c r="B58" s="5"/>
      <c r="L58" s="5"/>
    </row>
    <row r="59" spans="2:12">
      <c r="B59" s="5"/>
      <c r="L59" s="5"/>
    </row>
    <row r="60" spans="2:12">
      <c r="B60" s="5"/>
      <c r="L60" s="5"/>
    </row>
    <row r="61" spans="2:12" s="10" customFormat="1" ht="12.75">
      <c r="B61" s="9"/>
      <c r="D61" s="36" t="s">
        <v>44</v>
      </c>
      <c r="E61" s="37"/>
      <c r="F61" s="38" t="s">
        <v>45</v>
      </c>
      <c r="G61" s="36" t="s">
        <v>44</v>
      </c>
      <c r="H61" s="37"/>
      <c r="I61" s="37"/>
      <c r="J61" s="39" t="s">
        <v>45</v>
      </c>
      <c r="K61" s="37"/>
      <c r="L61" s="9"/>
    </row>
    <row r="62" spans="2:12">
      <c r="B62" s="5"/>
      <c r="L62" s="5"/>
    </row>
    <row r="63" spans="2:12">
      <c r="B63" s="5"/>
      <c r="L63" s="5"/>
    </row>
    <row r="64" spans="2:12">
      <c r="B64" s="5"/>
      <c r="L64" s="5"/>
    </row>
    <row r="65" spans="2:12" s="10" customFormat="1" ht="12.75">
      <c r="B65" s="9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9"/>
    </row>
    <row r="66" spans="2:12">
      <c r="B66" s="5"/>
      <c r="L66" s="5"/>
    </row>
    <row r="67" spans="2:12">
      <c r="B67" s="5"/>
      <c r="L67" s="5"/>
    </row>
    <row r="68" spans="2:12">
      <c r="B68" s="5"/>
      <c r="L68" s="5"/>
    </row>
    <row r="69" spans="2:12">
      <c r="B69" s="5"/>
      <c r="L69" s="5"/>
    </row>
    <row r="70" spans="2:12">
      <c r="B70" s="5"/>
      <c r="L70" s="5"/>
    </row>
    <row r="71" spans="2:12">
      <c r="B71" s="5"/>
      <c r="L71" s="5"/>
    </row>
    <row r="72" spans="2:12">
      <c r="B72" s="5"/>
      <c r="L72" s="5"/>
    </row>
    <row r="73" spans="2:12">
      <c r="B73" s="5"/>
      <c r="L73" s="5"/>
    </row>
    <row r="74" spans="2:12">
      <c r="B74" s="5"/>
      <c r="L74" s="5"/>
    </row>
    <row r="75" spans="2:12">
      <c r="B75" s="5"/>
      <c r="L75" s="5"/>
    </row>
    <row r="76" spans="2:12" s="10" customFormat="1" ht="12.75">
      <c r="B76" s="9"/>
      <c r="D76" s="36" t="s">
        <v>44</v>
      </c>
      <c r="E76" s="37"/>
      <c r="F76" s="38" t="s">
        <v>45</v>
      </c>
      <c r="G76" s="36" t="s">
        <v>44</v>
      </c>
      <c r="H76" s="37"/>
      <c r="I76" s="37"/>
      <c r="J76" s="39" t="s">
        <v>45</v>
      </c>
      <c r="K76" s="37"/>
      <c r="L76" s="9"/>
    </row>
    <row r="77" spans="2:12" s="10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9"/>
    </row>
    <row r="81" spans="2:12" s="10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9"/>
    </row>
    <row r="82" spans="2:12" s="10" customFormat="1" ht="24.95" hidden="1" customHeight="1">
      <c r="B82" s="9"/>
      <c r="C82" s="6" t="s">
        <v>48</v>
      </c>
      <c r="L82" s="9"/>
    </row>
    <row r="83" spans="2:12" s="10" customFormat="1" ht="6.95" hidden="1" customHeight="1">
      <c r="B83" s="9"/>
      <c r="L83" s="9"/>
    </row>
    <row r="84" spans="2:12" s="10" customFormat="1" ht="12" hidden="1" customHeight="1">
      <c r="B84" s="9"/>
      <c r="C84" s="8" t="s">
        <v>6</v>
      </c>
      <c r="L84" s="9"/>
    </row>
    <row r="85" spans="2:12" s="10" customFormat="1" ht="26.25" hidden="1" customHeight="1">
      <c r="B85" s="9"/>
      <c r="E85" s="213" t="str">
        <f>E7</f>
        <v>Zelené sídliská - lokalita MAGURSKÁ - JELŠOVÝ HÁJIK - revízia 3</v>
      </c>
      <c r="F85" s="214"/>
      <c r="G85" s="214"/>
      <c r="H85" s="214"/>
      <c r="L85" s="9"/>
    </row>
    <row r="86" spans="2:12" ht="12" hidden="1" customHeight="1">
      <c r="B86" s="5"/>
      <c r="C86" s="8" t="s">
        <v>7</v>
      </c>
      <c r="L86" s="5"/>
    </row>
    <row r="87" spans="2:12" ht="16.5" hidden="1" customHeight="1">
      <c r="B87" s="5"/>
      <c r="E87" s="213" t="s">
        <v>8</v>
      </c>
      <c r="F87" s="174"/>
      <c r="G87" s="174"/>
      <c r="H87" s="174"/>
      <c r="L87" s="5"/>
    </row>
    <row r="88" spans="2:12" ht="12" hidden="1" customHeight="1">
      <c r="B88" s="5"/>
      <c r="C88" s="8" t="s">
        <v>9</v>
      </c>
      <c r="L88" s="5"/>
    </row>
    <row r="89" spans="2:12" s="10" customFormat="1" ht="16.5" hidden="1" customHeight="1">
      <c r="B89" s="9"/>
      <c r="E89" s="198" t="s">
        <v>10</v>
      </c>
      <c r="F89" s="215"/>
      <c r="G89" s="215"/>
      <c r="H89" s="215"/>
      <c r="L89" s="9"/>
    </row>
    <row r="90" spans="2:12" s="10" customFormat="1" ht="12" hidden="1" customHeight="1">
      <c r="B90" s="9"/>
      <c r="C90" s="8" t="s">
        <v>11</v>
      </c>
      <c r="L90" s="9"/>
    </row>
    <row r="91" spans="2:12" s="10" customFormat="1" ht="16.5" hidden="1" customHeight="1">
      <c r="B91" s="9"/>
      <c r="E91" s="186" t="str">
        <f>E13</f>
        <v>SO 2.2.1 - Návrh vegetačných úprav - časť 1</v>
      </c>
      <c r="F91" s="215"/>
      <c r="G91" s="215"/>
      <c r="H91" s="215"/>
      <c r="L91" s="9"/>
    </row>
    <row r="92" spans="2:12" s="10" customFormat="1" ht="6.95" hidden="1" customHeight="1">
      <c r="B92" s="9"/>
      <c r="L92" s="9"/>
    </row>
    <row r="93" spans="2:12" s="10" customFormat="1" ht="12" hidden="1" customHeight="1">
      <c r="B93" s="9"/>
      <c r="C93" s="8" t="s">
        <v>16</v>
      </c>
      <c r="F93" s="12" t="str">
        <f>F16</f>
        <v>Magurská, Jelšový hájik</v>
      </c>
      <c r="I93" s="8" t="s">
        <v>18</v>
      </c>
      <c r="J93" s="13">
        <f>IF(J16="","",J16)</f>
        <v>46099</v>
      </c>
      <c r="L93" s="9"/>
    </row>
    <row r="94" spans="2:12" s="10" customFormat="1" ht="6.95" hidden="1" customHeight="1">
      <c r="B94" s="9"/>
      <c r="L94" s="9"/>
    </row>
    <row r="95" spans="2:12" s="10" customFormat="1" ht="15.2" hidden="1" customHeight="1">
      <c r="B95" s="9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Júlia Straňáková</v>
      </c>
      <c r="L95" s="9"/>
    </row>
    <row r="96" spans="2:12" s="10" customFormat="1" ht="15.2" hidden="1" customHeight="1">
      <c r="B96" s="9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Milan Straňák</v>
      </c>
      <c r="L96" s="9"/>
    </row>
    <row r="97" spans="2:47" s="10" customFormat="1" ht="10.35" hidden="1" customHeight="1">
      <c r="B97" s="9"/>
      <c r="L97" s="9"/>
    </row>
    <row r="98" spans="2:47" s="10" customFormat="1" ht="29.25" hidden="1" customHeight="1">
      <c r="B98" s="9"/>
      <c r="C98" s="44" t="s">
        <v>49</v>
      </c>
      <c r="D98" s="27"/>
      <c r="E98" s="27"/>
      <c r="F98" s="27"/>
      <c r="G98" s="27"/>
      <c r="H98" s="27"/>
      <c r="I98" s="27"/>
      <c r="J98" s="45" t="s">
        <v>50</v>
      </c>
      <c r="K98" s="27"/>
      <c r="L98" s="9"/>
    </row>
    <row r="99" spans="2:47" s="10" customFormat="1" ht="10.35" hidden="1" customHeight="1">
      <c r="B99" s="9"/>
      <c r="L99" s="9"/>
    </row>
    <row r="100" spans="2:47" s="10" customFormat="1" ht="22.9" hidden="1" customHeight="1">
      <c r="B100" s="9"/>
      <c r="C100" s="46" t="s">
        <v>51</v>
      </c>
      <c r="J100" s="19">
        <f>J133</f>
        <v>0</v>
      </c>
      <c r="L100" s="9"/>
      <c r="AU100" s="2" t="s">
        <v>52</v>
      </c>
    </row>
    <row r="101" spans="2:47" s="48" customFormat="1" ht="24.95" hidden="1" customHeight="1">
      <c r="B101" s="47"/>
      <c r="D101" s="49" t="s">
        <v>53</v>
      </c>
      <c r="E101" s="50"/>
      <c r="F101" s="50"/>
      <c r="G101" s="50"/>
      <c r="H101" s="50"/>
      <c r="I101" s="50"/>
      <c r="J101" s="51">
        <f>J134</f>
        <v>0</v>
      </c>
      <c r="L101" s="47"/>
    </row>
    <row r="102" spans="2:47" s="53" customFormat="1" ht="19.899999999999999" hidden="1" customHeight="1">
      <c r="B102" s="52"/>
      <c r="D102" s="54" t="s">
        <v>54</v>
      </c>
      <c r="E102" s="55"/>
      <c r="F102" s="55"/>
      <c r="G102" s="55"/>
      <c r="H102" s="55"/>
      <c r="I102" s="55"/>
      <c r="J102" s="56">
        <f>J135</f>
        <v>0</v>
      </c>
      <c r="L102" s="52"/>
    </row>
    <row r="103" spans="2:47" s="53" customFormat="1" ht="14.85" hidden="1" customHeight="1">
      <c r="B103" s="52"/>
      <c r="D103" s="54" t="s">
        <v>55</v>
      </c>
      <c r="E103" s="55"/>
      <c r="F103" s="55"/>
      <c r="G103" s="55"/>
      <c r="H103" s="55"/>
      <c r="I103" s="55"/>
      <c r="J103" s="56">
        <f>J137</f>
        <v>0</v>
      </c>
      <c r="L103" s="52"/>
    </row>
    <row r="104" spans="2:47" s="53" customFormat="1" ht="14.85" hidden="1" customHeight="1">
      <c r="B104" s="52"/>
      <c r="D104" s="54" t="s">
        <v>56</v>
      </c>
      <c r="E104" s="55"/>
      <c r="F104" s="55"/>
      <c r="G104" s="55"/>
      <c r="H104" s="55"/>
      <c r="I104" s="55"/>
      <c r="J104" s="56">
        <f>J167</f>
        <v>0</v>
      </c>
      <c r="L104" s="52"/>
    </row>
    <row r="105" spans="2:47" s="53" customFormat="1" ht="14.85" hidden="1" customHeight="1">
      <c r="B105" s="52"/>
      <c r="D105" s="54" t="s">
        <v>57</v>
      </c>
      <c r="E105" s="55"/>
      <c r="F105" s="55"/>
      <c r="G105" s="55"/>
      <c r="H105" s="55"/>
      <c r="I105" s="55"/>
      <c r="J105" s="56">
        <f>J205</f>
        <v>0</v>
      </c>
      <c r="L105" s="52"/>
    </row>
    <row r="106" spans="2:47" s="53" customFormat="1" ht="14.85" hidden="1" customHeight="1">
      <c r="B106" s="52"/>
      <c r="D106" s="54" t="s">
        <v>58</v>
      </c>
      <c r="E106" s="55"/>
      <c r="F106" s="55"/>
      <c r="G106" s="55"/>
      <c r="H106" s="55"/>
      <c r="I106" s="55"/>
      <c r="J106" s="56">
        <f>J228</f>
        <v>0</v>
      </c>
      <c r="L106" s="52"/>
    </row>
    <row r="107" spans="2:47" s="53" customFormat="1" ht="14.85" hidden="1" customHeight="1">
      <c r="B107" s="52"/>
      <c r="D107" s="54" t="s">
        <v>59</v>
      </c>
      <c r="E107" s="55"/>
      <c r="F107" s="55"/>
      <c r="G107" s="55"/>
      <c r="H107" s="55"/>
      <c r="I107" s="55"/>
      <c r="J107" s="56">
        <f>J233</f>
        <v>0</v>
      </c>
      <c r="L107" s="52"/>
    </row>
    <row r="108" spans="2:47" s="53" customFormat="1" ht="14.85" hidden="1" customHeight="1">
      <c r="B108" s="52"/>
      <c r="D108" s="54" t="s">
        <v>60</v>
      </c>
      <c r="E108" s="55"/>
      <c r="F108" s="55"/>
      <c r="G108" s="55"/>
      <c r="H108" s="55"/>
      <c r="I108" s="55"/>
      <c r="J108" s="56">
        <f>J241</f>
        <v>0</v>
      </c>
      <c r="L108" s="52"/>
    </row>
    <row r="109" spans="2:47" s="53" customFormat="1" ht="19.899999999999999" hidden="1" customHeight="1">
      <c r="B109" s="52"/>
      <c r="D109" s="54" t="s">
        <v>61</v>
      </c>
      <c r="E109" s="55"/>
      <c r="F109" s="55"/>
      <c r="G109" s="55"/>
      <c r="H109" s="55"/>
      <c r="I109" s="55"/>
      <c r="J109" s="56">
        <f>J255</f>
        <v>0</v>
      </c>
      <c r="L109" s="52"/>
    </row>
    <row r="110" spans="2:47" s="10" customFormat="1" ht="21.75" hidden="1" customHeight="1">
      <c r="B110" s="9"/>
      <c r="L110" s="9"/>
    </row>
    <row r="111" spans="2:47" s="10" customFormat="1" ht="6.95" hidden="1" customHeight="1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9"/>
    </row>
    <row r="112" spans="2:47" hidden="1"/>
    <row r="113" spans="2:12" hidden="1"/>
    <row r="114" spans="2:12" hidden="1"/>
    <row r="115" spans="2:12" s="10" customFormat="1" ht="6.95" customHeight="1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9"/>
    </row>
    <row r="116" spans="2:12" s="10" customFormat="1" ht="24.95" customHeight="1">
      <c r="B116" s="9"/>
      <c r="C116" s="6" t="s">
        <v>62</v>
      </c>
      <c r="L116" s="9"/>
    </row>
    <row r="117" spans="2:12" s="10" customFormat="1" ht="6.95" customHeight="1">
      <c r="B117" s="9"/>
      <c r="L117" s="9"/>
    </row>
    <row r="118" spans="2:12" s="10" customFormat="1" ht="12" customHeight="1">
      <c r="B118" s="9"/>
      <c r="C118" s="8" t="s">
        <v>6</v>
      </c>
      <c r="L118" s="9"/>
    </row>
    <row r="119" spans="2:12" s="10" customFormat="1" ht="26.25" customHeight="1">
      <c r="B119" s="9"/>
      <c r="E119" s="213" t="str">
        <f>E7</f>
        <v>Zelené sídliská - lokalita MAGURSKÁ - JELŠOVÝ HÁJIK - revízia 3</v>
      </c>
      <c r="F119" s="214"/>
      <c r="G119" s="214"/>
      <c r="H119" s="214"/>
      <c r="L119" s="9"/>
    </row>
    <row r="120" spans="2:12" ht="12" customHeight="1">
      <c r="B120" s="5"/>
      <c r="C120" s="8" t="s">
        <v>7</v>
      </c>
      <c r="L120" s="5"/>
    </row>
    <row r="121" spans="2:12" ht="16.5" customHeight="1">
      <c r="B121" s="5"/>
      <c r="E121" s="213" t="s">
        <v>8</v>
      </c>
      <c r="F121" s="174"/>
      <c r="G121" s="174"/>
      <c r="H121" s="174"/>
      <c r="L121" s="5"/>
    </row>
    <row r="122" spans="2:12" ht="12" customHeight="1">
      <c r="B122" s="5"/>
      <c r="C122" s="8" t="s">
        <v>9</v>
      </c>
      <c r="L122" s="5"/>
    </row>
    <row r="123" spans="2:12" s="10" customFormat="1" ht="16.5" customHeight="1">
      <c r="B123" s="9"/>
      <c r="E123" s="198" t="s">
        <v>10</v>
      </c>
      <c r="F123" s="215"/>
      <c r="G123" s="215"/>
      <c r="H123" s="215"/>
      <c r="L123" s="9"/>
    </row>
    <row r="124" spans="2:12" s="10" customFormat="1" ht="12" customHeight="1">
      <c r="B124" s="9"/>
      <c r="C124" s="8" t="s">
        <v>11</v>
      </c>
      <c r="L124" s="9"/>
    </row>
    <row r="125" spans="2:12" s="10" customFormat="1" ht="16.5" customHeight="1">
      <c r="B125" s="9"/>
      <c r="E125" s="186" t="str">
        <f>E13</f>
        <v>SO 2.2.1 - Návrh vegetačných úprav - časť 1</v>
      </c>
      <c r="F125" s="215"/>
      <c r="G125" s="215"/>
      <c r="H125" s="215"/>
      <c r="L125" s="9"/>
    </row>
    <row r="126" spans="2:12" s="10" customFormat="1" ht="6.95" customHeight="1">
      <c r="B126" s="9"/>
      <c r="L126" s="9"/>
    </row>
    <row r="127" spans="2:12" s="10" customFormat="1" ht="12" customHeight="1">
      <c r="B127" s="9"/>
      <c r="C127" s="8" t="s">
        <v>16</v>
      </c>
      <c r="F127" s="12" t="str">
        <f>F16</f>
        <v>Magurská, Jelšový hájik</v>
      </c>
      <c r="I127" s="8" t="s">
        <v>18</v>
      </c>
      <c r="J127" s="13">
        <f>IF(J16="","",J16)</f>
        <v>46099</v>
      </c>
      <c r="L127" s="9"/>
    </row>
    <row r="128" spans="2:12" s="10" customFormat="1" ht="6.95" customHeight="1">
      <c r="B128" s="9"/>
      <c r="L128" s="9"/>
    </row>
    <row r="129" spans="2:65" s="10" customFormat="1" ht="15.2" customHeight="1">
      <c r="B129" s="9"/>
      <c r="C129" s="8" t="s">
        <v>19</v>
      </c>
      <c r="F129" s="12" t="str">
        <f>E19</f>
        <v>Mesto Banská Bystrica</v>
      </c>
      <c r="I129" s="8" t="s">
        <v>24</v>
      </c>
      <c r="J129" s="16" t="str">
        <f>E25</f>
        <v>Ing. Júlia Straňáková</v>
      </c>
      <c r="L129" s="9"/>
    </row>
    <row r="130" spans="2:65" s="10" customFormat="1" ht="15.2" customHeight="1">
      <c r="B130" s="9"/>
      <c r="C130" s="8" t="s">
        <v>23</v>
      </c>
      <c r="F130" s="12" t="str">
        <f>IF(E22="","",E22)</f>
        <v xml:space="preserve"> </v>
      </c>
      <c r="I130" s="8" t="s">
        <v>26</v>
      </c>
      <c r="J130" s="16" t="str">
        <f>E28</f>
        <v>Milan Straňák</v>
      </c>
      <c r="L130" s="9"/>
    </row>
    <row r="131" spans="2:65" s="10" customFormat="1" ht="10.35" customHeight="1">
      <c r="B131" s="9"/>
      <c r="L131" s="9"/>
    </row>
    <row r="132" spans="2:65" s="65" customFormat="1" ht="29.25" customHeight="1">
      <c r="B132" s="57"/>
      <c r="C132" s="58" t="s">
        <v>63</v>
      </c>
      <c r="D132" s="59" t="s">
        <v>64</v>
      </c>
      <c r="E132" s="59" t="s">
        <v>65</v>
      </c>
      <c r="F132" s="59" t="s">
        <v>66</v>
      </c>
      <c r="G132" s="59" t="s">
        <v>67</v>
      </c>
      <c r="H132" s="59" t="s">
        <v>68</v>
      </c>
      <c r="I132" s="59" t="s">
        <v>69</v>
      </c>
      <c r="J132" s="60" t="s">
        <v>50</v>
      </c>
      <c r="K132" s="61" t="s">
        <v>70</v>
      </c>
      <c r="L132" s="57"/>
      <c r="M132" s="62" t="s">
        <v>14</v>
      </c>
      <c r="N132" s="63" t="s">
        <v>33</v>
      </c>
      <c r="O132" s="63" t="s">
        <v>71</v>
      </c>
      <c r="P132" s="63" t="s">
        <v>72</v>
      </c>
      <c r="Q132" s="63" t="s">
        <v>73</v>
      </c>
      <c r="R132" s="63" t="s">
        <v>74</v>
      </c>
      <c r="S132" s="63" t="s">
        <v>75</v>
      </c>
      <c r="T132" s="64" t="s">
        <v>76</v>
      </c>
    </row>
    <row r="133" spans="2:65" s="10" customFormat="1" ht="22.9" customHeight="1">
      <c r="B133" s="9"/>
      <c r="C133" s="66" t="s">
        <v>51</v>
      </c>
      <c r="J133" s="216">
        <f>BK133</f>
        <v>0</v>
      </c>
      <c r="L133" s="9"/>
      <c r="M133" s="67"/>
      <c r="N133" s="17"/>
      <c r="O133" s="17"/>
      <c r="P133" s="68">
        <f>P134</f>
        <v>1990.6192859999999</v>
      </c>
      <c r="Q133" s="17"/>
      <c r="R133" s="68">
        <f>R134</f>
        <v>94.933147600000012</v>
      </c>
      <c r="S133" s="17"/>
      <c r="T133" s="69">
        <f>T134</f>
        <v>0</v>
      </c>
      <c r="AT133" s="2" t="s">
        <v>77</v>
      </c>
      <c r="AU133" s="2" t="s">
        <v>52</v>
      </c>
      <c r="BK133" s="70">
        <f>BK134</f>
        <v>0</v>
      </c>
    </row>
    <row r="134" spans="2:65" s="72" customFormat="1" ht="25.9" customHeight="1">
      <c r="B134" s="71"/>
      <c r="D134" s="73" t="s">
        <v>77</v>
      </c>
      <c r="E134" s="74" t="s">
        <v>78</v>
      </c>
      <c r="F134" s="74" t="s">
        <v>78</v>
      </c>
      <c r="J134" s="217">
        <f>BK134</f>
        <v>0</v>
      </c>
      <c r="L134" s="71"/>
      <c r="M134" s="75"/>
      <c r="P134" s="76">
        <f>P135+P255</f>
        <v>1990.6192859999999</v>
      </c>
      <c r="R134" s="76">
        <f>R135+R255</f>
        <v>94.933147600000012</v>
      </c>
      <c r="T134" s="77">
        <f>T135+T255</f>
        <v>0</v>
      </c>
      <c r="AR134" s="73" t="s">
        <v>79</v>
      </c>
      <c r="AT134" s="78" t="s">
        <v>77</v>
      </c>
      <c r="AU134" s="78" t="s">
        <v>2</v>
      </c>
      <c r="AY134" s="73" t="s">
        <v>80</v>
      </c>
      <c r="BK134" s="79">
        <f>BK135+BK255</f>
        <v>0</v>
      </c>
    </row>
    <row r="135" spans="2:65" s="72" customFormat="1" ht="22.9" customHeight="1">
      <c r="B135" s="71"/>
      <c r="D135" s="73" t="s">
        <v>77</v>
      </c>
      <c r="E135" s="80" t="s">
        <v>81</v>
      </c>
      <c r="F135" s="80" t="s">
        <v>82</v>
      </c>
      <c r="J135" s="218">
        <f>BK135</f>
        <v>0</v>
      </c>
      <c r="L135" s="71"/>
      <c r="M135" s="75"/>
      <c r="P135" s="76">
        <f>P136+P137+P167+P205+P228+P233+P241</f>
        <v>1804.5373199999999</v>
      </c>
      <c r="R135" s="76">
        <f>R136+R137+R167+R205+R228+R233+R241</f>
        <v>94.933147600000012</v>
      </c>
      <c r="T135" s="77">
        <f>T136+T137+T167+T205+T228+T233+T241</f>
        <v>0</v>
      </c>
      <c r="AR135" s="73" t="s">
        <v>79</v>
      </c>
      <c r="AT135" s="78" t="s">
        <v>77</v>
      </c>
      <c r="AU135" s="78" t="s">
        <v>79</v>
      </c>
      <c r="AY135" s="73" t="s">
        <v>80</v>
      </c>
      <c r="BK135" s="79">
        <f>BK136+BK137+BK167+BK205+BK228+BK233+BK241</f>
        <v>0</v>
      </c>
    </row>
    <row r="136" spans="2:65" s="10" customFormat="1" ht="16.5" customHeight="1">
      <c r="B136" s="81"/>
      <c r="C136" s="82" t="s">
        <v>79</v>
      </c>
      <c r="D136" s="82" t="s">
        <v>83</v>
      </c>
      <c r="E136" s="83" t="s">
        <v>84</v>
      </c>
      <c r="F136" s="84" t="s">
        <v>85</v>
      </c>
      <c r="G136" s="85" t="s">
        <v>86</v>
      </c>
      <c r="H136" s="86">
        <v>172</v>
      </c>
      <c r="I136" s="219">
        <v>0</v>
      </c>
      <c r="J136" s="219">
        <f>ROUND(I136*H136,3)</f>
        <v>0</v>
      </c>
      <c r="K136" s="87"/>
      <c r="L136" s="9"/>
      <c r="M136" s="88" t="s">
        <v>14</v>
      </c>
      <c r="N136" s="89" t="s">
        <v>35</v>
      </c>
      <c r="O136" s="90">
        <v>0</v>
      </c>
      <c r="P136" s="90">
        <f>O136*H136</f>
        <v>0</v>
      </c>
      <c r="Q136" s="90">
        <v>0</v>
      </c>
      <c r="R136" s="90">
        <f>Q136*H136</f>
        <v>0</v>
      </c>
      <c r="S136" s="90">
        <v>0</v>
      </c>
      <c r="T136" s="91">
        <f>S136*H136</f>
        <v>0</v>
      </c>
      <c r="AR136" s="92" t="s">
        <v>87</v>
      </c>
      <c r="AT136" s="92" t="s">
        <v>83</v>
      </c>
      <c r="AU136" s="92" t="s">
        <v>88</v>
      </c>
      <c r="AY136" s="2" t="s">
        <v>80</v>
      </c>
      <c r="BE136" s="93">
        <f>IF(N136="základná",J136,0)</f>
        <v>0</v>
      </c>
      <c r="BF136" s="93">
        <f>IF(N136="znížená",J136,0)</f>
        <v>0</v>
      </c>
      <c r="BG136" s="93">
        <f>IF(N136="zákl. prenesená",J136,0)</f>
        <v>0</v>
      </c>
      <c r="BH136" s="93">
        <f>IF(N136="zníž. prenesená",J136,0)</f>
        <v>0</v>
      </c>
      <c r="BI136" s="93">
        <f>IF(N136="nulová",J136,0)</f>
        <v>0</v>
      </c>
      <c r="BJ136" s="2" t="s">
        <v>88</v>
      </c>
      <c r="BK136" s="94">
        <f>ROUND(I136*H136,3)</f>
        <v>0</v>
      </c>
      <c r="BL136" s="2" t="s">
        <v>87</v>
      </c>
      <c r="BM136" s="92" t="s">
        <v>89</v>
      </c>
    </row>
    <row r="137" spans="2:65" s="72" customFormat="1" ht="20.85" customHeight="1">
      <c r="B137" s="71"/>
      <c r="D137" s="73" t="s">
        <v>77</v>
      </c>
      <c r="E137" s="80" t="s">
        <v>90</v>
      </c>
      <c r="F137" s="80" t="s">
        <v>91</v>
      </c>
      <c r="I137" s="220"/>
      <c r="J137" s="218">
        <f>BK137</f>
        <v>0</v>
      </c>
      <c r="L137" s="71"/>
      <c r="M137" s="75"/>
      <c r="P137" s="76">
        <f>SUM(P138:P166)</f>
        <v>214.22799999999998</v>
      </c>
      <c r="R137" s="76">
        <f>SUM(R138:R166)</f>
        <v>29.491975</v>
      </c>
      <c r="T137" s="77">
        <f>SUM(T138:T166)</f>
        <v>0</v>
      </c>
      <c r="AR137" s="73" t="s">
        <v>79</v>
      </c>
      <c r="AT137" s="78" t="s">
        <v>77</v>
      </c>
      <c r="AU137" s="78" t="s">
        <v>88</v>
      </c>
      <c r="AY137" s="73" t="s">
        <v>80</v>
      </c>
      <c r="BK137" s="79">
        <f>SUM(BK138:BK166)</f>
        <v>0</v>
      </c>
    </row>
    <row r="138" spans="2:65" s="10" customFormat="1" ht="21.75" customHeight="1">
      <c r="B138" s="81"/>
      <c r="C138" s="82" t="s">
        <v>88</v>
      </c>
      <c r="D138" s="82" t="s">
        <v>83</v>
      </c>
      <c r="E138" s="83" t="s">
        <v>92</v>
      </c>
      <c r="F138" s="84" t="s">
        <v>93</v>
      </c>
      <c r="G138" s="85" t="s">
        <v>94</v>
      </c>
      <c r="H138" s="86">
        <v>28</v>
      </c>
      <c r="I138" s="219">
        <v>0</v>
      </c>
      <c r="J138" s="219">
        <f t="shared" ref="J138:J148" si="0">ROUND(I138*H138,3)</f>
        <v>0</v>
      </c>
      <c r="K138" s="87"/>
      <c r="L138" s="9"/>
      <c r="M138" s="88" t="s">
        <v>14</v>
      </c>
      <c r="N138" s="89" t="s">
        <v>35</v>
      </c>
      <c r="O138" s="90">
        <v>0</v>
      </c>
      <c r="P138" s="90">
        <f t="shared" ref="P138:P147" si="1">O138*H138</f>
        <v>0</v>
      </c>
      <c r="Q138" s="90">
        <v>0</v>
      </c>
      <c r="R138" s="90">
        <f t="shared" ref="R138:R147" si="2">Q138*H138</f>
        <v>0</v>
      </c>
      <c r="S138" s="90">
        <v>0</v>
      </c>
      <c r="T138" s="91">
        <f t="shared" ref="T138:T147" si="3">S138*H138</f>
        <v>0</v>
      </c>
      <c r="AR138" s="92" t="s">
        <v>87</v>
      </c>
      <c r="AT138" s="92" t="s">
        <v>83</v>
      </c>
      <c r="AU138" s="92" t="s">
        <v>95</v>
      </c>
      <c r="AY138" s="2" t="s">
        <v>80</v>
      </c>
      <c r="BE138" s="93">
        <f t="shared" ref="BE138:BE147" si="4">IF(N138="základná",J138,0)</f>
        <v>0</v>
      </c>
      <c r="BF138" s="93">
        <f t="shared" ref="BF138:BF147" si="5">IF(N138="znížená",J138,0)</f>
        <v>0</v>
      </c>
      <c r="BG138" s="93">
        <f t="shared" ref="BG138:BG147" si="6">IF(N138="zákl. prenesená",J138,0)</f>
        <v>0</v>
      </c>
      <c r="BH138" s="93">
        <f t="shared" ref="BH138:BH147" si="7">IF(N138="zníž. prenesená",J138,0)</f>
        <v>0</v>
      </c>
      <c r="BI138" s="93">
        <f t="shared" ref="BI138:BI147" si="8">IF(N138="nulová",J138,0)</f>
        <v>0</v>
      </c>
      <c r="BJ138" s="2" t="s">
        <v>88</v>
      </c>
      <c r="BK138" s="94">
        <f t="shared" ref="BK138:BK148" si="9">ROUND(I138*H138,3)</f>
        <v>0</v>
      </c>
      <c r="BL138" s="2" t="s">
        <v>87</v>
      </c>
      <c r="BM138" s="92" t="s">
        <v>96</v>
      </c>
    </row>
    <row r="139" spans="2:65" s="10" customFormat="1" ht="24.2" customHeight="1">
      <c r="B139" s="81"/>
      <c r="C139" s="82" t="s">
        <v>95</v>
      </c>
      <c r="D139" s="82" t="s">
        <v>83</v>
      </c>
      <c r="E139" s="83" t="s">
        <v>97</v>
      </c>
      <c r="F139" s="84" t="s">
        <v>98</v>
      </c>
      <c r="G139" s="85" t="s">
        <v>99</v>
      </c>
      <c r="H139" s="86">
        <v>28</v>
      </c>
      <c r="I139" s="219">
        <v>0</v>
      </c>
      <c r="J139" s="219">
        <f t="shared" si="0"/>
        <v>0</v>
      </c>
      <c r="K139" s="87"/>
      <c r="L139" s="9"/>
      <c r="M139" s="88" t="s">
        <v>14</v>
      </c>
      <c r="N139" s="89" t="s">
        <v>35</v>
      </c>
      <c r="O139" s="90">
        <v>2.9470000000000001</v>
      </c>
      <c r="P139" s="90">
        <f t="shared" si="1"/>
        <v>82.516000000000005</v>
      </c>
      <c r="Q139" s="90">
        <v>0</v>
      </c>
      <c r="R139" s="90">
        <f t="shared" si="2"/>
        <v>0</v>
      </c>
      <c r="S139" s="90">
        <v>0</v>
      </c>
      <c r="T139" s="91">
        <f t="shared" si="3"/>
        <v>0</v>
      </c>
      <c r="AR139" s="92" t="s">
        <v>100</v>
      </c>
      <c r="AT139" s="92" t="s">
        <v>83</v>
      </c>
      <c r="AU139" s="92" t="s">
        <v>95</v>
      </c>
      <c r="AY139" s="2" t="s">
        <v>80</v>
      </c>
      <c r="BE139" s="93">
        <f t="shared" si="4"/>
        <v>0</v>
      </c>
      <c r="BF139" s="93">
        <f t="shared" si="5"/>
        <v>0</v>
      </c>
      <c r="BG139" s="93">
        <f t="shared" si="6"/>
        <v>0</v>
      </c>
      <c r="BH139" s="93">
        <f t="shared" si="7"/>
        <v>0</v>
      </c>
      <c r="BI139" s="93">
        <f t="shared" si="8"/>
        <v>0</v>
      </c>
      <c r="BJ139" s="2" t="s">
        <v>88</v>
      </c>
      <c r="BK139" s="94">
        <f t="shared" si="9"/>
        <v>0</v>
      </c>
      <c r="BL139" s="2" t="s">
        <v>100</v>
      </c>
      <c r="BM139" s="92" t="s">
        <v>101</v>
      </c>
    </row>
    <row r="140" spans="2:65" s="10" customFormat="1" ht="33" customHeight="1">
      <c r="B140" s="81"/>
      <c r="C140" s="82" t="s">
        <v>100</v>
      </c>
      <c r="D140" s="82" t="s">
        <v>83</v>
      </c>
      <c r="E140" s="83" t="s">
        <v>102</v>
      </c>
      <c r="F140" s="84" t="s">
        <v>103</v>
      </c>
      <c r="G140" s="85" t="s">
        <v>99</v>
      </c>
      <c r="H140" s="86">
        <v>28</v>
      </c>
      <c r="I140" s="219">
        <v>0</v>
      </c>
      <c r="J140" s="219">
        <f t="shared" si="0"/>
        <v>0</v>
      </c>
      <c r="K140" s="87"/>
      <c r="L140" s="9"/>
      <c r="M140" s="88" t="s">
        <v>14</v>
      </c>
      <c r="N140" s="89" t="s">
        <v>35</v>
      </c>
      <c r="O140" s="90">
        <v>3.0579999999999998</v>
      </c>
      <c r="P140" s="90">
        <f t="shared" si="1"/>
        <v>85.623999999999995</v>
      </c>
      <c r="Q140" s="90">
        <v>0</v>
      </c>
      <c r="R140" s="90">
        <f t="shared" si="2"/>
        <v>0</v>
      </c>
      <c r="S140" s="90">
        <v>0</v>
      </c>
      <c r="T140" s="91">
        <f t="shared" si="3"/>
        <v>0</v>
      </c>
      <c r="AR140" s="92" t="s">
        <v>100</v>
      </c>
      <c r="AT140" s="92" t="s">
        <v>83</v>
      </c>
      <c r="AU140" s="92" t="s">
        <v>95</v>
      </c>
      <c r="AY140" s="2" t="s">
        <v>80</v>
      </c>
      <c r="BE140" s="93">
        <f t="shared" si="4"/>
        <v>0</v>
      </c>
      <c r="BF140" s="93">
        <f t="shared" si="5"/>
        <v>0</v>
      </c>
      <c r="BG140" s="93">
        <f t="shared" si="6"/>
        <v>0</v>
      </c>
      <c r="BH140" s="93">
        <f t="shared" si="7"/>
        <v>0</v>
      </c>
      <c r="BI140" s="93">
        <f t="shared" si="8"/>
        <v>0</v>
      </c>
      <c r="BJ140" s="2" t="s">
        <v>88</v>
      </c>
      <c r="BK140" s="94">
        <f t="shared" si="9"/>
        <v>0</v>
      </c>
      <c r="BL140" s="2" t="s">
        <v>100</v>
      </c>
      <c r="BM140" s="92" t="s">
        <v>104</v>
      </c>
    </row>
    <row r="141" spans="2:65" s="10" customFormat="1" ht="16.5" customHeight="1">
      <c r="B141" s="81"/>
      <c r="C141" s="95" t="s">
        <v>105</v>
      </c>
      <c r="D141" s="95" t="s">
        <v>106</v>
      </c>
      <c r="E141" s="96" t="s">
        <v>107</v>
      </c>
      <c r="F141" s="97" t="s">
        <v>108</v>
      </c>
      <c r="G141" s="98" t="s">
        <v>99</v>
      </c>
      <c r="H141" s="99">
        <v>1</v>
      </c>
      <c r="I141" s="221">
        <v>0</v>
      </c>
      <c r="J141" s="221">
        <f t="shared" si="0"/>
        <v>0</v>
      </c>
      <c r="K141" s="100"/>
      <c r="L141" s="101"/>
      <c r="M141" s="102" t="s">
        <v>14</v>
      </c>
      <c r="N141" s="103" t="s">
        <v>35</v>
      </c>
      <c r="O141" s="90">
        <v>0</v>
      </c>
      <c r="P141" s="90">
        <f t="shared" si="1"/>
        <v>0</v>
      </c>
      <c r="Q141" s="90">
        <v>0</v>
      </c>
      <c r="R141" s="90">
        <f t="shared" si="2"/>
        <v>0</v>
      </c>
      <c r="S141" s="90">
        <v>0</v>
      </c>
      <c r="T141" s="91">
        <f t="shared" si="3"/>
        <v>0</v>
      </c>
      <c r="AR141" s="92" t="s">
        <v>109</v>
      </c>
      <c r="AT141" s="92" t="s">
        <v>106</v>
      </c>
      <c r="AU141" s="92" t="s">
        <v>95</v>
      </c>
      <c r="AY141" s="2" t="s">
        <v>80</v>
      </c>
      <c r="BE141" s="93">
        <f t="shared" si="4"/>
        <v>0</v>
      </c>
      <c r="BF141" s="93">
        <f t="shared" si="5"/>
        <v>0</v>
      </c>
      <c r="BG141" s="93">
        <f t="shared" si="6"/>
        <v>0</v>
      </c>
      <c r="BH141" s="93">
        <f t="shared" si="7"/>
        <v>0</v>
      </c>
      <c r="BI141" s="93">
        <f t="shared" si="8"/>
        <v>0</v>
      </c>
      <c r="BJ141" s="2" t="s">
        <v>88</v>
      </c>
      <c r="BK141" s="94">
        <f t="shared" si="9"/>
        <v>0</v>
      </c>
      <c r="BL141" s="2" t="s">
        <v>100</v>
      </c>
      <c r="BM141" s="92" t="s">
        <v>110</v>
      </c>
    </row>
    <row r="142" spans="2:65" s="10" customFormat="1" ht="16.5" customHeight="1">
      <c r="B142" s="81"/>
      <c r="C142" s="95" t="s">
        <v>111</v>
      </c>
      <c r="D142" s="95" t="s">
        <v>106</v>
      </c>
      <c r="E142" s="96" t="s">
        <v>112</v>
      </c>
      <c r="F142" s="97" t="s">
        <v>113</v>
      </c>
      <c r="G142" s="98" t="s">
        <v>99</v>
      </c>
      <c r="H142" s="99">
        <v>3</v>
      </c>
      <c r="I142" s="221">
        <v>0</v>
      </c>
      <c r="J142" s="221">
        <f t="shared" si="0"/>
        <v>0</v>
      </c>
      <c r="K142" s="100"/>
      <c r="L142" s="101"/>
      <c r="M142" s="102" t="s">
        <v>14</v>
      </c>
      <c r="N142" s="103" t="s">
        <v>35</v>
      </c>
      <c r="O142" s="90">
        <v>0</v>
      </c>
      <c r="P142" s="90">
        <f t="shared" si="1"/>
        <v>0</v>
      </c>
      <c r="Q142" s="90">
        <v>0</v>
      </c>
      <c r="R142" s="90">
        <f t="shared" si="2"/>
        <v>0</v>
      </c>
      <c r="S142" s="90">
        <v>0</v>
      </c>
      <c r="T142" s="91">
        <f t="shared" si="3"/>
        <v>0</v>
      </c>
      <c r="AR142" s="92" t="s">
        <v>109</v>
      </c>
      <c r="AT142" s="92" t="s">
        <v>106</v>
      </c>
      <c r="AU142" s="92" t="s">
        <v>95</v>
      </c>
      <c r="AY142" s="2" t="s">
        <v>80</v>
      </c>
      <c r="BE142" s="93">
        <f t="shared" si="4"/>
        <v>0</v>
      </c>
      <c r="BF142" s="93">
        <f t="shared" si="5"/>
        <v>0</v>
      </c>
      <c r="BG142" s="93">
        <f t="shared" si="6"/>
        <v>0</v>
      </c>
      <c r="BH142" s="93">
        <f t="shared" si="7"/>
        <v>0</v>
      </c>
      <c r="BI142" s="93">
        <f t="shared" si="8"/>
        <v>0</v>
      </c>
      <c r="BJ142" s="2" t="s">
        <v>88</v>
      </c>
      <c r="BK142" s="94">
        <f t="shared" si="9"/>
        <v>0</v>
      </c>
      <c r="BL142" s="2" t="s">
        <v>100</v>
      </c>
      <c r="BM142" s="92" t="s">
        <v>114</v>
      </c>
    </row>
    <row r="143" spans="2:65" s="10" customFormat="1" ht="16.5" customHeight="1">
      <c r="B143" s="81"/>
      <c r="C143" s="95" t="s">
        <v>115</v>
      </c>
      <c r="D143" s="95" t="s">
        <v>106</v>
      </c>
      <c r="E143" s="96" t="s">
        <v>116</v>
      </c>
      <c r="F143" s="97" t="s">
        <v>117</v>
      </c>
      <c r="G143" s="98" t="s">
        <v>99</v>
      </c>
      <c r="H143" s="99">
        <v>21</v>
      </c>
      <c r="I143" s="221">
        <v>0</v>
      </c>
      <c r="J143" s="221">
        <f t="shared" si="0"/>
        <v>0</v>
      </c>
      <c r="K143" s="100"/>
      <c r="L143" s="101"/>
      <c r="M143" s="102" t="s">
        <v>14</v>
      </c>
      <c r="N143" s="103" t="s">
        <v>35</v>
      </c>
      <c r="O143" s="90">
        <v>0</v>
      </c>
      <c r="P143" s="90">
        <f t="shared" si="1"/>
        <v>0</v>
      </c>
      <c r="Q143" s="90">
        <v>0</v>
      </c>
      <c r="R143" s="90">
        <f t="shared" si="2"/>
        <v>0</v>
      </c>
      <c r="S143" s="90">
        <v>0</v>
      </c>
      <c r="T143" s="91">
        <f t="shared" si="3"/>
        <v>0</v>
      </c>
      <c r="AR143" s="92" t="s">
        <v>109</v>
      </c>
      <c r="AT143" s="92" t="s">
        <v>106</v>
      </c>
      <c r="AU143" s="92" t="s">
        <v>95</v>
      </c>
      <c r="AY143" s="2" t="s">
        <v>80</v>
      </c>
      <c r="BE143" s="93">
        <f t="shared" si="4"/>
        <v>0</v>
      </c>
      <c r="BF143" s="93">
        <f t="shared" si="5"/>
        <v>0</v>
      </c>
      <c r="BG143" s="93">
        <f t="shared" si="6"/>
        <v>0</v>
      </c>
      <c r="BH143" s="93">
        <f t="shared" si="7"/>
        <v>0</v>
      </c>
      <c r="BI143" s="93">
        <f t="shared" si="8"/>
        <v>0</v>
      </c>
      <c r="BJ143" s="2" t="s">
        <v>88</v>
      </c>
      <c r="BK143" s="94">
        <f t="shared" si="9"/>
        <v>0</v>
      </c>
      <c r="BL143" s="2" t="s">
        <v>100</v>
      </c>
      <c r="BM143" s="92" t="s">
        <v>118</v>
      </c>
    </row>
    <row r="144" spans="2:65" s="10" customFormat="1" ht="16.5" customHeight="1">
      <c r="B144" s="81"/>
      <c r="C144" s="95" t="s">
        <v>109</v>
      </c>
      <c r="D144" s="95" t="s">
        <v>106</v>
      </c>
      <c r="E144" s="96" t="s">
        <v>119</v>
      </c>
      <c r="F144" s="97" t="s">
        <v>120</v>
      </c>
      <c r="G144" s="98" t="s">
        <v>99</v>
      </c>
      <c r="H144" s="99">
        <v>1</v>
      </c>
      <c r="I144" s="221">
        <v>0</v>
      </c>
      <c r="J144" s="221">
        <f t="shared" si="0"/>
        <v>0</v>
      </c>
      <c r="K144" s="100"/>
      <c r="L144" s="101"/>
      <c r="M144" s="102" t="s">
        <v>14</v>
      </c>
      <c r="N144" s="103" t="s">
        <v>35</v>
      </c>
      <c r="O144" s="90">
        <v>0</v>
      </c>
      <c r="P144" s="90">
        <f t="shared" si="1"/>
        <v>0</v>
      </c>
      <c r="Q144" s="90">
        <v>0</v>
      </c>
      <c r="R144" s="90">
        <f t="shared" si="2"/>
        <v>0</v>
      </c>
      <c r="S144" s="90">
        <v>0</v>
      </c>
      <c r="T144" s="91">
        <f t="shared" si="3"/>
        <v>0</v>
      </c>
      <c r="AR144" s="92" t="s">
        <v>109</v>
      </c>
      <c r="AT144" s="92" t="s">
        <v>106</v>
      </c>
      <c r="AU144" s="92" t="s">
        <v>95</v>
      </c>
      <c r="AY144" s="2" t="s">
        <v>80</v>
      </c>
      <c r="BE144" s="93">
        <f t="shared" si="4"/>
        <v>0</v>
      </c>
      <c r="BF144" s="93">
        <f t="shared" si="5"/>
        <v>0</v>
      </c>
      <c r="BG144" s="93">
        <f t="shared" si="6"/>
        <v>0</v>
      </c>
      <c r="BH144" s="93">
        <f t="shared" si="7"/>
        <v>0</v>
      </c>
      <c r="BI144" s="93">
        <f t="shared" si="8"/>
        <v>0</v>
      </c>
      <c r="BJ144" s="2" t="s">
        <v>88</v>
      </c>
      <c r="BK144" s="94">
        <f t="shared" si="9"/>
        <v>0</v>
      </c>
      <c r="BL144" s="2" t="s">
        <v>100</v>
      </c>
      <c r="BM144" s="92" t="s">
        <v>121</v>
      </c>
    </row>
    <row r="145" spans="2:65" s="10" customFormat="1" ht="16.5" customHeight="1">
      <c r="B145" s="81"/>
      <c r="C145" s="95" t="s">
        <v>122</v>
      </c>
      <c r="D145" s="95" t="s">
        <v>106</v>
      </c>
      <c r="E145" s="96" t="s">
        <v>123</v>
      </c>
      <c r="F145" s="97" t="s">
        <v>124</v>
      </c>
      <c r="G145" s="98" t="s">
        <v>99</v>
      </c>
      <c r="H145" s="99">
        <v>2</v>
      </c>
      <c r="I145" s="221">
        <v>0</v>
      </c>
      <c r="J145" s="221">
        <f t="shared" si="0"/>
        <v>0</v>
      </c>
      <c r="K145" s="100"/>
      <c r="L145" s="101"/>
      <c r="M145" s="102" t="s">
        <v>14</v>
      </c>
      <c r="N145" s="103" t="s">
        <v>35</v>
      </c>
      <c r="O145" s="90">
        <v>0</v>
      </c>
      <c r="P145" s="90">
        <f t="shared" si="1"/>
        <v>0</v>
      </c>
      <c r="Q145" s="90">
        <v>0</v>
      </c>
      <c r="R145" s="90">
        <f t="shared" si="2"/>
        <v>0</v>
      </c>
      <c r="S145" s="90">
        <v>0</v>
      </c>
      <c r="T145" s="91">
        <f t="shared" si="3"/>
        <v>0</v>
      </c>
      <c r="AR145" s="92" t="s">
        <v>109</v>
      </c>
      <c r="AT145" s="92" t="s">
        <v>106</v>
      </c>
      <c r="AU145" s="92" t="s">
        <v>95</v>
      </c>
      <c r="AY145" s="2" t="s">
        <v>80</v>
      </c>
      <c r="BE145" s="93">
        <f t="shared" si="4"/>
        <v>0</v>
      </c>
      <c r="BF145" s="93">
        <f t="shared" si="5"/>
        <v>0</v>
      </c>
      <c r="BG145" s="93">
        <f t="shared" si="6"/>
        <v>0</v>
      </c>
      <c r="BH145" s="93">
        <f t="shared" si="7"/>
        <v>0</v>
      </c>
      <c r="BI145" s="93">
        <f t="shared" si="8"/>
        <v>0</v>
      </c>
      <c r="BJ145" s="2" t="s">
        <v>88</v>
      </c>
      <c r="BK145" s="94">
        <f t="shared" si="9"/>
        <v>0</v>
      </c>
      <c r="BL145" s="2" t="s">
        <v>100</v>
      </c>
      <c r="BM145" s="92" t="s">
        <v>125</v>
      </c>
    </row>
    <row r="146" spans="2:65" s="10" customFormat="1" ht="33" customHeight="1">
      <c r="B146" s="81"/>
      <c r="C146" s="82" t="s">
        <v>126</v>
      </c>
      <c r="D146" s="82" t="s">
        <v>83</v>
      </c>
      <c r="E146" s="83" t="s">
        <v>127</v>
      </c>
      <c r="F146" s="84" t="s">
        <v>128</v>
      </c>
      <c r="G146" s="85" t="s">
        <v>99</v>
      </c>
      <c r="H146" s="86">
        <v>28</v>
      </c>
      <c r="I146" s="219">
        <v>0</v>
      </c>
      <c r="J146" s="219">
        <f t="shared" si="0"/>
        <v>0</v>
      </c>
      <c r="K146" s="87"/>
      <c r="L146" s="9"/>
      <c r="M146" s="88" t="s">
        <v>14</v>
      </c>
      <c r="N146" s="89" t="s">
        <v>35</v>
      </c>
      <c r="O146" s="90">
        <v>0.86199999999999999</v>
      </c>
      <c r="P146" s="90">
        <f t="shared" si="1"/>
        <v>24.135999999999999</v>
      </c>
      <c r="Q146" s="90">
        <v>4.8000000000000001E-4</v>
      </c>
      <c r="R146" s="90">
        <f t="shared" si="2"/>
        <v>1.3440000000000001E-2</v>
      </c>
      <c r="S146" s="90">
        <v>0</v>
      </c>
      <c r="T146" s="91">
        <f t="shared" si="3"/>
        <v>0</v>
      </c>
      <c r="AR146" s="92" t="s">
        <v>100</v>
      </c>
      <c r="AT146" s="92" t="s">
        <v>83</v>
      </c>
      <c r="AU146" s="92" t="s">
        <v>95</v>
      </c>
      <c r="AY146" s="2" t="s">
        <v>80</v>
      </c>
      <c r="BE146" s="93">
        <f t="shared" si="4"/>
        <v>0</v>
      </c>
      <c r="BF146" s="93">
        <f t="shared" si="5"/>
        <v>0</v>
      </c>
      <c r="BG146" s="93">
        <f t="shared" si="6"/>
        <v>0</v>
      </c>
      <c r="BH146" s="93">
        <f t="shared" si="7"/>
        <v>0</v>
      </c>
      <c r="BI146" s="93">
        <f t="shared" si="8"/>
        <v>0</v>
      </c>
      <c r="BJ146" s="2" t="s">
        <v>88</v>
      </c>
      <c r="BK146" s="94">
        <f t="shared" si="9"/>
        <v>0</v>
      </c>
      <c r="BL146" s="2" t="s">
        <v>100</v>
      </c>
      <c r="BM146" s="92" t="s">
        <v>129</v>
      </c>
    </row>
    <row r="147" spans="2:65" s="10" customFormat="1" ht="16.5" customHeight="1">
      <c r="B147" s="81"/>
      <c r="C147" s="95" t="s">
        <v>130</v>
      </c>
      <c r="D147" s="95" t="s">
        <v>106</v>
      </c>
      <c r="E147" s="96" t="s">
        <v>131</v>
      </c>
      <c r="F147" s="97" t="s">
        <v>132</v>
      </c>
      <c r="G147" s="98" t="s">
        <v>99</v>
      </c>
      <c r="H147" s="99">
        <v>84</v>
      </c>
      <c r="I147" s="221">
        <v>0</v>
      </c>
      <c r="J147" s="221">
        <f t="shared" si="0"/>
        <v>0</v>
      </c>
      <c r="K147" s="100"/>
      <c r="L147" s="101"/>
      <c r="M147" s="102" t="s">
        <v>14</v>
      </c>
      <c r="N147" s="103" t="s">
        <v>35</v>
      </c>
      <c r="O147" s="90">
        <v>0</v>
      </c>
      <c r="P147" s="90">
        <f t="shared" si="1"/>
        <v>0</v>
      </c>
      <c r="Q147" s="90">
        <v>1.2E-2</v>
      </c>
      <c r="R147" s="90">
        <f t="shared" si="2"/>
        <v>1.008</v>
      </c>
      <c r="S147" s="90">
        <v>0</v>
      </c>
      <c r="T147" s="91">
        <f t="shared" si="3"/>
        <v>0</v>
      </c>
      <c r="AR147" s="92" t="s">
        <v>109</v>
      </c>
      <c r="AT147" s="92" t="s">
        <v>106</v>
      </c>
      <c r="AU147" s="92" t="s">
        <v>95</v>
      </c>
      <c r="AY147" s="2" t="s">
        <v>80</v>
      </c>
      <c r="BE147" s="93">
        <f t="shared" si="4"/>
        <v>0</v>
      </c>
      <c r="BF147" s="93">
        <f t="shared" si="5"/>
        <v>0</v>
      </c>
      <c r="BG147" s="93">
        <f t="shared" si="6"/>
        <v>0</v>
      </c>
      <c r="BH147" s="93">
        <f t="shared" si="7"/>
        <v>0</v>
      </c>
      <c r="BI147" s="93">
        <f t="shared" si="8"/>
        <v>0</v>
      </c>
      <c r="BJ147" s="2" t="s">
        <v>88</v>
      </c>
      <c r="BK147" s="94">
        <f t="shared" si="9"/>
        <v>0</v>
      </c>
      <c r="BL147" s="2" t="s">
        <v>100</v>
      </c>
      <c r="BM147" s="92" t="s">
        <v>133</v>
      </c>
    </row>
    <row r="148" spans="2:65" s="105" customFormat="1">
      <c r="B148" s="104"/>
      <c r="D148" s="106" t="s">
        <v>134</v>
      </c>
      <c r="E148" s="107" t="s">
        <v>14</v>
      </c>
      <c r="F148" s="108" t="s">
        <v>135</v>
      </c>
      <c r="H148" s="109">
        <v>84</v>
      </c>
      <c r="I148" s="222"/>
      <c r="J148" s="222">
        <f t="shared" si="0"/>
        <v>0</v>
      </c>
      <c r="L148" s="104"/>
      <c r="M148" s="110"/>
      <c r="T148" s="111"/>
      <c r="AT148" s="107" t="s">
        <v>134</v>
      </c>
      <c r="AU148" s="107" t="s">
        <v>95</v>
      </c>
      <c r="AV148" s="105" t="s">
        <v>88</v>
      </c>
      <c r="AW148" s="105" t="s">
        <v>136</v>
      </c>
      <c r="AX148" s="105" t="s">
        <v>2</v>
      </c>
      <c r="AY148" s="107" t="s">
        <v>80</v>
      </c>
      <c r="BK148" s="105">
        <f t="shared" si="9"/>
        <v>0</v>
      </c>
    </row>
    <row r="149" spans="2:65" s="113" customFormat="1">
      <c r="B149" s="112"/>
      <c r="D149" s="106" t="s">
        <v>134</v>
      </c>
      <c r="E149" s="114" t="s">
        <v>14</v>
      </c>
      <c r="F149" s="115" t="s">
        <v>137</v>
      </c>
      <c r="H149" s="116">
        <v>84</v>
      </c>
      <c r="I149" s="223"/>
      <c r="J149" s="223"/>
      <c r="L149" s="112"/>
      <c r="M149" s="117"/>
      <c r="T149" s="118"/>
      <c r="AT149" s="114" t="s">
        <v>134</v>
      </c>
      <c r="AU149" s="114" t="s">
        <v>95</v>
      </c>
      <c r="AV149" s="113" t="s">
        <v>100</v>
      </c>
      <c r="AW149" s="113" t="s">
        <v>136</v>
      </c>
      <c r="AX149" s="113" t="s">
        <v>79</v>
      </c>
      <c r="AY149" s="114" t="s">
        <v>80</v>
      </c>
    </row>
    <row r="150" spans="2:65" s="10" customFormat="1" ht="24.2" customHeight="1">
      <c r="B150" s="81"/>
      <c r="C150" s="95" t="s">
        <v>138</v>
      </c>
      <c r="D150" s="95" t="s">
        <v>106</v>
      </c>
      <c r="E150" s="96" t="s">
        <v>139</v>
      </c>
      <c r="F150" s="97" t="s">
        <v>140</v>
      </c>
      <c r="G150" s="98" t="s">
        <v>99</v>
      </c>
      <c r="H150" s="99">
        <v>28</v>
      </c>
      <c r="I150" s="221">
        <v>0</v>
      </c>
      <c r="J150" s="221">
        <f>ROUND(I150*H150,3)</f>
        <v>0</v>
      </c>
      <c r="K150" s="100"/>
      <c r="L150" s="101"/>
      <c r="M150" s="102" t="s">
        <v>14</v>
      </c>
      <c r="N150" s="103" t="s">
        <v>35</v>
      </c>
      <c r="O150" s="90">
        <v>0</v>
      </c>
      <c r="P150" s="90">
        <f>O150*H150</f>
        <v>0</v>
      </c>
      <c r="Q150" s="90">
        <v>1.2E-2</v>
      </c>
      <c r="R150" s="90">
        <f>Q150*H150</f>
        <v>0.33600000000000002</v>
      </c>
      <c r="S150" s="90">
        <v>0</v>
      </c>
      <c r="T150" s="91">
        <f>S150*H150</f>
        <v>0</v>
      </c>
      <c r="AR150" s="92" t="s">
        <v>109</v>
      </c>
      <c r="AT150" s="92" t="s">
        <v>106</v>
      </c>
      <c r="AU150" s="92" t="s">
        <v>95</v>
      </c>
      <c r="AY150" s="2" t="s">
        <v>80</v>
      </c>
      <c r="BE150" s="93">
        <f>IF(N150="základná",J150,0)</f>
        <v>0</v>
      </c>
      <c r="BF150" s="93">
        <f>IF(N150="znížená",J150,0)</f>
        <v>0</v>
      </c>
      <c r="BG150" s="93">
        <f>IF(N150="zákl. prenesená",J150,0)</f>
        <v>0</v>
      </c>
      <c r="BH150" s="93">
        <f>IF(N150="zníž. prenesená",J150,0)</f>
        <v>0</v>
      </c>
      <c r="BI150" s="93">
        <f>IF(N150="nulová",J150,0)</f>
        <v>0</v>
      </c>
      <c r="BJ150" s="2" t="s">
        <v>88</v>
      </c>
      <c r="BK150" s="94">
        <f>ROUND(I150*H150,3)</f>
        <v>0</v>
      </c>
      <c r="BL150" s="2" t="s">
        <v>100</v>
      </c>
      <c r="BM150" s="92" t="s">
        <v>141</v>
      </c>
    </row>
    <row r="151" spans="2:65" s="10" customFormat="1" ht="16.5" customHeight="1">
      <c r="B151" s="81"/>
      <c r="C151" s="95" t="s">
        <v>142</v>
      </c>
      <c r="D151" s="95" t="s">
        <v>106</v>
      </c>
      <c r="E151" s="96" t="s">
        <v>143</v>
      </c>
      <c r="F151" s="97" t="s">
        <v>144</v>
      </c>
      <c r="G151" s="98" t="s">
        <v>99</v>
      </c>
      <c r="H151" s="99">
        <v>28</v>
      </c>
      <c r="I151" s="221">
        <v>0</v>
      </c>
      <c r="J151" s="221">
        <f>ROUND(I151*H151,3)</f>
        <v>0</v>
      </c>
      <c r="K151" s="100"/>
      <c r="L151" s="101"/>
      <c r="M151" s="102" t="s">
        <v>14</v>
      </c>
      <c r="N151" s="103" t="s">
        <v>35</v>
      </c>
      <c r="O151" s="90">
        <v>0</v>
      </c>
      <c r="P151" s="90">
        <f>O151*H151</f>
        <v>0</v>
      </c>
      <c r="Q151" s="90">
        <v>0</v>
      </c>
      <c r="R151" s="90">
        <f>Q151*H151</f>
        <v>0</v>
      </c>
      <c r="S151" s="90">
        <v>0</v>
      </c>
      <c r="T151" s="91">
        <f>S151*H151</f>
        <v>0</v>
      </c>
      <c r="AR151" s="92" t="s">
        <v>109</v>
      </c>
      <c r="AT151" s="92" t="s">
        <v>106</v>
      </c>
      <c r="AU151" s="92" t="s">
        <v>95</v>
      </c>
      <c r="AY151" s="2" t="s">
        <v>80</v>
      </c>
      <c r="BE151" s="93">
        <f>IF(N151="základná",J151,0)</f>
        <v>0</v>
      </c>
      <c r="BF151" s="93">
        <f>IF(N151="znížená",J151,0)</f>
        <v>0</v>
      </c>
      <c r="BG151" s="93">
        <f>IF(N151="zákl. prenesená",J151,0)</f>
        <v>0</v>
      </c>
      <c r="BH151" s="93">
        <f>IF(N151="zníž. prenesená",J151,0)</f>
        <v>0</v>
      </c>
      <c r="BI151" s="93">
        <f>IF(N151="nulová",J151,0)</f>
        <v>0</v>
      </c>
      <c r="BJ151" s="2" t="s">
        <v>88</v>
      </c>
      <c r="BK151" s="94">
        <f>ROUND(I151*H151,3)</f>
        <v>0</v>
      </c>
      <c r="BL151" s="2" t="s">
        <v>100</v>
      </c>
      <c r="BM151" s="92" t="s">
        <v>145</v>
      </c>
    </row>
    <row r="152" spans="2:65" s="10" customFormat="1" ht="24.2" customHeight="1">
      <c r="B152" s="81"/>
      <c r="C152" s="82" t="s">
        <v>146</v>
      </c>
      <c r="D152" s="82" t="s">
        <v>83</v>
      </c>
      <c r="E152" s="83" t="s">
        <v>147</v>
      </c>
      <c r="F152" s="84" t="s">
        <v>148</v>
      </c>
      <c r="G152" s="85" t="s">
        <v>99</v>
      </c>
      <c r="H152" s="86">
        <v>28</v>
      </c>
      <c r="I152" s="219">
        <v>0</v>
      </c>
      <c r="J152" s="219">
        <f>ROUND(I152*H152,3)</f>
        <v>0</v>
      </c>
      <c r="K152" s="87"/>
      <c r="L152" s="9"/>
      <c r="M152" s="88" t="s">
        <v>14</v>
      </c>
      <c r="N152" s="89" t="s">
        <v>35</v>
      </c>
      <c r="O152" s="90">
        <v>0.23699999999999999</v>
      </c>
      <c r="P152" s="90">
        <f>O152*H152</f>
        <v>6.6359999999999992</v>
      </c>
      <c r="Q152" s="90">
        <v>0</v>
      </c>
      <c r="R152" s="90">
        <f>Q152*H152</f>
        <v>0</v>
      </c>
      <c r="S152" s="90">
        <v>0</v>
      </c>
      <c r="T152" s="91">
        <f>S152*H152</f>
        <v>0</v>
      </c>
      <c r="AR152" s="92" t="s">
        <v>100</v>
      </c>
      <c r="AT152" s="92" t="s">
        <v>83</v>
      </c>
      <c r="AU152" s="92" t="s">
        <v>95</v>
      </c>
      <c r="AY152" s="2" t="s">
        <v>80</v>
      </c>
      <c r="BE152" s="93">
        <f>IF(N152="základná",J152,0)</f>
        <v>0</v>
      </c>
      <c r="BF152" s="93">
        <f>IF(N152="znížená",J152,0)</f>
        <v>0</v>
      </c>
      <c r="BG152" s="93">
        <f>IF(N152="zákl. prenesená",J152,0)</f>
        <v>0</v>
      </c>
      <c r="BH152" s="93">
        <f>IF(N152="zníž. prenesená",J152,0)</f>
        <v>0</v>
      </c>
      <c r="BI152" s="93">
        <f>IF(N152="nulová",J152,0)</f>
        <v>0</v>
      </c>
      <c r="BJ152" s="2" t="s">
        <v>88</v>
      </c>
      <c r="BK152" s="94">
        <f>ROUND(I152*H152,3)</f>
        <v>0</v>
      </c>
      <c r="BL152" s="2" t="s">
        <v>100</v>
      </c>
      <c r="BM152" s="92" t="s">
        <v>149</v>
      </c>
    </row>
    <row r="153" spans="2:65" s="10" customFormat="1" ht="16.5" customHeight="1">
      <c r="B153" s="81"/>
      <c r="C153" s="95" t="s">
        <v>150</v>
      </c>
      <c r="D153" s="95" t="s">
        <v>106</v>
      </c>
      <c r="E153" s="96" t="s">
        <v>151</v>
      </c>
      <c r="F153" s="97" t="s">
        <v>152</v>
      </c>
      <c r="G153" s="98" t="s">
        <v>153</v>
      </c>
      <c r="H153" s="99">
        <v>7</v>
      </c>
      <c r="I153" s="221">
        <v>0</v>
      </c>
      <c r="J153" s="221">
        <f>ROUND(I153*H153,3)</f>
        <v>0</v>
      </c>
      <c r="K153" s="100"/>
      <c r="L153" s="101"/>
      <c r="M153" s="102" t="s">
        <v>14</v>
      </c>
      <c r="N153" s="103" t="s">
        <v>35</v>
      </c>
      <c r="O153" s="90">
        <v>0</v>
      </c>
      <c r="P153" s="90">
        <f>O153*H153</f>
        <v>0</v>
      </c>
      <c r="Q153" s="90">
        <v>0</v>
      </c>
      <c r="R153" s="90">
        <f>Q153*H153</f>
        <v>0</v>
      </c>
      <c r="S153" s="90">
        <v>0</v>
      </c>
      <c r="T153" s="91">
        <f>S153*H153</f>
        <v>0</v>
      </c>
      <c r="AR153" s="92" t="s">
        <v>109</v>
      </c>
      <c r="AT153" s="92" t="s">
        <v>106</v>
      </c>
      <c r="AU153" s="92" t="s">
        <v>95</v>
      </c>
      <c r="AY153" s="2" t="s">
        <v>80</v>
      </c>
      <c r="BE153" s="93">
        <f>IF(N153="základná",J153,0)</f>
        <v>0</v>
      </c>
      <c r="BF153" s="93">
        <f>IF(N153="znížená",J153,0)</f>
        <v>0</v>
      </c>
      <c r="BG153" s="93">
        <f>IF(N153="zákl. prenesená",J153,0)</f>
        <v>0</v>
      </c>
      <c r="BH153" s="93">
        <f>IF(N153="zníž. prenesená",J153,0)</f>
        <v>0</v>
      </c>
      <c r="BI153" s="93">
        <f>IF(N153="nulová",J153,0)</f>
        <v>0</v>
      </c>
      <c r="BJ153" s="2" t="s">
        <v>88</v>
      </c>
      <c r="BK153" s="94">
        <f>ROUND(I153*H153,3)</f>
        <v>0</v>
      </c>
      <c r="BL153" s="2" t="s">
        <v>100</v>
      </c>
      <c r="BM153" s="92" t="s">
        <v>154</v>
      </c>
    </row>
    <row r="154" spans="2:65" s="105" customFormat="1">
      <c r="B154" s="104"/>
      <c r="D154" s="106" t="s">
        <v>134</v>
      </c>
      <c r="E154" s="107" t="s">
        <v>14</v>
      </c>
      <c r="F154" s="108" t="s">
        <v>155</v>
      </c>
      <c r="H154" s="109">
        <v>7</v>
      </c>
      <c r="I154" s="222"/>
      <c r="J154" s="222"/>
      <c r="L154" s="104"/>
      <c r="M154" s="110"/>
      <c r="T154" s="111"/>
      <c r="AT154" s="107" t="s">
        <v>134</v>
      </c>
      <c r="AU154" s="107" t="s">
        <v>95</v>
      </c>
      <c r="AV154" s="105" t="s">
        <v>88</v>
      </c>
      <c r="AW154" s="105" t="s">
        <v>136</v>
      </c>
      <c r="AX154" s="105" t="s">
        <v>79</v>
      </c>
      <c r="AY154" s="107" t="s">
        <v>80</v>
      </c>
    </row>
    <row r="155" spans="2:65" s="10" customFormat="1" ht="16.5" customHeight="1">
      <c r="B155" s="81"/>
      <c r="C155" s="82" t="s">
        <v>156</v>
      </c>
      <c r="D155" s="82" t="s">
        <v>83</v>
      </c>
      <c r="E155" s="83" t="s">
        <v>157</v>
      </c>
      <c r="F155" s="84" t="s">
        <v>158</v>
      </c>
      <c r="G155" s="85" t="s">
        <v>99</v>
      </c>
      <c r="H155" s="86">
        <v>28</v>
      </c>
      <c r="I155" s="219">
        <v>0</v>
      </c>
      <c r="J155" s="219">
        <f>ROUND(I155*H155,3)</f>
        <v>0</v>
      </c>
      <c r="K155" s="87"/>
      <c r="L155" s="9"/>
      <c r="M155" s="88" t="s">
        <v>14</v>
      </c>
      <c r="N155" s="89" t="s">
        <v>35</v>
      </c>
      <c r="O155" s="90">
        <v>5.2999999999999999E-2</v>
      </c>
      <c r="P155" s="90">
        <f>O155*H155</f>
        <v>1.484</v>
      </c>
      <c r="Q155" s="90">
        <v>0</v>
      </c>
      <c r="R155" s="90">
        <f>Q155*H155</f>
        <v>0</v>
      </c>
      <c r="S155" s="90">
        <v>0</v>
      </c>
      <c r="T155" s="91">
        <f>S155*H155</f>
        <v>0</v>
      </c>
      <c r="AR155" s="92" t="s">
        <v>100</v>
      </c>
      <c r="AT155" s="92" t="s">
        <v>83</v>
      </c>
      <c r="AU155" s="92" t="s">
        <v>95</v>
      </c>
      <c r="AY155" s="2" t="s">
        <v>80</v>
      </c>
      <c r="BE155" s="93">
        <f>IF(N155="základná",J155,0)</f>
        <v>0</v>
      </c>
      <c r="BF155" s="93">
        <f>IF(N155="znížená",J155,0)</f>
        <v>0</v>
      </c>
      <c r="BG155" s="93">
        <f>IF(N155="zákl. prenesená",J155,0)</f>
        <v>0</v>
      </c>
      <c r="BH155" s="93">
        <f>IF(N155="zníž. prenesená",J155,0)</f>
        <v>0</v>
      </c>
      <c r="BI155" s="93">
        <f>IF(N155="nulová",J155,0)</f>
        <v>0</v>
      </c>
      <c r="BJ155" s="2" t="s">
        <v>88</v>
      </c>
      <c r="BK155" s="94">
        <f>ROUND(I155*H155,3)</f>
        <v>0</v>
      </c>
      <c r="BL155" s="2" t="s">
        <v>100</v>
      </c>
      <c r="BM155" s="92" t="s">
        <v>159</v>
      </c>
    </row>
    <row r="156" spans="2:65" s="10" customFormat="1" ht="16.5" customHeight="1">
      <c r="B156" s="81"/>
      <c r="C156" s="95" t="s">
        <v>160</v>
      </c>
      <c r="D156" s="95" t="s">
        <v>106</v>
      </c>
      <c r="E156" s="96" t="s">
        <v>161</v>
      </c>
      <c r="F156" s="97" t="s">
        <v>162</v>
      </c>
      <c r="G156" s="98" t="s">
        <v>153</v>
      </c>
      <c r="H156" s="99">
        <v>2.2400000000000002</v>
      </c>
      <c r="I156" s="221">
        <v>0</v>
      </c>
      <c r="J156" s="221">
        <f>ROUND(I156*H156,3)</f>
        <v>0</v>
      </c>
      <c r="K156" s="100"/>
      <c r="L156" s="101"/>
      <c r="M156" s="102" t="s">
        <v>14</v>
      </c>
      <c r="N156" s="103" t="s">
        <v>35</v>
      </c>
      <c r="O156" s="90">
        <v>0</v>
      </c>
      <c r="P156" s="90">
        <f>O156*H156</f>
        <v>0</v>
      </c>
      <c r="Q156" s="90">
        <v>1</v>
      </c>
      <c r="R156" s="90">
        <f>Q156*H156</f>
        <v>2.2400000000000002</v>
      </c>
      <c r="S156" s="90">
        <v>0</v>
      </c>
      <c r="T156" s="91">
        <f>S156*H156</f>
        <v>0</v>
      </c>
      <c r="AR156" s="92" t="s">
        <v>109</v>
      </c>
      <c r="AT156" s="92" t="s">
        <v>106</v>
      </c>
      <c r="AU156" s="92" t="s">
        <v>95</v>
      </c>
      <c r="AY156" s="2" t="s">
        <v>80</v>
      </c>
      <c r="BE156" s="93">
        <f>IF(N156="základná",J156,0)</f>
        <v>0</v>
      </c>
      <c r="BF156" s="93">
        <f>IF(N156="znížená",J156,0)</f>
        <v>0</v>
      </c>
      <c r="BG156" s="93">
        <f>IF(N156="zákl. prenesená",J156,0)</f>
        <v>0</v>
      </c>
      <c r="BH156" s="93">
        <f>IF(N156="zníž. prenesená",J156,0)</f>
        <v>0</v>
      </c>
      <c r="BI156" s="93">
        <f>IF(N156="nulová",J156,0)</f>
        <v>0</v>
      </c>
      <c r="BJ156" s="2" t="s">
        <v>88</v>
      </c>
      <c r="BK156" s="94">
        <f>ROUND(I156*H156,3)</f>
        <v>0</v>
      </c>
      <c r="BL156" s="2" t="s">
        <v>100</v>
      </c>
      <c r="BM156" s="92" t="s">
        <v>163</v>
      </c>
    </row>
    <row r="157" spans="2:65" s="105" customFormat="1">
      <c r="B157" s="104"/>
      <c r="D157" s="106" t="s">
        <v>134</v>
      </c>
      <c r="E157" s="107" t="s">
        <v>14</v>
      </c>
      <c r="F157" s="108" t="s">
        <v>164</v>
      </c>
      <c r="H157" s="109">
        <v>2.2400000000000002</v>
      </c>
      <c r="I157" s="222"/>
      <c r="J157" s="222"/>
      <c r="L157" s="104"/>
      <c r="M157" s="110"/>
      <c r="T157" s="111"/>
      <c r="AT157" s="107" t="s">
        <v>134</v>
      </c>
      <c r="AU157" s="107" t="s">
        <v>95</v>
      </c>
      <c r="AV157" s="105" t="s">
        <v>88</v>
      </c>
      <c r="AW157" s="105" t="s">
        <v>136</v>
      </c>
      <c r="AX157" s="105" t="s">
        <v>79</v>
      </c>
      <c r="AY157" s="107" t="s">
        <v>80</v>
      </c>
    </row>
    <row r="158" spans="2:65" s="10" customFormat="1" ht="24.2" customHeight="1">
      <c r="B158" s="81"/>
      <c r="C158" s="82" t="s">
        <v>165</v>
      </c>
      <c r="D158" s="82" t="s">
        <v>83</v>
      </c>
      <c r="E158" s="83" t="s">
        <v>166</v>
      </c>
      <c r="F158" s="84" t="s">
        <v>167</v>
      </c>
      <c r="G158" s="85" t="s">
        <v>168</v>
      </c>
      <c r="H158" s="86">
        <v>28</v>
      </c>
      <c r="I158" s="219">
        <v>0</v>
      </c>
      <c r="J158" s="219">
        <f>ROUND(I158*H158,3)</f>
        <v>0</v>
      </c>
      <c r="K158" s="87"/>
      <c r="L158" s="9"/>
      <c r="M158" s="88" t="s">
        <v>14</v>
      </c>
      <c r="N158" s="89" t="s">
        <v>35</v>
      </c>
      <c r="O158" s="90">
        <v>0.158</v>
      </c>
      <c r="P158" s="90">
        <f>O158*H158</f>
        <v>4.4240000000000004</v>
      </c>
      <c r="Q158" s="90">
        <v>0</v>
      </c>
      <c r="R158" s="90">
        <f>Q158*H158</f>
        <v>0</v>
      </c>
      <c r="S158" s="90">
        <v>0</v>
      </c>
      <c r="T158" s="91">
        <f>S158*H158</f>
        <v>0</v>
      </c>
      <c r="AR158" s="92" t="s">
        <v>100</v>
      </c>
      <c r="AT158" s="92" t="s">
        <v>83</v>
      </c>
      <c r="AU158" s="92" t="s">
        <v>95</v>
      </c>
      <c r="AY158" s="2" t="s">
        <v>80</v>
      </c>
      <c r="BE158" s="93">
        <f>IF(N158="základná",J158,0)</f>
        <v>0</v>
      </c>
      <c r="BF158" s="93">
        <f>IF(N158="znížená",J158,0)</f>
        <v>0</v>
      </c>
      <c r="BG158" s="93">
        <f>IF(N158="zákl. prenesená",J158,0)</f>
        <v>0</v>
      </c>
      <c r="BH158" s="93">
        <f>IF(N158="zníž. prenesená",J158,0)</f>
        <v>0</v>
      </c>
      <c r="BI158" s="93">
        <f>IF(N158="nulová",J158,0)</f>
        <v>0</v>
      </c>
      <c r="BJ158" s="2" t="s">
        <v>88</v>
      </c>
      <c r="BK158" s="94">
        <f>ROUND(I158*H158,3)</f>
        <v>0</v>
      </c>
      <c r="BL158" s="2" t="s">
        <v>100</v>
      </c>
      <c r="BM158" s="92" t="s">
        <v>169</v>
      </c>
    </row>
    <row r="159" spans="2:65" s="10" customFormat="1" ht="16.5" customHeight="1">
      <c r="B159" s="81"/>
      <c r="C159" s="95" t="s">
        <v>170</v>
      </c>
      <c r="D159" s="95" t="s">
        <v>106</v>
      </c>
      <c r="E159" s="96" t="s">
        <v>171</v>
      </c>
      <c r="F159" s="97" t="s">
        <v>172</v>
      </c>
      <c r="G159" s="98" t="s">
        <v>173</v>
      </c>
      <c r="H159" s="99">
        <v>1960</v>
      </c>
      <c r="I159" s="221">
        <v>0</v>
      </c>
      <c r="J159" s="221">
        <f>ROUND(I159*H159,3)</f>
        <v>0</v>
      </c>
      <c r="K159" s="100"/>
      <c r="L159" s="101"/>
      <c r="M159" s="102" t="s">
        <v>14</v>
      </c>
      <c r="N159" s="103" t="s">
        <v>35</v>
      </c>
      <c r="O159" s="90">
        <v>0</v>
      </c>
      <c r="P159" s="90">
        <f>O159*H159</f>
        <v>0</v>
      </c>
      <c r="Q159" s="90">
        <v>2.9999999999999997E-4</v>
      </c>
      <c r="R159" s="90">
        <f>Q159*H159</f>
        <v>0.58799999999999997</v>
      </c>
      <c r="S159" s="90">
        <v>0</v>
      </c>
      <c r="T159" s="91">
        <f>S159*H159</f>
        <v>0</v>
      </c>
      <c r="AR159" s="92" t="s">
        <v>109</v>
      </c>
      <c r="AT159" s="92" t="s">
        <v>106</v>
      </c>
      <c r="AU159" s="92" t="s">
        <v>95</v>
      </c>
      <c r="AY159" s="2" t="s">
        <v>80</v>
      </c>
      <c r="BE159" s="93">
        <f>IF(N159="základná",J159,0)</f>
        <v>0</v>
      </c>
      <c r="BF159" s="93">
        <f>IF(N159="znížená",J159,0)</f>
        <v>0</v>
      </c>
      <c r="BG159" s="93">
        <f>IF(N159="zákl. prenesená",J159,0)</f>
        <v>0</v>
      </c>
      <c r="BH159" s="93">
        <f>IF(N159="zníž. prenesená",J159,0)</f>
        <v>0</v>
      </c>
      <c r="BI159" s="93">
        <f>IF(N159="nulová",J159,0)</f>
        <v>0</v>
      </c>
      <c r="BJ159" s="2" t="s">
        <v>88</v>
      </c>
      <c r="BK159" s="94">
        <f>ROUND(I159*H159,3)</f>
        <v>0</v>
      </c>
      <c r="BL159" s="2" t="s">
        <v>100</v>
      </c>
      <c r="BM159" s="92" t="s">
        <v>174</v>
      </c>
    </row>
    <row r="160" spans="2:65" s="105" customFormat="1">
      <c r="B160" s="104"/>
      <c r="D160" s="106" t="s">
        <v>134</v>
      </c>
      <c r="F160" s="108" t="s">
        <v>175</v>
      </c>
      <c r="H160" s="109">
        <v>1960</v>
      </c>
      <c r="I160" s="222"/>
      <c r="J160" s="222"/>
      <c r="L160" s="104"/>
      <c r="M160" s="110"/>
      <c r="T160" s="111"/>
      <c r="AT160" s="107" t="s">
        <v>134</v>
      </c>
      <c r="AU160" s="107" t="s">
        <v>95</v>
      </c>
      <c r="AV160" s="105" t="s">
        <v>88</v>
      </c>
      <c r="AW160" s="105" t="s">
        <v>5</v>
      </c>
      <c r="AX160" s="105" t="s">
        <v>79</v>
      </c>
      <c r="AY160" s="107" t="s">
        <v>80</v>
      </c>
    </row>
    <row r="161" spans="2:65" s="10" customFormat="1" ht="33" customHeight="1">
      <c r="B161" s="81"/>
      <c r="C161" s="82" t="s">
        <v>176</v>
      </c>
      <c r="D161" s="82" t="s">
        <v>83</v>
      </c>
      <c r="E161" s="83" t="s">
        <v>177</v>
      </c>
      <c r="F161" s="84" t="s">
        <v>178</v>
      </c>
      <c r="G161" s="85" t="s">
        <v>179</v>
      </c>
      <c r="H161" s="86">
        <v>4</v>
      </c>
      <c r="I161" s="219">
        <v>0</v>
      </c>
      <c r="J161" s="219">
        <f>ROUND(I161*H161,3)</f>
        <v>0</v>
      </c>
      <c r="K161" s="87"/>
      <c r="L161" s="9"/>
      <c r="M161" s="88" t="s">
        <v>14</v>
      </c>
      <c r="N161" s="89" t="s">
        <v>35</v>
      </c>
      <c r="O161" s="90">
        <v>0.33600000000000002</v>
      </c>
      <c r="P161" s="90">
        <f>O161*H161</f>
        <v>1.3440000000000001</v>
      </c>
      <c r="Q161" s="90">
        <v>4.4693749999999997E-2</v>
      </c>
      <c r="R161" s="90">
        <f>Q161*H161</f>
        <v>0.17877499999999999</v>
      </c>
      <c r="S161" s="90">
        <v>0</v>
      </c>
      <c r="T161" s="91">
        <f>S161*H161</f>
        <v>0</v>
      </c>
      <c r="AR161" s="92" t="s">
        <v>100</v>
      </c>
      <c r="AT161" s="92" t="s">
        <v>83</v>
      </c>
      <c r="AU161" s="92" t="s">
        <v>95</v>
      </c>
      <c r="AY161" s="2" t="s">
        <v>80</v>
      </c>
      <c r="BE161" s="93">
        <f>IF(N161="základná",J161,0)</f>
        <v>0</v>
      </c>
      <c r="BF161" s="93">
        <f>IF(N161="znížená",J161,0)</f>
        <v>0</v>
      </c>
      <c r="BG161" s="93">
        <f>IF(N161="zákl. prenesená",J161,0)</f>
        <v>0</v>
      </c>
      <c r="BH161" s="93">
        <f>IF(N161="zníž. prenesená",J161,0)</f>
        <v>0</v>
      </c>
      <c r="BI161" s="93">
        <f>IF(N161="nulová",J161,0)</f>
        <v>0</v>
      </c>
      <c r="BJ161" s="2" t="s">
        <v>88</v>
      </c>
      <c r="BK161" s="94">
        <f>ROUND(I161*H161,3)</f>
        <v>0</v>
      </c>
      <c r="BL161" s="2" t="s">
        <v>100</v>
      </c>
      <c r="BM161" s="92" t="s">
        <v>180</v>
      </c>
    </row>
    <row r="162" spans="2:65" s="10" customFormat="1" ht="16.5" customHeight="1">
      <c r="B162" s="81"/>
      <c r="C162" s="95" t="s">
        <v>181</v>
      </c>
      <c r="D162" s="95" t="s">
        <v>106</v>
      </c>
      <c r="E162" s="96" t="s">
        <v>182</v>
      </c>
      <c r="F162" s="97" t="s">
        <v>183</v>
      </c>
      <c r="G162" s="98" t="s">
        <v>184</v>
      </c>
      <c r="H162" s="99">
        <v>0.05</v>
      </c>
      <c r="I162" s="221">
        <v>0</v>
      </c>
      <c r="J162" s="221">
        <f>ROUND(I162*H162,3)</f>
        <v>0</v>
      </c>
      <c r="K162" s="100"/>
      <c r="L162" s="101"/>
      <c r="M162" s="102" t="s">
        <v>14</v>
      </c>
      <c r="N162" s="103" t="s">
        <v>35</v>
      </c>
      <c r="O162" s="90">
        <v>0</v>
      </c>
      <c r="P162" s="90">
        <f>O162*H162</f>
        <v>0</v>
      </c>
      <c r="Q162" s="90">
        <v>1</v>
      </c>
      <c r="R162" s="90">
        <f>Q162*H162</f>
        <v>0.05</v>
      </c>
      <c r="S162" s="90">
        <v>0</v>
      </c>
      <c r="T162" s="91">
        <f>S162*H162</f>
        <v>0</v>
      </c>
      <c r="AR162" s="92" t="s">
        <v>109</v>
      </c>
      <c r="AT162" s="92" t="s">
        <v>106</v>
      </c>
      <c r="AU162" s="92" t="s">
        <v>95</v>
      </c>
      <c r="AY162" s="2" t="s">
        <v>80</v>
      </c>
      <c r="BE162" s="93">
        <f>IF(N162="základná",J162,0)</f>
        <v>0</v>
      </c>
      <c r="BF162" s="93">
        <f>IF(N162="znížená",J162,0)</f>
        <v>0</v>
      </c>
      <c r="BG162" s="93">
        <f>IF(N162="zákl. prenesená",J162,0)</f>
        <v>0</v>
      </c>
      <c r="BH162" s="93">
        <f>IF(N162="zníž. prenesená",J162,0)</f>
        <v>0</v>
      </c>
      <c r="BI162" s="93">
        <f>IF(N162="nulová",J162,0)</f>
        <v>0</v>
      </c>
      <c r="BJ162" s="2" t="s">
        <v>88</v>
      </c>
      <c r="BK162" s="94">
        <f>ROUND(I162*H162,3)</f>
        <v>0</v>
      </c>
      <c r="BL162" s="2" t="s">
        <v>100</v>
      </c>
      <c r="BM162" s="92" t="s">
        <v>185</v>
      </c>
    </row>
    <row r="163" spans="2:65" s="105" customFormat="1">
      <c r="B163" s="104"/>
      <c r="D163" s="106" t="s">
        <v>134</v>
      </c>
      <c r="F163" s="108" t="s">
        <v>186</v>
      </c>
      <c r="H163" s="109">
        <v>0.05</v>
      </c>
      <c r="I163" s="222"/>
      <c r="J163" s="222"/>
      <c r="L163" s="104"/>
      <c r="M163" s="110"/>
      <c r="T163" s="111"/>
      <c r="AT163" s="107" t="s">
        <v>134</v>
      </c>
      <c r="AU163" s="107" t="s">
        <v>95</v>
      </c>
      <c r="AV163" s="105" t="s">
        <v>88</v>
      </c>
      <c r="AW163" s="105" t="s">
        <v>5</v>
      </c>
      <c r="AX163" s="105" t="s">
        <v>79</v>
      </c>
      <c r="AY163" s="107" t="s">
        <v>80</v>
      </c>
    </row>
    <row r="164" spans="2:65" s="10" customFormat="1" ht="16.5" customHeight="1">
      <c r="B164" s="81"/>
      <c r="C164" s="95" t="s">
        <v>187</v>
      </c>
      <c r="D164" s="95" t="s">
        <v>106</v>
      </c>
      <c r="E164" s="96" t="s">
        <v>188</v>
      </c>
      <c r="F164" s="97" t="s">
        <v>189</v>
      </c>
      <c r="G164" s="98" t="s">
        <v>179</v>
      </c>
      <c r="H164" s="99">
        <v>4</v>
      </c>
      <c r="I164" s="221">
        <v>0</v>
      </c>
      <c r="J164" s="221">
        <f>ROUND(I164*H164,3)</f>
        <v>0</v>
      </c>
      <c r="K164" s="100"/>
      <c r="L164" s="101"/>
      <c r="M164" s="102" t="s">
        <v>14</v>
      </c>
      <c r="N164" s="103" t="s">
        <v>35</v>
      </c>
      <c r="O164" s="90">
        <v>0</v>
      </c>
      <c r="P164" s="90">
        <f>O164*H164</f>
        <v>0</v>
      </c>
      <c r="Q164" s="90">
        <v>1.2999999999999999E-3</v>
      </c>
      <c r="R164" s="90">
        <f>Q164*H164</f>
        <v>5.1999999999999998E-3</v>
      </c>
      <c r="S164" s="90">
        <v>0</v>
      </c>
      <c r="T164" s="91">
        <f>S164*H164</f>
        <v>0</v>
      </c>
      <c r="AR164" s="92" t="s">
        <v>109</v>
      </c>
      <c r="AT164" s="92" t="s">
        <v>106</v>
      </c>
      <c r="AU164" s="92" t="s">
        <v>95</v>
      </c>
      <c r="AY164" s="2" t="s">
        <v>80</v>
      </c>
      <c r="BE164" s="93">
        <f>IF(N164="základná",J164,0)</f>
        <v>0</v>
      </c>
      <c r="BF164" s="93">
        <f>IF(N164="znížená",J164,0)</f>
        <v>0</v>
      </c>
      <c r="BG164" s="93">
        <f>IF(N164="zákl. prenesená",J164,0)</f>
        <v>0</v>
      </c>
      <c r="BH164" s="93">
        <f>IF(N164="zníž. prenesená",J164,0)</f>
        <v>0</v>
      </c>
      <c r="BI164" s="93">
        <f>IF(N164="nulová",J164,0)</f>
        <v>0</v>
      </c>
      <c r="BJ164" s="2" t="s">
        <v>88</v>
      </c>
      <c r="BK164" s="94">
        <f>ROUND(I164*H164,3)</f>
        <v>0</v>
      </c>
      <c r="BL164" s="2" t="s">
        <v>100</v>
      </c>
      <c r="BM164" s="92" t="s">
        <v>190</v>
      </c>
    </row>
    <row r="165" spans="2:65" s="10" customFormat="1" ht="16.5" customHeight="1">
      <c r="B165" s="81"/>
      <c r="C165" s="82" t="s">
        <v>191</v>
      </c>
      <c r="D165" s="82" t="s">
        <v>83</v>
      </c>
      <c r="E165" s="83" t="s">
        <v>192</v>
      </c>
      <c r="F165" s="84" t="s">
        <v>193</v>
      </c>
      <c r="G165" s="85" t="s">
        <v>99</v>
      </c>
      <c r="H165" s="86">
        <v>24</v>
      </c>
      <c r="I165" s="219">
        <v>0</v>
      </c>
      <c r="J165" s="219">
        <f>ROUND(I165*H165,3)</f>
        <v>0</v>
      </c>
      <c r="K165" s="87"/>
      <c r="L165" s="9"/>
      <c r="M165" s="88" t="s">
        <v>14</v>
      </c>
      <c r="N165" s="89" t="s">
        <v>35</v>
      </c>
      <c r="O165" s="90">
        <v>0.33600000000000002</v>
      </c>
      <c r="P165" s="90">
        <f>O165*H165</f>
        <v>8.0640000000000001</v>
      </c>
      <c r="Q165" s="90">
        <v>4.4690000000000001E-2</v>
      </c>
      <c r="R165" s="90">
        <f>Q165*H165</f>
        <v>1.07256</v>
      </c>
      <c r="S165" s="90">
        <v>0</v>
      </c>
      <c r="T165" s="91">
        <f>S165*H165</f>
        <v>0</v>
      </c>
      <c r="AR165" s="92" t="s">
        <v>100</v>
      </c>
      <c r="AT165" s="92" t="s">
        <v>83</v>
      </c>
      <c r="AU165" s="92" t="s">
        <v>95</v>
      </c>
      <c r="AY165" s="2" t="s">
        <v>80</v>
      </c>
      <c r="BE165" s="93">
        <f>IF(N165="základná",J165,0)</f>
        <v>0</v>
      </c>
      <c r="BF165" s="93">
        <f>IF(N165="znížená",J165,0)</f>
        <v>0</v>
      </c>
      <c r="BG165" s="93">
        <f>IF(N165="zákl. prenesená",J165,0)</f>
        <v>0</v>
      </c>
      <c r="BH165" s="93">
        <f>IF(N165="zníž. prenesená",J165,0)</f>
        <v>0</v>
      </c>
      <c r="BI165" s="93">
        <f>IF(N165="nulová",J165,0)</f>
        <v>0</v>
      </c>
      <c r="BJ165" s="2" t="s">
        <v>88</v>
      </c>
      <c r="BK165" s="94">
        <f>ROUND(I165*H165,3)</f>
        <v>0</v>
      </c>
      <c r="BL165" s="2" t="s">
        <v>100</v>
      </c>
      <c r="BM165" s="92" t="s">
        <v>194</v>
      </c>
    </row>
    <row r="166" spans="2:65" s="10" customFormat="1" ht="16.5" customHeight="1">
      <c r="B166" s="81"/>
      <c r="C166" s="95" t="s">
        <v>195</v>
      </c>
      <c r="D166" s="95" t="s">
        <v>106</v>
      </c>
      <c r="E166" s="96" t="s">
        <v>196</v>
      </c>
      <c r="F166" s="97" t="s">
        <v>197</v>
      </c>
      <c r="G166" s="98" t="s">
        <v>99</v>
      </c>
      <c r="H166" s="99">
        <v>24</v>
      </c>
      <c r="I166" s="221">
        <v>0</v>
      </c>
      <c r="J166" s="221">
        <f>ROUND(I166*H166,3)</f>
        <v>0</v>
      </c>
      <c r="K166" s="100"/>
      <c r="L166" s="101"/>
      <c r="M166" s="102" t="s">
        <v>14</v>
      </c>
      <c r="N166" s="103" t="s">
        <v>35</v>
      </c>
      <c r="O166" s="90">
        <v>0</v>
      </c>
      <c r="P166" s="90">
        <f>O166*H166</f>
        <v>0</v>
      </c>
      <c r="Q166" s="90">
        <v>1</v>
      </c>
      <c r="R166" s="90">
        <f>Q166*H166</f>
        <v>24</v>
      </c>
      <c r="S166" s="90">
        <v>0</v>
      </c>
      <c r="T166" s="91">
        <f>S166*H166</f>
        <v>0</v>
      </c>
      <c r="AR166" s="92" t="s">
        <v>109</v>
      </c>
      <c r="AT166" s="92" t="s">
        <v>106</v>
      </c>
      <c r="AU166" s="92" t="s">
        <v>95</v>
      </c>
      <c r="AY166" s="2" t="s">
        <v>80</v>
      </c>
      <c r="BE166" s="93">
        <f>IF(N166="základná",J166,0)</f>
        <v>0</v>
      </c>
      <c r="BF166" s="93">
        <f>IF(N166="znížená",J166,0)</f>
        <v>0</v>
      </c>
      <c r="BG166" s="93">
        <f>IF(N166="zákl. prenesená",J166,0)</f>
        <v>0</v>
      </c>
      <c r="BH166" s="93">
        <f>IF(N166="zníž. prenesená",J166,0)</f>
        <v>0</v>
      </c>
      <c r="BI166" s="93">
        <f>IF(N166="nulová",J166,0)</f>
        <v>0</v>
      </c>
      <c r="BJ166" s="2" t="s">
        <v>88</v>
      </c>
      <c r="BK166" s="94">
        <f>ROUND(I166*H166,3)</f>
        <v>0</v>
      </c>
      <c r="BL166" s="2" t="s">
        <v>100</v>
      </c>
      <c r="BM166" s="92" t="s">
        <v>198</v>
      </c>
    </row>
    <row r="167" spans="2:65" s="72" customFormat="1" ht="20.85" customHeight="1">
      <c r="B167" s="71"/>
      <c r="D167" s="73" t="s">
        <v>77</v>
      </c>
      <c r="E167" s="80" t="s">
        <v>199</v>
      </c>
      <c r="F167" s="80" t="s">
        <v>200</v>
      </c>
      <c r="I167" s="220"/>
      <c r="J167" s="218">
        <f>BK167</f>
        <v>0</v>
      </c>
      <c r="L167" s="71"/>
      <c r="M167" s="75"/>
      <c r="P167" s="76">
        <f>SUM(P168:P204)</f>
        <v>665.51109999999994</v>
      </c>
      <c r="R167" s="76">
        <f>SUM(R168:R204)</f>
        <v>47.789581800000001</v>
      </c>
      <c r="T167" s="77">
        <f>SUM(T168:T204)</f>
        <v>0</v>
      </c>
      <c r="AR167" s="73" t="s">
        <v>79</v>
      </c>
      <c r="AT167" s="78" t="s">
        <v>77</v>
      </c>
      <c r="AU167" s="78" t="s">
        <v>88</v>
      </c>
      <c r="AY167" s="73" t="s">
        <v>80</v>
      </c>
      <c r="BK167" s="79">
        <f>SUM(BK168:BK204)</f>
        <v>0</v>
      </c>
    </row>
    <row r="168" spans="2:65" s="10" customFormat="1" ht="24.2" customHeight="1">
      <c r="B168" s="81"/>
      <c r="C168" s="82" t="s">
        <v>201</v>
      </c>
      <c r="D168" s="82" t="s">
        <v>83</v>
      </c>
      <c r="E168" s="83" t="s">
        <v>202</v>
      </c>
      <c r="F168" s="84" t="s">
        <v>203</v>
      </c>
      <c r="G168" s="85" t="s">
        <v>168</v>
      </c>
      <c r="H168" s="86">
        <v>438</v>
      </c>
      <c r="I168" s="219">
        <v>0</v>
      </c>
      <c r="J168" s="219">
        <f>ROUND(I168*H168,3)</f>
        <v>0</v>
      </c>
      <c r="K168" s="87"/>
      <c r="L168" s="9"/>
      <c r="M168" s="88" t="s">
        <v>14</v>
      </c>
      <c r="N168" s="89" t="s">
        <v>35</v>
      </c>
      <c r="O168" s="90">
        <v>3.0000000000000001E-3</v>
      </c>
      <c r="P168" s="90">
        <f>O168*H168</f>
        <v>1.3140000000000001</v>
      </c>
      <c r="Q168" s="90">
        <v>0</v>
      </c>
      <c r="R168" s="90">
        <f>Q168*H168</f>
        <v>0</v>
      </c>
      <c r="S168" s="90">
        <v>0</v>
      </c>
      <c r="T168" s="91">
        <f>S168*H168</f>
        <v>0</v>
      </c>
      <c r="AR168" s="92" t="s">
        <v>100</v>
      </c>
      <c r="AT168" s="92" t="s">
        <v>83</v>
      </c>
      <c r="AU168" s="92" t="s">
        <v>95</v>
      </c>
      <c r="AY168" s="2" t="s">
        <v>80</v>
      </c>
      <c r="BE168" s="93">
        <f>IF(N168="základná",J168,0)</f>
        <v>0</v>
      </c>
      <c r="BF168" s="93">
        <f>IF(N168="znížená",J168,0)</f>
        <v>0</v>
      </c>
      <c r="BG168" s="93">
        <f>IF(N168="zákl. prenesená",J168,0)</f>
        <v>0</v>
      </c>
      <c r="BH168" s="93">
        <f>IF(N168="zníž. prenesená",J168,0)</f>
        <v>0</v>
      </c>
      <c r="BI168" s="93">
        <f>IF(N168="nulová",J168,0)</f>
        <v>0</v>
      </c>
      <c r="BJ168" s="2" t="s">
        <v>88</v>
      </c>
      <c r="BK168" s="94">
        <f>ROUND(I168*H168,3)</f>
        <v>0</v>
      </c>
      <c r="BL168" s="2" t="s">
        <v>100</v>
      </c>
      <c r="BM168" s="92" t="s">
        <v>204</v>
      </c>
    </row>
    <row r="169" spans="2:65" s="105" customFormat="1">
      <c r="B169" s="104"/>
      <c r="D169" s="106" t="s">
        <v>134</v>
      </c>
      <c r="F169" s="108" t="s">
        <v>205</v>
      </c>
      <c r="H169" s="109">
        <v>438</v>
      </c>
      <c r="I169" s="222"/>
      <c r="J169" s="222"/>
      <c r="L169" s="104"/>
      <c r="M169" s="110"/>
      <c r="T169" s="111"/>
      <c r="AT169" s="107" t="s">
        <v>134</v>
      </c>
      <c r="AU169" s="107" t="s">
        <v>95</v>
      </c>
      <c r="AV169" s="105" t="s">
        <v>88</v>
      </c>
      <c r="AW169" s="105" t="s">
        <v>5</v>
      </c>
      <c r="AX169" s="105" t="s">
        <v>79</v>
      </c>
      <c r="AY169" s="107" t="s">
        <v>80</v>
      </c>
    </row>
    <row r="170" spans="2:65" s="10" customFormat="1" ht="24.2" customHeight="1">
      <c r="B170" s="81"/>
      <c r="C170" s="95" t="s">
        <v>206</v>
      </c>
      <c r="D170" s="95" t="s">
        <v>106</v>
      </c>
      <c r="E170" s="96" t="s">
        <v>207</v>
      </c>
      <c r="F170" s="97" t="s">
        <v>208</v>
      </c>
      <c r="G170" s="98" t="s">
        <v>99</v>
      </c>
      <c r="H170" s="99">
        <v>0.438</v>
      </c>
      <c r="I170" s="221">
        <v>0</v>
      </c>
      <c r="J170" s="221">
        <f>ROUND(I170*H170,3)</f>
        <v>0</v>
      </c>
      <c r="K170" s="100"/>
      <c r="L170" s="101"/>
      <c r="M170" s="102" t="s">
        <v>14</v>
      </c>
      <c r="N170" s="103" t="s">
        <v>35</v>
      </c>
      <c r="O170" s="90">
        <v>0</v>
      </c>
      <c r="P170" s="90">
        <f>O170*H170</f>
        <v>0</v>
      </c>
      <c r="Q170" s="90">
        <v>1.1000000000000001E-3</v>
      </c>
      <c r="R170" s="90">
        <f>Q170*H170</f>
        <v>4.8180000000000006E-4</v>
      </c>
      <c r="S170" s="90">
        <v>0</v>
      </c>
      <c r="T170" s="91">
        <f>S170*H170</f>
        <v>0</v>
      </c>
      <c r="AR170" s="92" t="s">
        <v>109</v>
      </c>
      <c r="AT170" s="92" t="s">
        <v>106</v>
      </c>
      <c r="AU170" s="92" t="s">
        <v>95</v>
      </c>
      <c r="AY170" s="2" t="s">
        <v>80</v>
      </c>
      <c r="BE170" s="93">
        <f>IF(N170="základná",J170,0)</f>
        <v>0</v>
      </c>
      <c r="BF170" s="93">
        <f>IF(N170="znížená",J170,0)</f>
        <v>0</v>
      </c>
      <c r="BG170" s="93">
        <f>IF(N170="zákl. prenesená",J170,0)</f>
        <v>0</v>
      </c>
      <c r="BH170" s="93">
        <f>IF(N170="zníž. prenesená",J170,0)</f>
        <v>0</v>
      </c>
      <c r="BI170" s="93">
        <f>IF(N170="nulová",J170,0)</f>
        <v>0</v>
      </c>
      <c r="BJ170" s="2" t="s">
        <v>88</v>
      </c>
      <c r="BK170" s="94">
        <f>ROUND(I170*H170,3)</f>
        <v>0</v>
      </c>
      <c r="BL170" s="2" t="s">
        <v>100</v>
      </c>
      <c r="BM170" s="92" t="s">
        <v>209</v>
      </c>
    </row>
    <row r="171" spans="2:65" s="10" customFormat="1" ht="24.2" customHeight="1">
      <c r="B171" s="81"/>
      <c r="C171" s="82" t="s">
        <v>210</v>
      </c>
      <c r="D171" s="82" t="s">
        <v>83</v>
      </c>
      <c r="E171" s="83" t="s">
        <v>211</v>
      </c>
      <c r="F171" s="84" t="s">
        <v>212</v>
      </c>
      <c r="G171" s="85" t="s">
        <v>168</v>
      </c>
      <c r="H171" s="86">
        <v>437.1</v>
      </c>
      <c r="I171" s="219">
        <v>0</v>
      </c>
      <c r="J171" s="219">
        <f>ROUND(I171*H171,3)</f>
        <v>0</v>
      </c>
      <c r="K171" s="87"/>
      <c r="L171" s="9"/>
      <c r="M171" s="88" t="s">
        <v>14</v>
      </c>
      <c r="N171" s="89" t="s">
        <v>35</v>
      </c>
      <c r="O171" s="90">
        <v>1E-3</v>
      </c>
      <c r="P171" s="90">
        <f>O171*H171</f>
        <v>0.43710000000000004</v>
      </c>
      <c r="Q171" s="90">
        <v>0</v>
      </c>
      <c r="R171" s="90">
        <f>Q171*H171</f>
        <v>0</v>
      </c>
      <c r="S171" s="90">
        <v>0</v>
      </c>
      <c r="T171" s="91">
        <f>S171*H171</f>
        <v>0</v>
      </c>
      <c r="AR171" s="92" t="s">
        <v>100</v>
      </c>
      <c r="AT171" s="92" t="s">
        <v>83</v>
      </c>
      <c r="AU171" s="92" t="s">
        <v>95</v>
      </c>
      <c r="AY171" s="2" t="s">
        <v>80</v>
      </c>
      <c r="BE171" s="93">
        <f>IF(N171="základná",J171,0)</f>
        <v>0</v>
      </c>
      <c r="BF171" s="93">
        <f>IF(N171="znížená",J171,0)</f>
        <v>0</v>
      </c>
      <c r="BG171" s="93">
        <f>IF(N171="zákl. prenesená",J171,0)</f>
        <v>0</v>
      </c>
      <c r="BH171" s="93">
        <f>IF(N171="zníž. prenesená",J171,0)</f>
        <v>0</v>
      </c>
      <c r="BI171" s="93">
        <f>IF(N171="nulová",J171,0)</f>
        <v>0</v>
      </c>
      <c r="BJ171" s="2" t="s">
        <v>88</v>
      </c>
      <c r="BK171" s="94">
        <f>ROUND(I171*H171,3)</f>
        <v>0</v>
      </c>
      <c r="BL171" s="2" t="s">
        <v>100</v>
      </c>
      <c r="BM171" s="92" t="s">
        <v>213</v>
      </c>
    </row>
    <row r="172" spans="2:65" s="105" customFormat="1">
      <c r="B172" s="104"/>
      <c r="D172" s="106" t="s">
        <v>134</v>
      </c>
      <c r="E172" s="107" t="s">
        <v>14</v>
      </c>
      <c r="F172" s="108" t="s">
        <v>214</v>
      </c>
      <c r="H172" s="109">
        <v>428</v>
      </c>
      <c r="I172" s="222"/>
      <c r="J172" s="222"/>
      <c r="L172" s="104"/>
      <c r="M172" s="110"/>
      <c r="T172" s="111"/>
      <c r="AT172" s="107" t="s">
        <v>134</v>
      </c>
      <c r="AU172" s="107" t="s">
        <v>95</v>
      </c>
      <c r="AV172" s="105" t="s">
        <v>88</v>
      </c>
      <c r="AW172" s="105" t="s">
        <v>136</v>
      </c>
      <c r="AX172" s="105" t="s">
        <v>2</v>
      </c>
      <c r="AY172" s="107" t="s">
        <v>80</v>
      </c>
    </row>
    <row r="173" spans="2:65" s="105" customFormat="1">
      <c r="B173" s="104"/>
      <c r="D173" s="106" t="s">
        <v>134</v>
      </c>
      <c r="E173" s="107" t="s">
        <v>14</v>
      </c>
      <c r="F173" s="108" t="s">
        <v>215</v>
      </c>
      <c r="H173" s="109">
        <v>9.1</v>
      </c>
      <c r="I173" s="222"/>
      <c r="J173" s="222"/>
      <c r="L173" s="104"/>
      <c r="M173" s="110"/>
      <c r="T173" s="111"/>
      <c r="AT173" s="107" t="s">
        <v>134</v>
      </c>
      <c r="AU173" s="107" t="s">
        <v>95</v>
      </c>
      <c r="AV173" s="105" t="s">
        <v>88</v>
      </c>
      <c r="AW173" s="105" t="s">
        <v>136</v>
      </c>
      <c r="AX173" s="105" t="s">
        <v>2</v>
      </c>
      <c r="AY173" s="107" t="s">
        <v>80</v>
      </c>
    </row>
    <row r="174" spans="2:65" s="113" customFormat="1">
      <c r="B174" s="112"/>
      <c r="D174" s="106" t="s">
        <v>134</v>
      </c>
      <c r="E174" s="114" t="s">
        <v>14</v>
      </c>
      <c r="F174" s="115" t="s">
        <v>137</v>
      </c>
      <c r="H174" s="116">
        <v>437.1</v>
      </c>
      <c r="I174" s="223"/>
      <c r="J174" s="223"/>
      <c r="L174" s="112"/>
      <c r="M174" s="117"/>
      <c r="T174" s="118"/>
      <c r="AT174" s="114" t="s">
        <v>134</v>
      </c>
      <c r="AU174" s="114" t="s">
        <v>95</v>
      </c>
      <c r="AV174" s="113" t="s">
        <v>100</v>
      </c>
      <c r="AW174" s="113" t="s">
        <v>136</v>
      </c>
      <c r="AX174" s="113" t="s">
        <v>79</v>
      </c>
      <c r="AY174" s="114" t="s">
        <v>80</v>
      </c>
    </row>
    <row r="175" spans="2:65" s="10" customFormat="1" ht="24.2" customHeight="1">
      <c r="B175" s="81"/>
      <c r="C175" s="82" t="s">
        <v>216</v>
      </c>
      <c r="D175" s="82" t="s">
        <v>83</v>
      </c>
      <c r="E175" s="83" t="s">
        <v>217</v>
      </c>
      <c r="F175" s="84" t="s">
        <v>218</v>
      </c>
      <c r="G175" s="85" t="s">
        <v>168</v>
      </c>
      <c r="H175" s="86">
        <v>437.1</v>
      </c>
      <c r="I175" s="219">
        <v>0</v>
      </c>
      <c r="J175" s="219">
        <f t="shared" ref="J175:J193" si="10">ROUND(I175*H175,3)</f>
        <v>0</v>
      </c>
      <c r="K175" s="87"/>
      <c r="L175" s="9"/>
      <c r="M175" s="88" t="s">
        <v>14</v>
      </c>
      <c r="N175" s="89" t="s">
        <v>35</v>
      </c>
      <c r="O175" s="90">
        <v>1E-3</v>
      </c>
      <c r="P175" s="90">
        <f t="shared" ref="P175:P193" si="11">O175*H175</f>
        <v>0.43710000000000004</v>
      </c>
      <c r="Q175" s="90">
        <v>0</v>
      </c>
      <c r="R175" s="90">
        <f t="shared" ref="R175:R193" si="12">Q175*H175</f>
        <v>0</v>
      </c>
      <c r="S175" s="90">
        <v>0</v>
      </c>
      <c r="T175" s="91">
        <f t="shared" ref="T175:T193" si="13">S175*H175</f>
        <v>0</v>
      </c>
      <c r="AR175" s="92" t="s">
        <v>100</v>
      </c>
      <c r="AT175" s="92" t="s">
        <v>83</v>
      </c>
      <c r="AU175" s="92" t="s">
        <v>95</v>
      </c>
      <c r="AY175" s="2" t="s">
        <v>80</v>
      </c>
      <c r="BE175" s="93">
        <f t="shared" ref="BE175:BE193" si="14">IF(N175="základná",J175,0)</f>
        <v>0</v>
      </c>
      <c r="BF175" s="93">
        <f t="shared" ref="BF175:BF193" si="15">IF(N175="znížená",J175,0)</f>
        <v>0</v>
      </c>
      <c r="BG175" s="93">
        <f t="shared" ref="BG175:BG193" si="16">IF(N175="zákl. prenesená",J175,0)</f>
        <v>0</v>
      </c>
      <c r="BH175" s="93">
        <f t="shared" ref="BH175:BH193" si="17">IF(N175="zníž. prenesená",J175,0)</f>
        <v>0</v>
      </c>
      <c r="BI175" s="93">
        <f t="shared" ref="BI175:BI193" si="18">IF(N175="nulová",J175,0)</f>
        <v>0</v>
      </c>
      <c r="BJ175" s="2" t="s">
        <v>88</v>
      </c>
      <c r="BK175" s="94">
        <f t="shared" ref="BK175:BK193" si="19">ROUND(I175*H175,3)</f>
        <v>0</v>
      </c>
      <c r="BL175" s="2" t="s">
        <v>100</v>
      </c>
      <c r="BM175" s="92" t="s">
        <v>219</v>
      </c>
    </row>
    <row r="176" spans="2:65" s="10" customFormat="1" ht="24.2" customHeight="1">
      <c r="B176" s="81"/>
      <c r="C176" s="82" t="s">
        <v>220</v>
      </c>
      <c r="D176" s="82" t="s">
        <v>83</v>
      </c>
      <c r="E176" s="83" t="s">
        <v>221</v>
      </c>
      <c r="F176" s="84" t="s">
        <v>222</v>
      </c>
      <c r="G176" s="85" t="s">
        <v>168</v>
      </c>
      <c r="H176" s="86">
        <v>437.1</v>
      </c>
      <c r="I176" s="219">
        <v>0</v>
      </c>
      <c r="J176" s="219">
        <f t="shared" si="10"/>
        <v>0</v>
      </c>
      <c r="K176" s="87"/>
      <c r="L176" s="9"/>
      <c r="M176" s="88" t="s">
        <v>14</v>
      </c>
      <c r="N176" s="89" t="s">
        <v>35</v>
      </c>
      <c r="O176" s="90">
        <v>1.4999999999999999E-2</v>
      </c>
      <c r="P176" s="90">
        <f t="shared" si="11"/>
        <v>6.5564999999999998</v>
      </c>
      <c r="Q176" s="90">
        <v>0</v>
      </c>
      <c r="R176" s="90">
        <f t="shared" si="12"/>
        <v>0</v>
      </c>
      <c r="S176" s="90">
        <v>0</v>
      </c>
      <c r="T176" s="91">
        <f t="shared" si="13"/>
        <v>0</v>
      </c>
      <c r="AR176" s="92" t="s">
        <v>100</v>
      </c>
      <c r="AT176" s="92" t="s">
        <v>83</v>
      </c>
      <c r="AU176" s="92" t="s">
        <v>95</v>
      </c>
      <c r="AY176" s="2" t="s">
        <v>80</v>
      </c>
      <c r="BE176" s="93">
        <f t="shared" si="14"/>
        <v>0</v>
      </c>
      <c r="BF176" s="93">
        <f t="shared" si="15"/>
        <v>0</v>
      </c>
      <c r="BG176" s="93">
        <f t="shared" si="16"/>
        <v>0</v>
      </c>
      <c r="BH176" s="93">
        <f t="shared" si="17"/>
        <v>0</v>
      </c>
      <c r="BI176" s="93">
        <f t="shared" si="18"/>
        <v>0</v>
      </c>
      <c r="BJ176" s="2" t="s">
        <v>88</v>
      </c>
      <c r="BK176" s="94">
        <f t="shared" si="19"/>
        <v>0</v>
      </c>
      <c r="BL176" s="2" t="s">
        <v>100</v>
      </c>
      <c r="BM176" s="92" t="s">
        <v>223</v>
      </c>
    </row>
    <row r="177" spans="2:65" s="10" customFormat="1" ht="24.2" customHeight="1">
      <c r="B177" s="81"/>
      <c r="C177" s="82" t="s">
        <v>224</v>
      </c>
      <c r="D177" s="82" t="s">
        <v>83</v>
      </c>
      <c r="E177" s="83" t="s">
        <v>225</v>
      </c>
      <c r="F177" s="84" t="s">
        <v>226</v>
      </c>
      <c r="G177" s="85" t="s">
        <v>168</v>
      </c>
      <c r="H177" s="86">
        <v>437.1</v>
      </c>
      <c r="I177" s="219">
        <v>0</v>
      </c>
      <c r="J177" s="219">
        <f t="shared" si="10"/>
        <v>0</v>
      </c>
      <c r="K177" s="87"/>
      <c r="L177" s="9"/>
      <c r="M177" s="88" t="s">
        <v>14</v>
      </c>
      <c r="N177" s="89" t="s">
        <v>35</v>
      </c>
      <c r="O177" s="90">
        <v>0.05</v>
      </c>
      <c r="P177" s="90">
        <f t="shared" si="11"/>
        <v>21.855000000000004</v>
      </c>
      <c r="Q177" s="90">
        <v>0</v>
      </c>
      <c r="R177" s="90">
        <f t="shared" si="12"/>
        <v>0</v>
      </c>
      <c r="S177" s="90">
        <v>0</v>
      </c>
      <c r="T177" s="91">
        <f t="shared" si="13"/>
        <v>0</v>
      </c>
      <c r="AR177" s="92" t="s">
        <v>100</v>
      </c>
      <c r="AT177" s="92" t="s">
        <v>83</v>
      </c>
      <c r="AU177" s="92" t="s">
        <v>95</v>
      </c>
      <c r="AY177" s="2" t="s">
        <v>80</v>
      </c>
      <c r="BE177" s="93">
        <f t="shared" si="14"/>
        <v>0</v>
      </c>
      <c r="BF177" s="93">
        <f t="shared" si="15"/>
        <v>0</v>
      </c>
      <c r="BG177" s="93">
        <f t="shared" si="16"/>
        <v>0</v>
      </c>
      <c r="BH177" s="93">
        <f t="shared" si="17"/>
        <v>0</v>
      </c>
      <c r="BI177" s="93">
        <f t="shared" si="18"/>
        <v>0</v>
      </c>
      <c r="BJ177" s="2" t="s">
        <v>88</v>
      </c>
      <c r="BK177" s="94">
        <f t="shared" si="19"/>
        <v>0</v>
      </c>
      <c r="BL177" s="2" t="s">
        <v>100</v>
      </c>
      <c r="BM177" s="92" t="s">
        <v>227</v>
      </c>
    </row>
    <row r="178" spans="2:65" s="10" customFormat="1" ht="24.2" customHeight="1">
      <c r="B178" s="81"/>
      <c r="C178" s="82" t="s">
        <v>228</v>
      </c>
      <c r="D178" s="82" t="s">
        <v>83</v>
      </c>
      <c r="E178" s="83" t="s">
        <v>229</v>
      </c>
      <c r="F178" s="84" t="s">
        <v>230</v>
      </c>
      <c r="G178" s="85" t="s">
        <v>99</v>
      </c>
      <c r="H178" s="86">
        <v>1280</v>
      </c>
      <c r="I178" s="219">
        <v>0</v>
      </c>
      <c r="J178" s="219">
        <f t="shared" si="10"/>
        <v>0</v>
      </c>
      <c r="K178" s="87"/>
      <c r="L178" s="9"/>
      <c r="M178" s="88" t="s">
        <v>14</v>
      </c>
      <c r="N178" s="89" t="s">
        <v>35</v>
      </c>
      <c r="O178" s="90">
        <v>0.11899999999999999</v>
      </c>
      <c r="P178" s="90">
        <f t="shared" si="11"/>
        <v>152.32</v>
      </c>
      <c r="Q178" s="90">
        <v>0</v>
      </c>
      <c r="R178" s="90">
        <f t="shared" si="12"/>
        <v>0</v>
      </c>
      <c r="S178" s="90">
        <v>0</v>
      </c>
      <c r="T178" s="91">
        <f t="shared" si="13"/>
        <v>0</v>
      </c>
      <c r="AR178" s="92" t="s">
        <v>100</v>
      </c>
      <c r="AT178" s="92" t="s">
        <v>83</v>
      </c>
      <c r="AU178" s="92" t="s">
        <v>95</v>
      </c>
      <c r="AY178" s="2" t="s">
        <v>80</v>
      </c>
      <c r="BE178" s="93">
        <f t="shared" si="14"/>
        <v>0</v>
      </c>
      <c r="BF178" s="93">
        <f t="shared" si="15"/>
        <v>0</v>
      </c>
      <c r="BG178" s="93">
        <f t="shared" si="16"/>
        <v>0</v>
      </c>
      <c r="BH178" s="93">
        <f t="shared" si="17"/>
        <v>0</v>
      </c>
      <c r="BI178" s="93">
        <f t="shared" si="18"/>
        <v>0</v>
      </c>
      <c r="BJ178" s="2" t="s">
        <v>88</v>
      </c>
      <c r="BK178" s="94">
        <f t="shared" si="19"/>
        <v>0</v>
      </c>
      <c r="BL178" s="2" t="s">
        <v>100</v>
      </c>
      <c r="BM178" s="92" t="s">
        <v>231</v>
      </c>
    </row>
    <row r="179" spans="2:65" s="10" customFormat="1" ht="33" customHeight="1">
      <c r="B179" s="81"/>
      <c r="C179" s="82" t="s">
        <v>232</v>
      </c>
      <c r="D179" s="82" t="s">
        <v>83</v>
      </c>
      <c r="E179" s="83" t="s">
        <v>233</v>
      </c>
      <c r="F179" s="84" t="s">
        <v>234</v>
      </c>
      <c r="G179" s="85" t="s">
        <v>99</v>
      </c>
      <c r="H179" s="86">
        <v>1280</v>
      </c>
      <c r="I179" s="219">
        <v>0</v>
      </c>
      <c r="J179" s="219">
        <f t="shared" si="10"/>
        <v>0</v>
      </c>
      <c r="K179" s="87"/>
      <c r="L179" s="9"/>
      <c r="M179" s="88" t="s">
        <v>14</v>
      </c>
      <c r="N179" s="89" t="s">
        <v>35</v>
      </c>
      <c r="O179" s="90">
        <v>0.27006999999999998</v>
      </c>
      <c r="P179" s="90">
        <f t="shared" si="11"/>
        <v>345.68959999999998</v>
      </c>
      <c r="Q179" s="90">
        <v>0</v>
      </c>
      <c r="R179" s="90">
        <f t="shared" si="12"/>
        <v>0</v>
      </c>
      <c r="S179" s="90">
        <v>0</v>
      </c>
      <c r="T179" s="91">
        <f t="shared" si="13"/>
        <v>0</v>
      </c>
      <c r="AR179" s="92" t="s">
        <v>100</v>
      </c>
      <c r="AT179" s="92" t="s">
        <v>83</v>
      </c>
      <c r="AU179" s="92" t="s">
        <v>95</v>
      </c>
      <c r="AY179" s="2" t="s">
        <v>80</v>
      </c>
      <c r="BE179" s="93">
        <f t="shared" si="14"/>
        <v>0</v>
      </c>
      <c r="BF179" s="93">
        <f t="shared" si="15"/>
        <v>0</v>
      </c>
      <c r="BG179" s="93">
        <f t="shared" si="16"/>
        <v>0</v>
      </c>
      <c r="BH179" s="93">
        <f t="shared" si="17"/>
        <v>0</v>
      </c>
      <c r="BI179" s="93">
        <f t="shared" si="18"/>
        <v>0</v>
      </c>
      <c r="BJ179" s="2" t="s">
        <v>88</v>
      </c>
      <c r="BK179" s="94">
        <f t="shared" si="19"/>
        <v>0</v>
      </c>
      <c r="BL179" s="2" t="s">
        <v>100</v>
      </c>
      <c r="BM179" s="92" t="s">
        <v>235</v>
      </c>
    </row>
    <row r="180" spans="2:65" s="10" customFormat="1" ht="16.5" customHeight="1">
      <c r="B180" s="81"/>
      <c r="C180" s="95" t="s">
        <v>236</v>
      </c>
      <c r="D180" s="95" t="s">
        <v>106</v>
      </c>
      <c r="E180" s="96" t="s">
        <v>237</v>
      </c>
      <c r="F180" s="97" t="s">
        <v>238</v>
      </c>
      <c r="G180" s="98" t="s">
        <v>99</v>
      </c>
      <c r="H180" s="99">
        <v>77</v>
      </c>
      <c r="I180" s="221">
        <v>0</v>
      </c>
      <c r="J180" s="221">
        <f t="shared" si="10"/>
        <v>0</v>
      </c>
      <c r="K180" s="100"/>
      <c r="L180" s="101"/>
      <c r="M180" s="102" t="s">
        <v>14</v>
      </c>
      <c r="N180" s="103" t="s">
        <v>35</v>
      </c>
      <c r="O180" s="90">
        <v>0</v>
      </c>
      <c r="P180" s="90">
        <f t="shared" si="11"/>
        <v>0</v>
      </c>
      <c r="Q180" s="90">
        <v>0</v>
      </c>
      <c r="R180" s="90">
        <f t="shared" si="12"/>
        <v>0</v>
      </c>
      <c r="S180" s="90">
        <v>0</v>
      </c>
      <c r="T180" s="91">
        <f t="shared" si="13"/>
        <v>0</v>
      </c>
      <c r="AR180" s="92" t="s">
        <v>109</v>
      </c>
      <c r="AT180" s="92" t="s">
        <v>106</v>
      </c>
      <c r="AU180" s="92" t="s">
        <v>95</v>
      </c>
      <c r="AY180" s="2" t="s">
        <v>80</v>
      </c>
      <c r="BE180" s="93">
        <f t="shared" si="14"/>
        <v>0</v>
      </c>
      <c r="BF180" s="93">
        <f t="shared" si="15"/>
        <v>0</v>
      </c>
      <c r="BG180" s="93">
        <f t="shared" si="16"/>
        <v>0</v>
      </c>
      <c r="BH180" s="93">
        <f t="shared" si="17"/>
        <v>0</v>
      </c>
      <c r="BI180" s="93">
        <f t="shared" si="18"/>
        <v>0</v>
      </c>
      <c r="BJ180" s="2" t="s">
        <v>88</v>
      </c>
      <c r="BK180" s="94">
        <f t="shared" si="19"/>
        <v>0</v>
      </c>
      <c r="BL180" s="2" t="s">
        <v>100</v>
      </c>
      <c r="BM180" s="92" t="s">
        <v>239</v>
      </c>
    </row>
    <row r="181" spans="2:65" s="10" customFormat="1" ht="16.5" customHeight="1">
      <c r="B181" s="81"/>
      <c r="C181" s="95" t="s">
        <v>240</v>
      </c>
      <c r="D181" s="95" t="s">
        <v>106</v>
      </c>
      <c r="E181" s="96" t="s">
        <v>241</v>
      </c>
      <c r="F181" s="97" t="s">
        <v>242</v>
      </c>
      <c r="G181" s="98" t="s">
        <v>99</v>
      </c>
      <c r="H181" s="99">
        <v>63</v>
      </c>
      <c r="I181" s="221">
        <v>0</v>
      </c>
      <c r="J181" s="221">
        <f t="shared" si="10"/>
        <v>0</v>
      </c>
      <c r="K181" s="100"/>
      <c r="L181" s="101"/>
      <c r="M181" s="102" t="s">
        <v>14</v>
      </c>
      <c r="N181" s="103" t="s">
        <v>35</v>
      </c>
      <c r="O181" s="90">
        <v>0</v>
      </c>
      <c r="P181" s="90">
        <f t="shared" si="11"/>
        <v>0</v>
      </c>
      <c r="Q181" s="90">
        <v>0</v>
      </c>
      <c r="R181" s="90">
        <f t="shared" si="12"/>
        <v>0</v>
      </c>
      <c r="S181" s="90">
        <v>0</v>
      </c>
      <c r="T181" s="91">
        <f t="shared" si="13"/>
        <v>0</v>
      </c>
      <c r="AR181" s="92" t="s">
        <v>109</v>
      </c>
      <c r="AT181" s="92" t="s">
        <v>106</v>
      </c>
      <c r="AU181" s="92" t="s">
        <v>95</v>
      </c>
      <c r="AY181" s="2" t="s">
        <v>80</v>
      </c>
      <c r="BE181" s="93">
        <f t="shared" si="14"/>
        <v>0</v>
      </c>
      <c r="BF181" s="93">
        <f t="shared" si="15"/>
        <v>0</v>
      </c>
      <c r="BG181" s="93">
        <f t="shared" si="16"/>
        <v>0</v>
      </c>
      <c r="BH181" s="93">
        <f t="shared" si="17"/>
        <v>0</v>
      </c>
      <c r="BI181" s="93">
        <f t="shared" si="18"/>
        <v>0</v>
      </c>
      <c r="BJ181" s="2" t="s">
        <v>88</v>
      </c>
      <c r="BK181" s="94">
        <f t="shared" si="19"/>
        <v>0</v>
      </c>
      <c r="BL181" s="2" t="s">
        <v>100</v>
      </c>
      <c r="BM181" s="92" t="s">
        <v>243</v>
      </c>
    </row>
    <row r="182" spans="2:65" s="10" customFormat="1" ht="16.5" customHeight="1">
      <c r="B182" s="81"/>
      <c r="C182" s="95" t="s">
        <v>244</v>
      </c>
      <c r="D182" s="95" t="s">
        <v>106</v>
      </c>
      <c r="E182" s="96" t="s">
        <v>245</v>
      </c>
      <c r="F182" s="97" t="s">
        <v>246</v>
      </c>
      <c r="G182" s="98" t="s">
        <v>99</v>
      </c>
      <c r="H182" s="99">
        <v>45</v>
      </c>
      <c r="I182" s="221">
        <v>0</v>
      </c>
      <c r="J182" s="221">
        <f t="shared" si="10"/>
        <v>0</v>
      </c>
      <c r="K182" s="100"/>
      <c r="L182" s="101"/>
      <c r="M182" s="102" t="s">
        <v>14</v>
      </c>
      <c r="N182" s="103" t="s">
        <v>35</v>
      </c>
      <c r="O182" s="90">
        <v>0</v>
      </c>
      <c r="P182" s="90">
        <f t="shared" si="11"/>
        <v>0</v>
      </c>
      <c r="Q182" s="90">
        <v>0</v>
      </c>
      <c r="R182" s="90">
        <f t="shared" si="12"/>
        <v>0</v>
      </c>
      <c r="S182" s="90">
        <v>0</v>
      </c>
      <c r="T182" s="91">
        <f t="shared" si="13"/>
        <v>0</v>
      </c>
      <c r="AR182" s="92" t="s">
        <v>109</v>
      </c>
      <c r="AT182" s="92" t="s">
        <v>106</v>
      </c>
      <c r="AU182" s="92" t="s">
        <v>95</v>
      </c>
      <c r="AY182" s="2" t="s">
        <v>80</v>
      </c>
      <c r="BE182" s="93">
        <f t="shared" si="14"/>
        <v>0</v>
      </c>
      <c r="BF182" s="93">
        <f t="shared" si="15"/>
        <v>0</v>
      </c>
      <c r="BG182" s="93">
        <f t="shared" si="16"/>
        <v>0</v>
      </c>
      <c r="BH182" s="93">
        <f t="shared" si="17"/>
        <v>0</v>
      </c>
      <c r="BI182" s="93">
        <f t="shared" si="18"/>
        <v>0</v>
      </c>
      <c r="BJ182" s="2" t="s">
        <v>88</v>
      </c>
      <c r="BK182" s="94">
        <f t="shared" si="19"/>
        <v>0</v>
      </c>
      <c r="BL182" s="2" t="s">
        <v>100</v>
      </c>
      <c r="BM182" s="92" t="s">
        <v>247</v>
      </c>
    </row>
    <row r="183" spans="2:65" s="10" customFormat="1" ht="16.5" customHeight="1">
      <c r="B183" s="81"/>
      <c r="C183" s="95" t="s">
        <v>248</v>
      </c>
      <c r="D183" s="95" t="s">
        <v>106</v>
      </c>
      <c r="E183" s="96" t="s">
        <v>249</v>
      </c>
      <c r="F183" s="97" t="s">
        <v>250</v>
      </c>
      <c r="G183" s="98" t="s">
        <v>99</v>
      </c>
      <c r="H183" s="99">
        <v>69</v>
      </c>
      <c r="I183" s="221">
        <v>0</v>
      </c>
      <c r="J183" s="221">
        <f t="shared" si="10"/>
        <v>0</v>
      </c>
      <c r="K183" s="100"/>
      <c r="L183" s="101"/>
      <c r="M183" s="102" t="s">
        <v>14</v>
      </c>
      <c r="N183" s="103" t="s">
        <v>35</v>
      </c>
      <c r="O183" s="90">
        <v>0</v>
      </c>
      <c r="P183" s="90">
        <f t="shared" si="11"/>
        <v>0</v>
      </c>
      <c r="Q183" s="90">
        <v>0</v>
      </c>
      <c r="R183" s="90">
        <f t="shared" si="12"/>
        <v>0</v>
      </c>
      <c r="S183" s="90">
        <v>0</v>
      </c>
      <c r="T183" s="91">
        <f t="shared" si="13"/>
        <v>0</v>
      </c>
      <c r="AR183" s="92" t="s">
        <v>109</v>
      </c>
      <c r="AT183" s="92" t="s">
        <v>106</v>
      </c>
      <c r="AU183" s="92" t="s">
        <v>95</v>
      </c>
      <c r="AY183" s="2" t="s">
        <v>80</v>
      </c>
      <c r="BE183" s="93">
        <f t="shared" si="14"/>
        <v>0</v>
      </c>
      <c r="BF183" s="93">
        <f t="shared" si="15"/>
        <v>0</v>
      </c>
      <c r="BG183" s="93">
        <f t="shared" si="16"/>
        <v>0</v>
      </c>
      <c r="BH183" s="93">
        <f t="shared" si="17"/>
        <v>0</v>
      </c>
      <c r="BI183" s="93">
        <f t="shared" si="18"/>
        <v>0</v>
      </c>
      <c r="BJ183" s="2" t="s">
        <v>88</v>
      </c>
      <c r="BK183" s="94">
        <f t="shared" si="19"/>
        <v>0</v>
      </c>
      <c r="BL183" s="2" t="s">
        <v>100</v>
      </c>
      <c r="BM183" s="92" t="s">
        <v>251</v>
      </c>
    </row>
    <row r="184" spans="2:65" s="10" customFormat="1" ht="16.5" customHeight="1">
      <c r="B184" s="81"/>
      <c r="C184" s="95" t="s">
        <v>252</v>
      </c>
      <c r="D184" s="95" t="s">
        <v>106</v>
      </c>
      <c r="E184" s="96" t="s">
        <v>253</v>
      </c>
      <c r="F184" s="97" t="s">
        <v>254</v>
      </c>
      <c r="G184" s="98" t="s">
        <v>99</v>
      </c>
      <c r="H184" s="99">
        <v>156</v>
      </c>
      <c r="I184" s="221">
        <v>0</v>
      </c>
      <c r="J184" s="221">
        <f t="shared" si="10"/>
        <v>0</v>
      </c>
      <c r="K184" s="100"/>
      <c r="L184" s="101"/>
      <c r="M184" s="102" t="s">
        <v>14</v>
      </c>
      <c r="N184" s="103" t="s">
        <v>35</v>
      </c>
      <c r="O184" s="90">
        <v>0</v>
      </c>
      <c r="P184" s="90">
        <f t="shared" si="11"/>
        <v>0</v>
      </c>
      <c r="Q184" s="90">
        <v>0</v>
      </c>
      <c r="R184" s="90">
        <f t="shared" si="12"/>
        <v>0</v>
      </c>
      <c r="S184" s="90">
        <v>0</v>
      </c>
      <c r="T184" s="91">
        <f t="shared" si="13"/>
        <v>0</v>
      </c>
      <c r="AR184" s="92" t="s">
        <v>109</v>
      </c>
      <c r="AT184" s="92" t="s">
        <v>106</v>
      </c>
      <c r="AU184" s="92" t="s">
        <v>95</v>
      </c>
      <c r="AY184" s="2" t="s">
        <v>80</v>
      </c>
      <c r="BE184" s="93">
        <f t="shared" si="14"/>
        <v>0</v>
      </c>
      <c r="BF184" s="93">
        <f t="shared" si="15"/>
        <v>0</v>
      </c>
      <c r="BG184" s="93">
        <f t="shared" si="16"/>
        <v>0</v>
      </c>
      <c r="BH184" s="93">
        <f t="shared" si="17"/>
        <v>0</v>
      </c>
      <c r="BI184" s="93">
        <f t="shared" si="18"/>
        <v>0</v>
      </c>
      <c r="BJ184" s="2" t="s">
        <v>88</v>
      </c>
      <c r="BK184" s="94">
        <f t="shared" si="19"/>
        <v>0</v>
      </c>
      <c r="BL184" s="2" t="s">
        <v>100</v>
      </c>
      <c r="BM184" s="92" t="s">
        <v>255</v>
      </c>
    </row>
    <row r="185" spans="2:65" s="10" customFormat="1" ht="16.5" customHeight="1">
      <c r="B185" s="81"/>
      <c r="C185" s="95" t="s">
        <v>256</v>
      </c>
      <c r="D185" s="95" t="s">
        <v>106</v>
      </c>
      <c r="E185" s="96" t="s">
        <v>257</v>
      </c>
      <c r="F185" s="97" t="s">
        <v>258</v>
      </c>
      <c r="G185" s="98" t="s">
        <v>99</v>
      </c>
      <c r="H185" s="99">
        <v>210</v>
      </c>
      <c r="I185" s="221">
        <v>0</v>
      </c>
      <c r="J185" s="221">
        <f t="shared" si="10"/>
        <v>0</v>
      </c>
      <c r="K185" s="100"/>
      <c r="L185" s="101"/>
      <c r="M185" s="102" t="s">
        <v>14</v>
      </c>
      <c r="N185" s="103" t="s">
        <v>35</v>
      </c>
      <c r="O185" s="90">
        <v>0</v>
      </c>
      <c r="P185" s="90">
        <f t="shared" si="11"/>
        <v>0</v>
      </c>
      <c r="Q185" s="90">
        <v>0</v>
      </c>
      <c r="R185" s="90">
        <f t="shared" si="12"/>
        <v>0</v>
      </c>
      <c r="S185" s="90">
        <v>0</v>
      </c>
      <c r="T185" s="91">
        <f t="shared" si="13"/>
        <v>0</v>
      </c>
      <c r="AR185" s="92" t="s">
        <v>109</v>
      </c>
      <c r="AT185" s="92" t="s">
        <v>106</v>
      </c>
      <c r="AU185" s="92" t="s">
        <v>95</v>
      </c>
      <c r="AY185" s="2" t="s">
        <v>80</v>
      </c>
      <c r="BE185" s="93">
        <f t="shared" si="14"/>
        <v>0</v>
      </c>
      <c r="BF185" s="93">
        <f t="shared" si="15"/>
        <v>0</v>
      </c>
      <c r="BG185" s="93">
        <f t="shared" si="16"/>
        <v>0</v>
      </c>
      <c r="BH185" s="93">
        <f t="shared" si="17"/>
        <v>0</v>
      </c>
      <c r="BI185" s="93">
        <f t="shared" si="18"/>
        <v>0</v>
      </c>
      <c r="BJ185" s="2" t="s">
        <v>88</v>
      </c>
      <c r="BK185" s="94">
        <f t="shared" si="19"/>
        <v>0</v>
      </c>
      <c r="BL185" s="2" t="s">
        <v>100</v>
      </c>
      <c r="BM185" s="92" t="s">
        <v>259</v>
      </c>
    </row>
    <row r="186" spans="2:65" s="10" customFormat="1" ht="16.5" customHeight="1">
      <c r="B186" s="81"/>
      <c r="C186" s="95" t="s">
        <v>260</v>
      </c>
      <c r="D186" s="95" t="s">
        <v>106</v>
      </c>
      <c r="E186" s="96" t="s">
        <v>261</v>
      </c>
      <c r="F186" s="97" t="s">
        <v>262</v>
      </c>
      <c r="G186" s="98" t="s">
        <v>99</v>
      </c>
      <c r="H186" s="99">
        <v>140</v>
      </c>
      <c r="I186" s="221">
        <v>0</v>
      </c>
      <c r="J186" s="221">
        <f t="shared" si="10"/>
        <v>0</v>
      </c>
      <c r="K186" s="100"/>
      <c r="L186" s="101"/>
      <c r="M186" s="102" t="s">
        <v>14</v>
      </c>
      <c r="N186" s="103" t="s">
        <v>35</v>
      </c>
      <c r="O186" s="90">
        <v>0</v>
      </c>
      <c r="P186" s="90">
        <f t="shared" si="11"/>
        <v>0</v>
      </c>
      <c r="Q186" s="90">
        <v>0</v>
      </c>
      <c r="R186" s="90">
        <f t="shared" si="12"/>
        <v>0</v>
      </c>
      <c r="S186" s="90">
        <v>0</v>
      </c>
      <c r="T186" s="91">
        <f t="shared" si="13"/>
        <v>0</v>
      </c>
      <c r="AR186" s="92" t="s">
        <v>109</v>
      </c>
      <c r="AT186" s="92" t="s">
        <v>106</v>
      </c>
      <c r="AU186" s="92" t="s">
        <v>95</v>
      </c>
      <c r="AY186" s="2" t="s">
        <v>80</v>
      </c>
      <c r="BE186" s="93">
        <f t="shared" si="14"/>
        <v>0</v>
      </c>
      <c r="BF186" s="93">
        <f t="shared" si="15"/>
        <v>0</v>
      </c>
      <c r="BG186" s="93">
        <f t="shared" si="16"/>
        <v>0</v>
      </c>
      <c r="BH186" s="93">
        <f t="shared" si="17"/>
        <v>0</v>
      </c>
      <c r="BI186" s="93">
        <f t="shared" si="18"/>
        <v>0</v>
      </c>
      <c r="BJ186" s="2" t="s">
        <v>88</v>
      </c>
      <c r="BK186" s="94">
        <f t="shared" si="19"/>
        <v>0</v>
      </c>
      <c r="BL186" s="2" t="s">
        <v>100</v>
      </c>
      <c r="BM186" s="92" t="s">
        <v>263</v>
      </c>
    </row>
    <row r="187" spans="2:65" s="10" customFormat="1" ht="16.5" customHeight="1">
      <c r="B187" s="81"/>
      <c r="C187" s="95" t="s">
        <v>264</v>
      </c>
      <c r="D187" s="95" t="s">
        <v>106</v>
      </c>
      <c r="E187" s="96" t="s">
        <v>265</v>
      </c>
      <c r="F187" s="97" t="s">
        <v>266</v>
      </c>
      <c r="G187" s="98" t="s">
        <v>99</v>
      </c>
      <c r="H187" s="99">
        <v>51</v>
      </c>
      <c r="I187" s="221">
        <v>0</v>
      </c>
      <c r="J187" s="221">
        <f t="shared" si="10"/>
        <v>0</v>
      </c>
      <c r="K187" s="100"/>
      <c r="L187" s="101"/>
      <c r="M187" s="102" t="s">
        <v>14</v>
      </c>
      <c r="N187" s="103" t="s">
        <v>35</v>
      </c>
      <c r="O187" s="90">
        <v>0</v>
      </c>
      <c r="P187" s="90">
        <f t="shared" si="11"/>
        <v>0</v>
      </c>
      <c r="Q187" s="90">
        <v>0</v>
      </c>
      <c r="R187" s="90">
        <f t="shared" si="12"/>
        <v>0</v>
      </c>
      <c r="S187" s="90">
        <v>0</v>
      </c>
      <c r="T187" s="91">
        <f t="shared" si="13"/>
        <v>0</v>
      </c>
      <c r="AR187" s="92" t="s">
        <v>109</v>
      </c>
      <c r="AT187" s="92" t="s">
        <v>106</v>
      </c>
      <c r="AU187" s="92" t="s">
        <v>95</v>
      </c>
      <c r="AY187" s="2" t="s">
        <v>80</v>
      </c>
      <c r="BE187" s="93">
        <f t="shared" si="14"/>
        <v>0</v>
      </c>
      <c r="BF187" s="93">
        <f t="shared" si="15"/>
        <v>0</v>
      </c>
      <c r="BG187" s="93">
        <f t="shared" si="16"/>
        <v>0</v>
      </c>
      <c r="BH187" s="93">
        <f t="shared" si="17"/>
        <v>0</v>
      </c>
      <c r="BI187" s="93">
        <f t="shared" si="18"/>
        <v>0</v>
      </c>
      <c r="BJ187" s="2" t="s">
        <v>88</v>
      </c>
      <c r="BK187" s="94">
        <f t="shared" si="19"/>
        <v>0</v>
      </c>
      <c r="BL187" s="2" t="s">
        <v>100</v>
      </c>
      <c r="BM187" s="92" t="s">
        <v>267</v>
      </c>
    </row>
    <row r="188" spans="2:65" s="10" customFormat="1" ht="16.5" customHeight="1">
      <c r="B188" s="81"/>
      <c r="C188" s="95" t="s">
        <v>268</v>
      </c>
      <c r="D188" s="95" t="s">
        <v>106</v>
      </c>
      <c r="E188" s="96" t="s">
        <v>269</v>
      </c>
      <c r="F188" s="97" t="s">
        <v>270</v>
      </c>
      <c r="G188" s="98" t="s">
        <v>99</v>
      </c>
      <c r="H188" s="99">
        <v>160</v>
      </c>
      <c r="I188" s="221">
        <v>0</v>
      </c>
      <c r="J188" s="221">
        <f t="shared" si="10"/>
        <v>0</v>
      </c>
      <c r="K188" s="100"/>
      <c r="L188" s="101"/>
      <c r="M188" s="102" t="s">
        <v>14</v>
      </c>
      <c r="N188" s="103" t="s">
        <v>35</v>
      </c>
      <c r="O188" s="90">
        <v>0</v>
      </c>
      <c r="P188" s="90">
        <f t="shared" si="11"/>
        <v>0</v>
      </c>
      <c r="Q188" s="90">
        <v>0</v>
      </c>
      <c r="R188" s="90">
        <f t="shared" si="12"/>
        <v>0</v>
      </c>
      <c r="S188" s="90">
        <v>0</v>
      </c>
      <c r="T188" s="91">
        <f t="shared" si="13"/>
        <v>0</v>
      </c>
      <c r="AR188" s="92" t="s">
        <v>109</v>
      </c>
      <c r="AT188" s="92" t="s">
        <v>106</v>
      </c>
      <c r="AU188" s="92" t="s">
        <v>95</v>
      </c>
      <c r="AY188" s="2" t="s">
        <v>80</v>
      </c>
      <c r="BE188" s="93">
        <f t="shared" si="14"/>
        <v>0</v>
      </c>
      <c r="BF188" s="93">
        <f t="shared" si="15"/>
        <v>0</v>
      </c>
      <c r="BG188" s="93">
        <f t="shared" si="16"/>
        <v>0</v>
      </c>
      <c r="BH188" s="93">
        <f t="shared" si="17"/>
        <v>0</v>
      </c>
      <c r="BI188" s="93">
        <f t="shared" si="18"/>
        <v>0</v>
      </c>
      <c r="BJ188" s="2" t="s">
        <v>88</v>
      </c>
      <c r="BK188" s="94">
        <f t="shared" si="19"/>
        <v>0</v>
      </c>
      <c r="BL188" s="2" t="s">
        <v>100</v>
      </c>
      <c r="BM188" s="92" t="s">
        <v>271</v>
      </c>
    </row>
    <row r="189" spans="2:65" s="10" customFormat="1" ht="16.5" customHeight="1">
      <c r="B189" s="81"/>
      <c r="C189" s="95" t="s">
        <v>272</v>
      </c>
      <c r="D189" s="95" t="s">
        <v>106</v>
      </c>
      <c r="E189" s="96" t="s">
        <v>273</v>
      </c>
      <c r="F189" s="97" t="s">
        <v>274</v>
      </c>
      <c r="G189" s="98" t="s">
        <v>99</v>
      </c>
      <c r="H189" s="99">
        <v>180</v>
      </c>
      <c r="I189" s="221">
        <v>0</v>
      </c>
      <c r="J189" s="221">
        <f t="shared" si="10"/>
        <v>0</v>
      </c>
      <c r="K189" s="100"/>
      <c r="L189" s="101"/>
      <c r="M189" s="102" t="s">
        <v>14</v>
      </c>
      <c r="N189" s="103" t="s">
        <v>35</v>
      </c>
      <c r="O189" s="90">
        <v>0</v>
      </c>
      <c r="P189" s="90">
        <f t="shared" si="11"/>
        <v>0</v>
      </c>
      <c r="Q189" s="90">
        <v>0</v>
      </c>
      <c r="R189" s="90">
        <f t="shared" si="12"/>
        <v>0</v>
      </c>
      <c r="S189" s="90">
        <v>0</v>
      </c>
      <c r="T189" s="91">
        <f t="shared" si="13"/>
        <v>0</v>
      </c>
      <c r="AR189" s="92" t="s">
        <v>109</v>
      </c>
      <c r="AT189" s="92" t="s">
        <v>106</v>
      </c>
      <c r="AU189" s="92" t="s">
        <v>95</v>
      </c>
      <c r="AY189" s="2" t="s">
        <v>80</v>
      </c>
      <c r="BE189" s="93">
        <f t="shared" si="14"/>
        <v>0</v>
      </c>
      <c r="BF189" s="93">
        <f t="shared" si="15"/>
        <v>0</v>
      </c>
      <c r="BG189" s="93">
        <f t="shared" si="16"/>
        <v>0</v>
      </c>
      <c r="BH189" s="93">
        <f t="shared" si="17"/>
        <v>0</v>
      </c>
      <c r="BI189" s="93">
        <f t="shared" si="18"/>
        <v>0</v>
      </c>
      <c r="BJ189" s="2" t="s">
        <v>88</v>
      </c>
      <c r="BK189" s="94">
        <f t="shared" si="19"/>
        <v>0</v>
      </c>
      <c r="BL189" s="2" t="s">
        <v>100</v>
      </c>
      <c r="BM189" s="92" t="s">
        <v>275</v>
      </c>
    </row>
    <row r="190" spans="2:65" s="10" customFormat="1" ht="16.5" customHeight="1">
      <c r="B190" s="81"/>
      <c r="C190" s="95" t="s">
        <v>276</v>
      </c>
      <c r="D190" s="95" t="s">
        <v>106</v>
      </c>
      <c r="E190" s="96" t="s">
        <v>277</v>
      </c>
      <c r="F190" s="97" t="s">
        <v>278</v>
      </c>
      <c r="G190" s="98" t="s">
        <v>99</v>
      </c>
      <c r="H190" s="99">
        <v>57</v>
      </c>
      <c r="I190" s="221">
        <v>0</v>
      </c>
      <c r="J190" s="221">
        <f t="shared" si="10"/>
        <v>0</v>
      </c>
      <c r="K190" s="100"/>
      <c r="L190" s="101"/>
      <c r="M190" s="102" t="s">
        <v>14</v>
      </c>
      <c r="N190" s="103" t="s">
        <v>35</v>
      </c>
      <c r="O190" s="90">
        <v>0</v>
      </c>
      <c r="P190" s="90">
        <f t="shared" si="11"/>
        <v>0</v>
      </c>
      <c r="Q190" s="90">
        <v>0</v>
      </c>
      <c r="R190" s="90">
        <f t="shared" si="12"/>
        <v>0</v>
      </c>
      <c r="S190" s="90">
        <v>0</v>
      </c>
      <c r="T190" s="91">
        <f t="shared" si="13"/>
        <v>0</v>
      </c>
      <c r="AR190" s="92" t="s">
        <v>109</v>
      </c>
      <c r="AT190" s="92" t="s">
        <v>106</v>
      </c>
      <c r="AU190" s="92" t="s">
        <v>95</v>
      </c>
      <c r="AY190" s="2" t="s">
        <v>80</v>
      </c>
      <c r="BE190" s="93">
        <f t="shared" si="14"/>
        <v>0</v>
      </c>
      <c r="BF190" s="93">
        <f t="shared" si="15"/>
        <v>0</v>
      </c>
      <c r="BG190" s="93">
        <f t="shared" si="16"/>
        <v>0</v>
      </c>
      <c r="BH190" s="93">
        <f t="shared" si="17"/>
        <v>0</v>
      </c>
      <c r="BI190" s="93">
        <f t="shared" si="18"/>
        <v>0</v>
      </c>
      <c r="BJ190" s="2" t="s">
        <v>88</v>
      </c>
      <c r="BK190" s="94">
        <f t="shared" si="19"/>
        <v>0</v>
      </c>
      <c r="BL190" s="2" t="s">
        <v>100</v>
      </c>
      <c r="BM190" s="92" t="s">
        <v>279</v>
      </c>
    </row>
    <row r="191" spans="2:65" s="10" customFormat="1" ht="16.5" customHeight="1">
      <c r="B191" s="81"/>
      <c r="C191" s="95" t="s">
        <v>280</v>
      </c>
      <c r="D191" s="95" t="s">
        <v>106</v>
      </c>
      <c r="E191" s="96" t="s">
        <v>281</v>
      </c>
      <c r="F191" s="97" t="s">
        <v>282</v>
      </c>
      <c r="G191" s="98" t="s">
        <v>99</v>
      </c>
      <c r="H191" s="99">
        <v>73</v>
      </c>
      <c r="I191" s="221">
        <v>0</v>
      </c>
      <c r="J191" s="221">
        <f t="shared" si="10"/>
        <v>0</v>
      </c>
      <c r="K191" s="100"/>
      <c r="L191" s="101"/>
      <c r="M191" s="102" t="s">
        <v>14</v>
      </c>
      <c r="N191" s="103" t="s">
        <v>35</v>
      </c>
      <c r="O191" s="90">
        <v>0</v>
      </c>
      <c r="P191" s="90">
        <f t="shared" si="11"/>
        <v>0</v>
      </c>
      <c r="Q191" s="90">
        <v>0</v>
      </c>
      <c r="R191" s="90">
        <f t="shared" si="12"/>
        <v>0</v>
      </c>
      <c r="S191" s="90">
        <v>0</v>
      </c>
      <c r="T191" s="91">
        <f t="shared" si="13"/>
        <v>0</v>
      </c>
      <c r="AR191" s="92" t="s">
        <v>109</v>
      </c>
      <c r="AT191" s="92" t="s">
        <v>106</v>
      </c>
      <c r="AU191" s="92" t="s">
        <v>95</v>
      </c>
      <c r="AY191" s="2" t="s">
        <v>80</v>
      </c>
      <c r="BE191" s="93">
        <f t="shared" si="14"/>
        <v>0</v>
      </c>
      <c r="BF191" s="93">
        <f t="shared" si="15"/>
        <v>0</v>
      </c>
      <c r="BG191" s="93">
        <f t="shared" si="16"/>
        <v>0</v>
      </c>
      <c r="BH191" s="93">
        <f t="shared" si="17"/>
        <v>0</v>
      </c>
      <c r="BI191" s="93">
        <f t="shared" si="18"/>
        <v>0</v>
      </c>
      <c r="BJ191" s="2" t="s">
        <v>88</v>
      </c>
      <c r="BK191" s="94">
        <f t="shared" si="19"/>
        <v>0</v>
      </c>
      <c r="BL191" s="2" t="s">
        <v>100</v>
      </c>
      <c r="BM191" s="92" t="s">
        <v>283</v>
      </c>
    </row>
    <row r="192" spans="2:65" s="10" customFormat="1" ht="16.5" customHeight="1">
      <c r="B192" s="81"/>
      <c r="C192" s="82" t="s">
        <v>284</v>
      </c>
      <c r="D192" s="82" t="s">
        <v>83</v>
      </c>
      <c r="E192" s="83" t="s">
        <v>157</v>
      </c>
      <c r="F192" s="84" t="s">
        <v>158</v>
      </c>
      <c r="G192" s="85" t="s">
        <v>99</v>
      </c>
      <c r="H192" s="86">
        <v>1280</v>
      </c>
      <c r="I192" s="219">
        <v>0</v>
      </c>
      <c r="J192" s="219">
        <f t="shared" si="10"/>
        <v>0</v>
      </c>
      <c r="K192" s="87"/>
      <c r="L192" s="9"/>
      <c r="M192" s="88" t="s">
        <v>14</v>
      </c>
      <c r="N192" s="89" t="s">
        <v>35</v>
      </c>
      <c r="O192" s="90">
        <v>5.2999999999999999E-2</v>
      </c>
      <c r="P192" s="90">
        <f t="shared" si="11"/>
        <v>67.84</v>
      </c>
      <c r="Q192" s="90">
        <v>0</v>
      </c>
      <c r="R192" s="90">
        <f t="shared" si="12"/>
        <v>0</v>
      </c>
      <c r="S192" s="90">
        <v>0</v>
      </c>
      <c r="T192" s="91">
        <f t="shared" si="13"/>
        <v>0</v>
      </c>
      <c r="AR192" s="92" t="s">
        <v>100</v>
      </c>
      <c r="AT192" s="92" t="s">
        <v>83</v>
      </c>
      <c r="AU192" s="92" t="s">
        <v>95</v>
      </c>
      <c r="AY192" s="2" t="s">
        <v>80</v>
      </c>
      <c r="BE192" s="93">
        <f t="shared" si="14"/>
        <v>0</v>
      </c>
      <c r="BF192" s="93">
        <f t="shared" si="15"/>
        <v>0</v>
      </c>
      <c r="BG192" s="93">
        <f t="shared" si="16"/>
        <v>0</v>
      </c>
      <c r="BH192" s="93">
        <f t="shared" si="17"/>
        <v>0</v>
      </c>
      <c r="BI192" s="93">
        <f t="shared" si="18"/>
        <v>0</v>
      </c>
      <c r="BJ192" s="2" t="s">
        <v>88</v>
      </c>
      <c r="BK192" s="94">
        <f t="shared" si="19"/>
        <v>0</v>
      </c>
      <c r="BL192" s="2" t="s">
        <v>100</v>
      </c>
      <c r="BM192" s="92" t="s">
        <v>285</v>
      </c>
    </row>
    <row r="193" spans="2:65" s="10" customFormat="1" ht="16.5" customHeight="1">
      <c r="B193" s="81"/>
      <c r="C193" s="95" t="s">
        <v>286</v>
      </c>
      <c r="D193" s="95" t="s">
        <v>106</v>
      </c>
      <c r="E193" s="96" t="s">
        <v>161</v>
      </c>
      <c r="F193" s="97" t="s">
        <v>162</v>
      </c>
      <c r="G193" s="98" t="s">
        <v>153</v>
      </c>
      <c r="H193" s="99">
        <v>38.4</v>
      </c>
      <c r="I193" s="221">
        <v>0</v>
      </c>
      <c r="J193" s="221">
        <f t="shared" si="10"/>
        <v>0</v>
      </c>
      <c r="K193" s="100"/>
      <c r="L193" s="101"/>
      <c r="M193" s="102" t="s">
        <v>14</v>
      </c>
      <c r="N193" s="103" t="s">
        <v>35</v>
      </c>
      <c r="O193" s="90">
        <v>0</v>
      </c>
      <c r="P193" s="90">
        <f t="shared" si="11"/>
        <v>0</v>
      </c>
      <c r="Q193" s="90">
        <v>1</v>
      </c>
      <c r="R193" s="90">
        <f t="shared" si="12"/>
        <v>38.4</v>
      </c>
      <c r="S193" s="90">
        <v>0</v>
      </c>
      <c r="T193" s="91">
        <f t="shared" si="13"/>
        <v>0</v>
      </c>
      <c r="AR193" s="92" t="s">
        <v>109</v>
      </c>
      <c r="AT193" s="92" t="s">
        <v>106</v>
      </c>
      <c r="AU193" s="92" t="s">
        <v>95</v>
      </c>
      <c r="AY193" s="2" t="s">
        <v>80</v>
      </c>
      <c r="BE193" s="93">
        <f t="shared" si="14"/>
        <v>0</v>
      </c>
      <c r="BF193" s="93">
        <f t="shared" si="15"/>
        <v>0</v>
      </c>
      <c r="BG193" s="93">
        <f t="shared" si="16"/>
        <v>0</v>
      </c>
      <c r="BH193" s="93">
        <f t="shared" si="17"/>
        <v>0</v>
      </c>
      <c r="BI193" s="93">
        <f t="shared" si="18"/>
        <v>0</v>
      </c>
      <c r="BJ193" s="2" t="s">
        <v>88</v>
      </c>
      <c r="BK193" s="94">
        <f t="shared" si="19"/>
        <v>0</v>
      </c>
      <c r="BL193" s="2" t="s">
        <v>100</v>
      </c>
      <c r="BM193" s="92" t="s">
        <v>287</v>
      </c>
    </row>
    <row r="194" spans="2:65" s="105" customFormat="1">
      <c r="B194" s="104"/>
      <c r="D194" s="106" t="s">
        <v>134</v>
      </c>
      <c r="E194" s="107" t="s">
        <v>14</v>
      </c>
      <c r="F194" s="108" t="s">
        <v>288</v>
      </c>
      <c r="H194" s="109">
        <v>38.4</v>
      </c>
      <c r="I194" s="222"/>
      <c r="J194" s="222"/>
      <c r="L194" s="104"/>
      <c r="M194" s="110"/>
      <c r="T194" s="111"/>
      <c r="AT194" s="107" t="s">
        <v>134</v>
      </c>
      <c r="AU194" s="107" t="s">
        <v>95</v>
      </c>
      <c r="AV194" s="105" t="s">
        <v>88</v>
      </c>
      <c r="AW194" s="105" t="s">
        <v>136</v>
      </c>
      <c r="AX194" s="105" t="s">
        <v>79</v>
      </c>
      <c r="AY194" s="107" t="s">
        <v>80</v>
      </c>
    </row>
    <row r="195" spans="2:65" s="10" customFormat="1" ht="24.2" customHeight="1">
      <c r="B195" s="81"/>
      <c r="C195" s="82" t="s">
        <v>289</v>
      </c>
      <c r="D195" s="82" t="s">
        <v>83</v>
      </c>
      <c r="E195" s="83" t="s">
        <v>290</v>
      </c>
      <c r="F195" s="84" t="s">
        <v>291</v>
      </c>
      <c r="G195" s="85" t="s">
        <v>179</v>
      </c>
      <c r="H195" s="86">
        <v>14</v>
      </c>
      <c r="I195" s="219">
        <v>0</v>
      </c>
      <c r="J195" s="219">
        <f>ROUND(I195*H195,3)</f>
        <v>0</v>
      </c>
      <c r="K195" s="87"/>
      <c r="L195" s="9"/>
      <c r="M195" s="88" t="s">
        <v>14</v>
      </c>
      <c r="N195" s="89" t="s">
        <v>35</v>
      </c>
      <c r="O195" s="90">
        <v>0</v>
      </c>
      <c r="P195" s="90">
        <f>O195*H195</f>
        <v>0</v>
      </c>
      <c r="Q195" s="90">
        <v>0</v>
      </c>
      <c r="R195" s="90">
        <f>Q195*H195</f>
        <v>0</v>
      </c>
      <c r="S195" s="90">
        <v>0</v>
      </c>
      <c r="T195" s="91">
        <f>S195*H195</f>
        <v>0</v>
      </c>
      <c r="AR195" s="92" t="s">
        <v>100</v>
      </c>
      <c r="AT195" s="92" t="s">
        <v>83</v>
      </c>
      <c r="AU195" s="92" t="s">
        <v>95</v>
      </c>
      <c r="AY195" s="2" t="s">
        <v>80</v>
      </c>
      <c r="BE195" s="93">
        <f>IF(N195="základná",J195,0)</f>
        <v>0</v>
      </c>
      <c r="BF195" s="93">
        <f>IF(N195="znížená",J195,0)</f>
        <v>0</v>
      </c>
      <c r="BG195" s="93">
        <f>IF(N195="zákl. prenesená",J195,0)</f>
        <v>0</v>
      </c>
      <c r="BH195" s="93">
        <f>IF(N195="zníž. prenesená",J195,0)</f>
        <v>0</v>
      </c>
      <c r="BI195" s="93">
        <f>IF(N195="nulová",J195,0)</f>
        <v>0</v>
      </c>
      <c r="BJ195" s="2" t="s">
        <v>88</v>
      </c>
      <c r="BK195" s="94">
        <f>ROUND(I195*H195,3)</f>
        <v>0</v>
      </c>
      <c r="BL195" s="2" t="s">
        <v>100</v>
      </c>
      <c r="BM195" s="92" t="s">
        <v>292</v>
      </c>
    </row>
    <row r="196" spans="2:65" s="10" customFormat="1" ht="24.2" customHeight="1">
      <c r="B196" s="81"/>
      <c r="C196" s="82" t="s">
        <v>293</v>
      </c>
      <c r="D196" s="82" t="s">
        <v>83</v>
      </c>
      <c r="E196" s="83" t="s">
        <v>294</v>
      </c>
      <c r="F196" s="84" t="s">
        <v>295</v>
      </c>
      <c r="G196" s="85" t="s">
        <v>296</v>
      </c>
      <c r="H196" s="86">
        <v>0.56000000000000005</v>
      </c>
      <c r="I196" s="219">
        <v>0</v>
      </c>
      <c r="J196" s="219">
        <f>ROUND(I196*H196,3)</f>
        <v>0</v>
      </c>
      <c r="K196" s="87"/>
      <c r="L196" s="9"/>
      <c r="M196" s="88" t="s">
        <v>14</v>
      </c>
      <c r="N196" s="89" t="s">
        <v>35</v>
      </c>
      <c r="O196" s="90">
        <v>0</v>
      </c>
      <c r="P196" s="90">
        <f>O196*H196</f>
        <v>0</v>
      </c>
      <c r="Q196" s="90">
        <v>0</v>
      </c>
      <c r="R196" s="90">
        <f>Q196*H196</f>
        <v>0</v>
      </c>
      <c r="S196" s="90">
        <v>0</v>
      </c>
      <c r="T196" s="91">
        <f>S196*H196</f>
        <v>0</v>
      </c>
      <c r="AR196" s="92" t="s">
        <v>100</v>
      </c>
      <c r="AT196" s="92" t="s">
        <v>83</v>
      </c>
      <c r="AU196" s="92" t="s">
        <v>95</v>
      </c>
      <c r="AY196" s="2" t="s">
        <v>80</v>
      </c>
      <c r="BE196" s="93">
        <f>IF(N196="základná",J196,0)</f>
        <v>0</v>
      </c>
      <c r="BF196" s="93">
        <f>IF(N196="znížená",J196,0)</f>
        <v>0</v>
      </c>
      <c r="BG196" s="93">
        <f>IF(N196="zákl. prenesená",J196,0)</f>
        <v>0</v>
      </c>
      <c r="BH196" s="93">
        <f>IF(N196="zníž. prenesená",J196,0)</f>
        <v>0</v>
      </c>
      <c r="BI196" s="93">
        <f>IF(N196="nulová",J196,0)</f>
        <v>0</v>
      </c>
      <c r="BJ196" s="2" t="s">
        <v>88</v>
      </c>
      <c r="BK196" s="94">
        <f>ROUND(I196*H196,3)</f>
        <v>0</v>
      </c>
      <c r="BL196" s="2" t="s">
        <v>100</v>
      </c>
      <c r="BM196" s="92" t="s">
        <v>297</v>
      </c>
    </row>
    <row r="197" spans="2:65" s="105" customFormat="1">
      <c r="B197" s="104"/>
      <c r="D197" s="106" t="s">
        <v>134</v>
      </c>
      <c r="E197" s="107" t="s">
        <v>14</v>
      </c>
      <c r="F197" s="108" t="s">
        <v>298</v>
      </c>
      <c r="H197" s="109">
        <v>0.56000000000000005</v>
      </c>
      <c r="I197" s="222"/>
      <c r="J197" s="222"/>
      <c r="L197" s="104"/>
      <c r="M197" s="110"/>
      <c r="T197" s="111"/>
      <c r="AT197" s="107" t="s">
        <v>134</v>
      </c>
      <c r="AU197" s="107" t="s">
        <v>95</v>
      </c>
      <c r="AV197" s="105" t="s">
        <v>88</v>
      </c>
      <c r="AW197" s="105" t="s">
        <v>136</v>
      </c>
      <c r="AX197" s="105" t="s">
        <v>79</v>
      </c>
      <c r="AY197" s="107" t="s">
        <v>80</v>
      </c>
    </row>
    <row r="198" spans="2:65" s="10" customFormat="1" ht="24.2" customHeight="1">
      <c r="B198" s="81"/>
      <c r="C198" s="95" t="s">
        <v>299</v>
      </c>
      <c r="D198" s="95" t="s">
        <v>106</v>
      </c>
      <c r="E198" s="96" t="s">
        <v>300</v>
      </c>
      <c r="F198" s="97" t="s">
        <v>301</v>
      </c>
      <c r="G198" s="98" t="s">
        <v>179</v>
      </c>
      <c r="H198" s="99">
        <v>14</v>
      </c>
      <c r="I198" s="221">
        <v>0</v>
      </c>
      <c r="J198" s="221">
        <f>ROUND(I198*H198,3)</f>
        <v>0</v>
      </c>
      <c r="K198" s="100"/>
      <c r="L198" s="101"/>
      <c r="M198" s="102" t="s">
        <v>14</v>
      </c>
      <c r="N198" s="103" t="s">
        <v>35</v>
      </c>
      <c r="O198" s="90">
        <v>0</v>
      </c>
      <c r="P198" s="90">
        <f>O198*H198</f>
        <v>0</v>
      </c>
      <c r="Q198" s="90">
        <v>0.01</v>
      </c>
      <c r="R198" s="90">
        <f>Q198*H198</f>
        <v>0.14000000000000001</v>
      </c>
      <c r="S198" s="90">
        <v>0</v>
      </c>
      <c r="T198" s="91">
        <f>S198*H198</f>
        <v>0</v>
      </c>
      <c r="AR198" s="92" t="s">
        <v>109</v>
      </c>
      <c r="AT198" s="92" t="s">
        <v>106</v>
      </c>
      <c r="AU198" s="92" t="s">
        <v>95</v>
      </c>
      <c r="AY198" s="2" t="s">
        <v>80</v>
      </c>
      <c r="BE198" s="93">
        <f>IF(N198="základná",J198,0)</f>
        <v>0</v>
      </c>
      <c r="BF198" s="93">
        <f>IF(N198="znížená",J198,0)</f>
        <v>0</v>
      </c>
      <c r="BG198" s="93">
        <f>IF(N198="zákl. prenesená",J198,0)</f>
        <v>0</v>
      </c>
      <c r="BH198" s="93">
        <f>IF(N198="zníž. prenesená",J198,0)</f>
        <v>0</v>
      </c>
      <c r="BI198" s="93">
        <f>IF(N198="nulová",J198,0)</f>
        <v>0</v>
      </c>
      <c r="BJ198" s="2" t="s">
        <v>88</v>
      </c>
      <c r="BK198" s="94">
        <f>ROUND(I198*H198,3)</f>
        <v>0</v>
      </c>
      <c r="BL198" s="2" t="s">
        <v>100</v>
      </c>
      <c r="BM198" s="92" t="s">
        <v>302</v>
      </c>
    </row>
    <row r="199" spans="2:65" s="10" customFormat="1" ht="24.2" customHeight="1">
      <c r="B199" s="81"/>
      <c r="C199" s="95" t="s">
        <v>303</v>
      </c>
      <c r="D199" s="95" t="s">
        <v>106</v>
      </c>
      <c r="E199" s="96" t="s">
        <v>304</v>
      </c>
      <c r="F199" s="97" t="s">
        <v>305</v>
      </c>
      <c r="G199" s="98" t="s">
        <v>179</v>
      </c>
      <c r="H199" s="99">
        <v>14</v>
      </c>
      <c r="I199" s="221">
        <v>0</v>
      </c>
      <c r="J199" s="221">
        <f>ROUND(I199*H199,3)</f>
        <v>0</v>
      </c>
      <c r="K199" s="100"/>
      <c r="L199" s="101"/>
      <c r="M199" s="102" t="s">
        <v>14</v>
      </c>
      <c r="N199" s="103" t="s">
        <v>35</v>
      </c>
      <c r="O199" s="90">
        <v>0</v>
      </c>
      <c r="P199" s="90">
        <f>O199*H199</f>
        <v>0</v>
      </c>
      <c r="Q199" s="90">
        <v>5.0000000000000001E-3</v>
      </c>
      <c r="R199" s="90">
        <f>Q199*H199</f>
        <v>7.0000000000000007E-2</v>
      </c>
      <c r="S199" s="90">
        <v>0</v>
      </c>
      <c r="T199" s="91">
        <f>S199*H199</f>
        <v>0</v>
      </c>
      <c r="AR199" s="92" t="s">
        <v>109</v>
      </c>
      <c r="AT199" s="92" t="s">
        <v>106</v>
      </c>
      <c r="AU199" s="92" t="s">
        <v>95</v>
      </c>
      <c r="AY199" s="2" t="s">
        <v>80</v>
      </c>
      <c r="BE199" s="93">
        <f>IF(N199="základná",J199,0)</f>
        <v>0</v>
      </c>
      <c r="BF199" s="93">
        <f>IF(N199="znížená",J199,0)</f>
        <v>0</v>
      </c>
      <c r="BG199" s="93">
        <f>IF(N199="zákl. prenesená",J199,0)</f>
        <v>0</v>
      </c>
      <c r="BH199" s="93">
        <f>IF(N199="zníž. prenesená",J199,0)</f>
        <v>0</v>
      </c>
      <c r="BI199" s="93">
        <f>IF(N199="nulová",J199,0)</f>
        <v>0</v>
      </c>
      <c r="BJ199" s="2" t="s">
        <v>88</v>
      </c>
      <c r="BK199" s="94">
        <f>ROUND(I199*H199,3)</f>
        <v>0</v>
      </c>
      <c r="BL199" s="2" t="s">
        <v>100</v>
      </c>
      <c r="BM199" s="92" t="s">
        <v>306</v>
      </c>
    </row>
    <row r="200" spans="2:65" s="105" customFormat="1">
      <c r="B200" s="104"/>
      <c r="D200" s="106" t="s">
        <v>134</v>
      </c>
      <c r="E200" s="107" t="s">
        <v>14</v>
      </c>
      <c r="F200" s="108" t="s">
        <v>307</v>
      </c>
      <c r="H200" s="109">
        <v>14</v>
      </c>
      <c r="I200" s="222"/>
      <c r="J200" s="222"/>
      <c r="L200" s="104"/>
      <c r="M200" s="110"/>
      <c r="T200" s="111"/>
      <c r="AT200" s="107" t="s">
        <v>134</v>
      </c>
      <c r="AU200" s="107" t="s">
        <v>95</v>
      </c>
      <c r="AV200" s="105" t="s">
        <v>88</v>
      </c>
      <c r="AW200" s="105" t="s">
        <v>136</v>
      </c>
      <c r="AX200" s="105" t="s">
        <v>2</v>
      </c>
      <c r="AY200" s="107" t="s">
        <v>80</v>
      </c>
    </row>
    <row r="201" spans="2:65" s="113" customFormat="1">
      <c r="B201" s="112"/>
      <c r="D201" s="106" t="s">
        <v>134</v>
      </c>
      <c r="E201" s="114" t="s">
        <v>14</v>
      </c>
      <c r="F201" s="115" t="s">
        <v>137</v>
      </c>
      <c r="H201" s="116">
        <v>14</v>
      </c>
      <c r="I201" s="223"/>
      <c r="J201" s="223"/>
      <c r="L201" s="112"/>
      <c r="M201" s="117"/>
      <c r="T201" s="118"/>
      <c r="AT201" s="114" t="s">
        <v>134</v>
      </c>
      <c r="AU201" s="114" t="s">
        <v>95</v>
      </c>
      <c r="AV201" s="113" t="s">
        <v>100</v>
      </c>
      <c r="AW201" s="113" t="s">
        <v>136</v>
      </c>
      <c r="AX201" s="113" t="s">
        <v>79</v>
      </c>
      <c r="AY201" s="114" t="s">
        <v>80</v>
      </c>
    </row>
    <row r="202" spans="2:65" s="10" customFormat="1" ht="24.2" customHeight="1">
      <c r="B202" s="81"/>
      <c r="C202" s="82" t="s">
        <v>308</v>
      </c>
      <c r="D202" s="82" t="s">
        <v>83</v>
      </c>
      <c r="E202" s="83" t="s">
        <v>166</v>
      </c>
      <c r="F202" s="84" t="s">
        <v>167</v>
      </c>
      <c r="G202" s="85" t="s">
        <v>168</v>
      </c>
      <c r="H202" s="86">
        <v>437.1</v>
      </c>
      <c r="I202" s="219">
        <v>0</v>
      </c>
      <c r="J202" s="219">
        <f>ROUND(I202*H202,3)</f>
        <v>0</v>
      </c>
      <c r="K202" s="87"/>
      <c r="L202" s="9"/>
      <c r="M202" s="88" t="s">
        <v>14</v>
      </c>
      <c r="N202" s="89" t="s">
        <v>35</v>
      </c>
      <c r="O202" s="90">
        <v>0.158</v>
      </c>
      <c r="P202" s="90">
        <f>O202*H202</f>
        <v>69.061800000000005</v>
      </c>
      <c r="Q202" s="90">
        <v>0</v>
      </c>
      <c r="R202" s="90">
        <f>Q202*H202</f>
        <v>0</v>
      </c>
      <c r="S202" s="90">
        <v>0</v>
      </c>
      <c r="T202" s="91">
        <f>S202*H202</f>
        <v>0</v>
      </c>
      <c r="AR202" s="92" t="s">
        <v>100</v>
      </c>
      <c r="AT202" s="92" t="s">
        <v>83</v>
      </c>
      <c r="AU202" s="92" t="s">
        <v>95</v>
      </c>
      <c r="AY202" s="2" t="s">
        <v>80</v>
      </c>
      <c r="BE202" s="93">
        <f>IF(N202="základná",J202,0)</f>
        <v>0</v>
      </c>
      <c r="BF202" s="93">
        <f>IF(N202="znížená",J202,0)</f>
        <v>0</v>
      </c>
      <c r="BG202" s="93">
        <f>IF(N202="zákl. prenesená",J202,0)</f>
        <v>0</v>
      </c>
      <c r="BH202" s="93">
        <f>IF(N202="zníž. prenesená",J202,0)</f>
        <v>0</v>
      </c>
      <c r="BI202" s="93">
        <f>IF(N202="nulová",J202,0)</f>
        <v>0</v>
      </c>
      <c r="BJ202" s="2" t="s">
        <v>88</v>
      </c>
      <c r="BK202" s="94">
        <f>ROUND(I202*H202,3)</f>
        <v>0</v>
      </c>
      <c r="BL202" s="2" t="s">
        <v>100</v>
      </c>
      <c r="BM202" s="92" t="s">
        <v>309</v>
      </c>
    </row>
    <row r="203" spans="2:65" s="10" customFormat="1" ht="16.5" customHeight="1">
      <c r="B203" s="81"/>
      <c r="C203" s="95" t="s">
        <v>310</v>
      </c>
      <c r="D203" s="95" t="s">
        <v>106</v>
      </c>
      <c r="E203" s="96" t="s">
        <v>311</v>
      </c>
      <c r="F203" s="97" t="s">
        <v>312</v>
      </c>
      <c r="G203" s="98" t="s">
        <v>173</v>
      </c>
      <c r="H203" s="99">
        <v>30597</v>
      </c>
      <c r="I203" s="221">
        <v>0</v>
      </c>
      <c r="J203" s="221">
        <f>ROUND(I203*H203,3)</f>
        <v>0</v>
      </c>
      <c r="K203" s="100"/>
      <c r="L203" s="101"/>
      <c r="M203" s="102" t="s">
        <v>14</v>
      </c>
      <c r="N203" s="103" t="s">
        <v>35</v>
      </c>
      <c r="O203" s="90">
        <v>0</v>
      </c>
      <c r="P203" s="90">
        <f>O203*H203</f>
        <v>0</v>
      </c>
      <c r="Q203" s="90">
        <v>2.9999999999999997E-4</v>
      </c>
      <c r="R203" s="90">
        <f>Q203*H203</f>
        <v>9.1791</v>
      </c>
      <c r="S203" s="90">
        <v>0</v>
      </c>
      <c r="T203" s="91">
        <f>S203*H203</f>
        <v>0</v>
      </c>
      <c r="AR203" s="92" t="s">
        <v>109</v>
      </c>
      <c r="AT203" s="92" t="s">
        <v>106</v>
      </c>
      <c r="AU203" s="92" t="s">
        <v>95</v>
      </c>
      <c r="AY203" s="2" t="s">
        <v>80</v>
      </c>
      <c r="BE203" s="93">
        <f>IF(N203="základná",J203,0)</f>
        <v>0</v>
      </c>
      <c r="BF203" s="93">
        <f>IF(N203="znížená",J203,0)</f>
        <v>0</v>
      </c>
      <c r="BG203" s="93">
        <f>IF(N203="zákl. prenesená",J203,0)</f>
        <v>0</v>
      </c>
      <c r="BH203" s="93">
        <f>IF(N203="zníž. prenesená",J203,0)</f>
        <v>0</v>
      </c>
      <c r="BI203" s="93">
        <f>IF(N203="nulová",J203,0)</f>
        <v>0</v>
      </c>
      <c r="BJ203" s="2" t="s">
        <v>88</v>
      </c>
      <c r="BK203" s="94">
        <f>ROUND(I203*H203,3)</f>
        <v>0</v>
      </c>
      <c r="BL203" s="2" t="s">
        <v>100</v>
      </c>
      <c r="BM203" s="92" t="s">
        <v>313</v>
      </c>
    </row>
    <row r="204" spans="2:65" s="105" customFormat="1">
      <c r="B204" s="104"/>
      <c r="D204" s="106" t="s">
        <v>134</v>
      </c>
      <c r="F204" s="108" t="s">
        <v>314</v>
      </c>
      <c r="H204" s="109">
        <v>30597</v>
      </c>
      <c r="I204" s="222"/>
      <c r="J204" s="222"/>
      <c r="L204" s="104"/>
      <c r="M204" s="110"/>
      <c r="T204" s="111"/>
      <c r="AT204" s="107" t="s">
        <v>134</v>
      </c>
      <c r="AU204" s="107" t="s">
        <v>95</v>
      </c>
      <c r="AV204" s="105" t="s">
        <v>88</v>
      </c>
      <c r="AW204" s="105" t="s">
        <v>5</v>
      </c>
      <c r="AX204" s="105" t="s">
        <v>79</v>
      </c>
      <c r="AY204" s="107" t="s">
        <v>80</v>
      </c>
    </row>
    <row r="205" spans="2:65" s="72" customFormat="1" ht="20.85" customHeight="1">
      <c r="B205" s="71"/>
      <c r="D205" s="73" t="s">
        <v>77</v>
      </c>
      <c r="E205" s="80" t="s">
        <v>315</v>
      </c>
      <c r="F205" s="80" t="s">
        <v>316</v>
      </c>
      <c r="I205" s="220"/>
      <c r="J205" s="218">
        <f>BK205</f>
        <v>0</v>
      </c>
      <c r="L205" s="71"/>
      <c r="M205" s="75"/>
      <c r="P205" s="76">
        <f>SUM(P206:P227)</f>
        <v>138.01660000000001</v>
      </c>
      <c r="R205" s="76">
        <f>SUM(R206:R227)</f>
        <v>17.4080935</v>
      </c>
      <c r="T205" s="77">
        <f>SUM(T206:T227)</f>
        <v>0</v>
      </c>
      <c r="AR205" s="73" t="s">
        <v>79</v>
      </c>
      <c r="AT205" s="78" t="s">
        <v>77</v>
      </c>
      <c r="AU205" s="78" t="s">
        <v>88</v>
      </c>
      <c r="AY205" s="73" t="s">
        <v>80</v>
      </c>
      <c r="BK205" s="79">
        <f>SUM(BK206:BK227)</f>
        <v>0</v>
      </c>
    </row>
    <row r="206" spans="2:65" s="10" customFormat="1" ht="24.2" customHeight="1">
      <c r="B206" s="81"/>
      <c r="C206" s="82" t="s">
        <v>317</v>
      </c>
      <c r="D206" s="82" t="s">
        <v>83</v>
      </c>
      <c r="E206" s="83" t="s">
        <v>202</v>
      </c>
      <c r="F206" s="84" t="s">
        <v>203</v>
      </c>
      <c r="G206" s="85" t="s">
        <v>168</v>
      </c>
      <c r="H206" s="86">
        <v>85</v>
      </c>
      <c r="I206" s="219">
        <v>0</v>
      </c>
      <c r="J206" s="219">
        <f>ROUND(I206*H206,3)</f>
        <v>0</v>
      </c>
      <c r="K206" s="87"/>
      <c r="L206" s="9"/>
      <c r="M206" s="88" t="s">
        <v>14</v>
      </c>
      <c r="N206" s="89" t="s">
        <v>35</v>
      </c>
      <c r="O206" s="90">
        <v>3.0000000000000001E-3</v>
      </c>
      <c r="P206" s="90">
        <f>O206*H206</f>
        <v>0.255</v>
      </c>
      <c r="Q206" s="90">
        <v>0</v>
      </c>
      <c r="R206" s="90">
        <f>Q206*H206</f>
        <v>0</v>
      </c>
      <c r="S206" s="90">
        <v>0</v>
      </c>
      <c r="T206" s="91">
        <f>S206*H206</f>
        <v>0</v>
      </c>
      <c r="AR206" s="92" t="s">
        <v>100</v>
      </c>
      <c r="AT206" s="92" t="s">
        <v>83</v>
      </c>
      <c r="AU206" s="92" t="s">
        <v>95</v>
      </c>
      <c r="AY206" s="2" t="s">
        <v>80</v>
      </c>
      <c r="BE206" s="93">
        <f>IF(N206="základná",J206,0)</f>
        <v>0</v>
      </c>
      <c r="BF206" s="93">
        <f>IF(N206="znížená",J206,0)</f>
        <v>0</v>
      </c>
      <c r="BG206" s="93">
        <f>IF(N206="zákl. prenesená",J206,0)</f>
        <v>0</v>
      </c>
      <c r="BH206" s="93">
        <f>IF(N206="zníž. prenesená",J206,0)</f>
        <v>0</v>
      </c>
      <c r="BI206" s="93">
        <f>IF(N206="nulová",J206,0)</f>
        <v>0</v>
      </c>
      <c r="BJ206" s="2" t="s">
        <v>88</v>
      </c>
      <c r="BK206" s="94">
        <f>ROUND(I206*H206,3)</f>
        <v>0</v>
      </c>
      <c r="BL206" s="2" t="s">
        <v>100</v>
      </c>
      <c r="BM206" s="92" t="s">
        <v>318</v>
      </c>
    </row>
    <row r="207" spans="2:65" s="105" customFormat="1">
      <c r="B207" s="104"/>
      <c r="D207" s="106" t="s">
        <v>134</v>
      </c>
      <c r="F207" s="108" t="s">
        <v>319</v>
      </c>
      <c r="H207" s="109">
        <v>85</v>
      </c>
      <c r="I207" s="222"/>
      <c r="J207" s="222"/>
      <c r="L207" s="104"/>
      <c r="M207" s="110"/>
      <c r="T207" s="111"/>
      <c r="AT207" s="107" t="s">
        <v>134</v>
      </c>
      <c r="AU207" s="107" t="s">
        <v>95</v>
      </c>
      <c r="AV207" s="105" t="s">
        <v>88</v>
      </c>
      <c r="AW207" s="105" t="s">
        <v>5</v>
      </c>
      <c r="AX207" s="105" t="s">
        <v>79</v>
      </c>
      <c r="AY207" s="107" t="s">
        <v>80</v>
      </c>
    </row>
    <row r="208" spans="2:65" s="10" customFormat="1" ht="24.2" customHeight="1">
      <c r="B208" s="81"/>
      <c r="C208" s="95" t="s">
        <v>320</v>
      </c>
      <c r="D208" s="95" t="s">
        <v>106</v>
      </c>
      <c r="E208" s="96" t="s">
        <v>207</v>
      </c>
      <c r="F208" s="97" t="s">
        <v>208</v>
      </c>
      <c r="G208" s="98" t="s">
        <v>99</v>
      </c>
      <c r="H208" s="99">
        <v>8.5000000000000006E-2</v>
      </c>
      <c r="I208" s="221">
        <v>0</v>
      </c>
      <c r="J208" s="221">
        <f t="shared" ref="J208:J220" si="20">ROUND(I208*H208,3)</f>
        <v>0</v>
      </c>
      <c r="K208" s="100"/>
      <c r="L208" s="101"/>
      <c r="M208" s="102" t="s">
        <v>14</v>
      </c>
      <c r="N208" s="103" t="s">
        <v>35</v>
      </c>
      <c r="O208" s="90">
        <v>0</v>
      </c>
      <c r="P208" s="90">
        <f t="shared" ref="P208:P220" si="21">O208*H208</f>
        <v>0</v>
      </c>
      <c r="Q208" s="90">
        <v>1.1000000000000001E-3</v>
      </c>
      <c r="R208" s="90">
        <f t="shared" ref="R208:R220" si="22">Q208*H208</f>
        <v>9.3500000000000009E-5</v>
      </c>
      <c r="S208" s="90">
        <v>0</v>
      </c>
      <c r="T208" s="91">
        <f t="shared" ref="T208:T220" si="23">S208*H208</f>
        <v>0</v>
      </c>
      <c r="AR208" s="92" t="s">
        <v>109</v>
      </c>
      <c r="AT208" s="92" t="s">
        <v>106</v>
      </c>
      <c r="AU208" s="92" t="s">
        <v>95</v>
      </c>
      <c r="AY208" s="2" t="s">
        <v>80</v>
      </c>
      <c r="BE208" s="93">
        <f t="shared" ref="BE208:BE220" si="24">IF(N208="základná",J208,0)</f>
        <v>0</v>
      </c>
      <c r="BF208" s="93">
        <f t="shared" ref="BF208:BF220" si="25">IF(N208="znížená",J208,0)</f>
        <v>0</v>
      </c>
      <c r="BG208" s="93">
        <f t="shared" ref="BG208:BG220" si="26">IF(N208="zákl. prenesená",J208,0)</f>
        <v>0</v>
      </c>
      <c r="BH208" s="93">
        <f t="shared" ref="BH208:BH220" si="27">IF(N208="zníž. prenesená",J208,0)</f>
        <v>0</v>
      </c>
      <c r="BI208" s="93">
        <f t="shared" ref="BI208:BI220" si="28">IF(N208="nulová",J208,0)</f>
        <v>0</v>
      </c>
      <c r="BJ208" s="2" t="s">
        <v>88</v>
      </c>
      <c r="BK208" s="94">
        <f t="shared" ref="BK208:BK220" si="29">ROUND(I208*H208,3)</f>
        <v>0</v>
      </c>
      <c r="BL208" s="2" t="s">
        <v>100</v>
      </c>
      <c r="BM208" s="92" t="s">
        <v>321</v>
      </c>
    </row>
    <row r="209" spans="2:65" s="10" customFormat="1" ht="24.2" customHeight="1">
      <c r="B209" s="81"/>
      <c r="C209" s="82" t="s">
        <v>322</v>
      </c>
      <c r="D209" s="82" t="s">
        <v>83</v>
      </c>
      <c r="E209" s="83" t="s">
        <v>217</v>
      </c>
      <c r="F209" s="84" t="s">
        <v>218</v>
      </c>
      <c r="G209" s="85" t="s">
        <v>168</v>
      </c>
      <c r="H209" s="86">
        <v>85</v>
      </c>
      <c r="I209" s="219">
        <v>0</v>
      </c>
      <c r="J209" s="219">
        <f t="shared" si="20"/>
        <v>0</v>
      </c>
      <c r="K209" s="87"/>
      <c r="L209" s="9"/>
      <c r="M209" s="88" t="s">
        <v>14</v>
      </c>
      <c r="N209" s="89" t="s">
        <v>35</v>
      </c>
      <c r="O209" s="90">
        <v>1E-3</v>
      </c>
      <c r="P209" s="90">
        <f t="shared" si="21"/>
        <v>8.5000000000000006E-2</v>
      </c>
      <c r="Q209" s="90">
        <v>0</v>
      </c>
      <c r="R209" s="90">
        <f t="shared" si="22"/>
        <v>0</v>
      </c>
      <c r="S209" s="90">
        <v>0</v>
      </c>
      <c r="T209" s="91">
        <f t="shared" si="23"/>
        <v>0</v>
      </c>
      <c r="AR209" s="92" t="s">
        <v>100</v>
      </c>
      <c r="AT209" s="92" t="s">
        <v>83</v>
      </c>
      <c r="AU209" s="92" t="s">
        <v>95</v>
      </c>
      <c r="AY209" s="2" t="s">
        <v>80</v>
      </c>
      <c r="BE209" s="93">
        <f t="shared" si="24"/>
        <v>0</v>
      </c>
      <c r="BF209" s="93">
        <f t="shared" si="25"/>
        <v>0</v>
      </c>
      <c r="BG209" s="93">
        <f t="shared" si="26"/>
        <v>0</v>
      </c>
      <c r="BH209" s="93">
        <f t="shared" si="27"/>
        <v>0</v>
      </c>
      <c r="BI209" s="93">
        <f t="shared" si="28"/>
        <v>0</v>
      </c>
      <c r="BJ209" s="2" t="s">
        <v>88</v>
      </c>
      <c r="BK209" s="94">
        <f t="shared" si="29"/>
        <v>0</v>
      </c>
      <c r="BL209" s="2" t="s">
        <v>100</v>
      </c>
      <c r="BM209" s="92" t="s">
        <v>323</v>
      </c>
    </row>
    <row r="210" spans="2:65" s="10" customFormat="1" ht="24.2" customHeight="1">
      <c r="B210" s="81"/>
      <c r="C210" s="82" t="s">
        <v>324</v>
      </c>
      <c r="D210" s="82" t="s">
        <v>83</v>
      </c>
      <c r="E210" s="83" t="s">
        <v>221</v>
      </c>
      <c r="F210" s="84" t="s">
        <v>222</v>
      </c>
      <c r="G210" s="85" t="s">
        <v>168</v>
      </c>
      <c r="H210" s="86">
        <v>85</v>
      </c>
      <c r="I210" s="219">
        <v>0</v>
      </c>
      <c r="J210" s="219">
        <f t="shared" si="20"/>
        <v>0</v>
      </c>
      <c r="K210" s="87"/>
      <c r="L210" s="9"/>
      <c r="M210" s="88" t="s">
        <v>14</v>
      </c>
      <c r="N210" s="89" t="s">
        <v>35</v>
      </c>
      <c r="O210" s="90">
        <v>1.4999999999999999E-2</v>
      </c>
      <c r="P210" s="90">
        <f t="shared" si="21"/>
        <v>1.2749999999999999</v>
      </c>
      <c r="Q210" s="90">
        <v>0</v>
      </c>
      <c r="R210" s="90">
        <f t="shared" si="22"/>
        <v>0</v>
      </c>
      <c r="S210" s="90">
        <v>0</v>
      </c>
      <c r="T210" s="91">
        <f t="shared" si="23"/>
        <v>0</v>
      </c>
      <c r="AR210" s="92" t="s">
        <v>100</v>
      </c>
      <c r="AT210" s="92" t="s">
        <v>83</v>
      </c>
      <c r="AU210" s="92" t="s">
        <v>95</v>
      </c>
      <c r="AY210" s="2" t="s">
        <v>80</v>
      </c>
      <c r="BE210" s="93">
        <f t="shared" si="24"/>
        <v>0</v>
      </c>
      <c r="BF210" s="93">
        <f t="shared" si="25"/>
        <v>0</v>
      </c>
      <c r="BG210" s="93">
        <f t="shared" si="26"/>
        <v>0</v>
      </c>
      <c r="BH210" s="93">
        <f t="shared" si="27"/>
        <v>0</v>
      </c>
      <c r="BI210" s="93">
        <f t="shared" si="28"/>
        <v>0</v>
      </c>
      <c r="BJ210" s="2" t="s">
        <v>88</v>
      </c>
      <c r="BK210" s="94">
        <f t="shared" si="29"/>
        <v>0</v>
      </c>
      <c r="BL210" s="2" t="s">
        <v>100</v>
      </c>
      <c r="BM210" s="92" t="s">
        <v>325</v>
      </c>
    </row>
    <row r="211" spans="2:65" s="10" customFormat="1" ht="24.2" customHeight="1">
      <c r="B211" s="81"/>
      <c r="C211" s="82" t="s">
        <v>326</v>
      </c>
      <c r="D211" s="82" t="s">
        <v>83</v>
      </c>
      <c r="E211" s="83" t="s">
        <v>225</v>
      </c>
      <c r="F211" s="84" t="s">
        <v>226</v>
      </c>
      <c r="G211" s="85" t="s">
        <v>168</v>
      </c>
      <c r="H211" s="86">
        <v>85</v>
      </c>
      <c r="I211" s="219">
        <v>0</v>
      </c>
      <c r="J211" s="219">
        <f t="shared" si="20"/>
        <v>0</v>
      </c>
      <c r="K211" s="87"/>
      <c r="L211" s="9"/>
      <c r="M211" s="88" t="s">
        <v>14</v>
      </c>
      <c r="N211" s="89" t="s">
        <v>35</v>
      </c>
      <c r="O211" s="90">
        <v>0.05</v>
      </c>
      <c r="P211" s="90">
        <f t="shared" si="21"/>
        <v>4.25</v>
      </c>
      <c r="Q211" s="90">
        <v>0</v>
      </c>
      <c r="R211" s="90">
        <f t="shared" si="22"/>
        <v>0</v>
      </c>
      <c r="S211" s="90">
        <v>0</v>
      </c>
      <c r="T211" s="91">
        <f t="shared" si="23"/>
        <v>0</v>
      </c>
      <c r="AR211" s="92" t="s">
        <v>100</v>
      </c>
      <c r="AT211" s="92" t="s">
        <v>83</v>
      </c>
      <c r="AU211" s="92" t="s">
        <v>95</v>
      </c>
      <c r="AY211" s="2" t="s">
        <v>80</v>
      </c>
      <c r="BE211" s="93">
        <f t="shared" si="24"/>
        <v>0</v>
      </c>
      <c r="BF211" s="93">
        <f t="shared" si="25"/>
        <v>0</v>
      </c>
      <c r="BG211" s="93">
        <f t="shared" si="26"/>
        <v>0</v>
      </c>
      <c r="BH211" s="93">
        <f t="shared" si="27"/>
        <v>0</v>
      </c>
      <c r="BI211" s="93">
        <f t="shared" si="28"/>
        <v>0</v>
      </c>
      <c r="BJ211" s="2" t="s">
        <v>88</v>
      </c>
      <c r="BK211" s="94">
        <f t="shared" si="29"/>
        <v>0</v>
      </c>
      <c r="BL211" s="2" t="s">
        <v>100</v>
      </c>
      <c r="BM211" s="92" t="s">
        <v>327</v>
      </c>
    </row>
    <row r="212" spans="2:65" s="10" customFormat="1" ht="24.2" customHeight="1">
      <c r="B212" s="81"/>
      <c r="C212" s="82" t="s">
        <v>328</v>
      </c>
      <c r="D212" s="82" t="s">
        <v>83</v>
      </c>
      <c r="E212" s="83" t="s">
        <v>329</v>
      </c>
      <c r="F212" s="84" t="s">
        <v>330</v>
      </c>
      <c r="G212" s="85" t="s">
        <v>99</v>
      </c>
      <c r="H212" s="86">
        <v>1226</v>
      </c>
      <c r="I212" s="219">
        <v>0</v>
      </c>
      <c r="J212" s="219">
        <f t="shared" si="20"/>
        <v>0</v>
      </c>
      <c r="K212" s="87"/>
      <c r="L212" s="9"/>
      <c r="M212" s="88" t="s">
        <v>14</v>
      </c>
      <c r="N212" s="89" t="s">
        <v>35</v>
      </c>
      <c r="O212" s="90">
        <v>4.7E-2</v>
      </c>
      <c r="P212" s="90">
        <f t="shared" si="21"/>
        <v>57.622</v>
      </c>
      <c r="Q212" s="90">
        <v>0</v>
      </c>
      <c r="R212" s="90">
        <f t="shared" si="22"/>
        <v>0</v>
      </c>
      <c r="S212" s="90">
        <v>0</v>
      </c>
      <c r="T212" s="91">
        <f t="shared" si="23"/>
        <v>0</v>
      </c>
      <c r="AR212" s="92" t="s">
        <v>100</v>
      </c>
      <c r="AT212" s="92" t="s">
        <v>83</v>
      </c>
      <c r="AU212" s="92" t="s">
        <v>95</v>
      </c>
      <c r="AY212" s="2" t="s">
        <v>80</v>
      </c>
      <c r="BE212" s="93">
        <f t="shared" si="24"/>
        <v>0</v>
      </c>
      <c r="BF212" s="93">
        <f t="shared" si="25"/>
        <v>0</v>
      </c>
      <c r="BG212" s="93">
        <f t="shared" si="26"/>
        <v>0</v>
      </c>
      <c r="BH212" s="93">
        <f t="shared" si="27"/>
        <v>0</v>
      </c>
      <c r="BI212" s="93">
        <f t="shared" si="28"/>
        <v>0</v>
      </c>
      <c r="BJ212" s="2" t="s">
        <v>88</v>
      </c>
      <c r="BK212" s="94">
        <f t="shared" si="29"/>
        <v>0</v>
      </c>
      <c r="BL212" s="2" t="s">
        <v>100</v>
      </c>
      <c r="BM212" s="92" t="s">
        <v>331</v>
      </c>
    </row>
    <row r="213" spans="2:65" s="10" customFormat="1" ht="24.2" customHeight="1">
      <c r="B213" s="81"/>
      <c r="C213" s="82" t="s">
        <v>332</v>
      </c>
      <c r="D213" s="82" t="s">
        <v>83</v>
      </c>
      <c r="E213" s="83" t="s">
        <v>333</v>
      </c>
      <c r="F213" s="84" t="s">
        <v>334</v>
      </c>
      <c r="G213" s="85" t="s">
        <v>99</v>
      </c>
      <c r="H213" s="86">
        <v>1226</v>
      </c>
      <c r="I213" s="219">
        <v>0</v>
      </c>
      <c r="J213" s="219">
        <f t="shared" si="20"/>
        <v>0</v>
      </c>
      <c r="K213" s="87"/>
      <c r="L213" s="9"/>
      <c r="M213" s="88" t="s">
        <v>14</v>
      </c>
      <c r="N213" s="89" t="s">
        <v>35</v>
      </c>
      <c r="O213" s="90">
        <v>1.4999999999999999E-2</v>
      </c>
      <c r="P213" s="90">
        <f t="shared" si="21"/>
        <v>18.39</v>
      </c>
      <c r="Q213" s="90">
        <v>0</v>
      </c>
      <c r="R213" s="90">
        <f t="shared" si="22"/>
        <v>0</v>
      </c>
      <c r="S213" s="90">
        <v>0</v>
      </c>
      <c r="T213" s="91">
        <f t="shared" si="23"/>
        <v>0</v>
      </c>
      <c r="AR213" s="92" t="s">
        <v>100</v>
      </c>
      <c r="AT213" s="92" t="s">
        <v>83</v>
      </c>
      <c r="AU213" s="92" t="s">
        <v>95</v>
      </c>
      <c r="AY213" s="2" t="s">
        <v>80</v>
      </c>
      <c r="BE213" s="93">
        <f t="shared" si="24"/>
        <v>0</v>
      </c>
      <c r="BF213" s="93">
        <f t="shared" si="25"/>
        <v>0</v>
      </c>
      <c r="BG213" s="93">
        <f t="shared" si="26"/>
        <v>0</v>
      </c>
      <c r="BH213" s="93">
        <f t="shared" si="27"/>
        <v>0</v>
      </c>
      <c r="BI213" s="93">
        <f t="shared" si="28"/>
        <v>0</v>
      </c>
      <c r="BJ213" s="2" t="s">
        <v>88</v>
      </c>
      <c r="BK213" s="94">
        <f t="shared" si="29"/>
        <v>0</v>
      </c>
      <c r="BL213" s="2" t="s">
        <v>100</v>
      </c>
      <c r="BM213" s="92" t="s">
        <v>335</v>
      </c>
    </row>
    <row r="214" spans="2:65" s="10" customFormat="1" ht="16.5" customHeight="1">
      <c r="B214" s="81"/>
      <c r="C214" s="95" t="s">
        <v>336</v>
      </c>
      <c r="D214" s="95" t="s">
        <v>106</v>
      </c>
      <c r="E214" s="96" t="s">
        <v>337</v>
      </c>
      <c r="F214" s="97" t="s">
        <v>338</v>
      </c>
      <c r="G214" s="98" t="s">
        <v>99</v>
      </c>
      <c r="H214" s="99">
        <v>1226</v>
      </c>
      <c r="I214" s="221">
        <v>0</v>
      </c>
      <c r="J214" s="221">
        <f t="shared" si="20"/>
        <v>0</v>
      </c>
      <c r="K214" s="100"/>
      <c r="L214" s="101"/>
      <c r="M214" s="102" t="s">
        <v>14</v>
      </c>
      <c r="N214" s="103" t="s">
        <v>35</v>
      </c>
      <c r="O214" s="90">
        <v>0</v>
      </c>
      <c r="P214" s="90">
        <f t="shared" si="21"/>
        <v>0</v>
      </c>
      <c r="Q214" s="90">
        <v>0</v>
      </c>
      <c r="R214" s="90">
        <f t="shared" si="22"/>
        <v>0</v>
      </c>
      <c r="S214" s="90">
        <v>0</v>
      </c>
      <c r="T214" s="91">
        <f t="shared" si="23"/>
        <v>0</v>
      </c>
      <c r="AR214" s="92" t="s">
        <v>109</v>
      </c>
      <c r="AT214" s="92" t="s">
        <v>106</v>
      </c>
      <c r="AU214" s="92" t="s">
        <v>95</v>
      </c>
      <c r="AY214" s="2" t="s">
        <v>80</v>
      </c>
      <c r="BE214" s="93">
        <f t="shared" si="24"/>
        <v>0</v>
      </c>
      <c r="BF214" s="93">
        <f t="shared" si="25"/>
        <v>0</v>
      </c>
      <c r="BG214" s="93">
        <f t="shared" si="26"/>
        <v>0</v>
      </c>
      <c r="BH214" s="93">
        <f t="shared" si="27"/>
        <v>0</v>
      </c>
      <c r="BI214" s="93">
        <f t="shared" si="28"/>
        <v>0</v>
      </c>
      <c r="BJ214" s="2" t="s">
        <v>88</v>
      </c>
      <c r="BK214" s="94">
        <f t="shared" si="29"/>
        <v>0</v>
      </c>
      <c r="BL214" s="2" t="s">
        <v>100</v>
      </c>
      <c r="BM214" s="92" t="s">
        <v>339</v>
      </c>
    </row>
    <row r="215" spans="2:65" s="10" customFormat="1" ht="24.2" customHeight="1">
      <c r="B215" s="81"/>
      <c r="C215" s="82" t="s">
        <v>340</v>
      </c>
      <c r="D215" s="82" t="s">
        <v>83</v>
      </c>
      <c r="E215" s="83" t="s">
        <v>341</v>
      </c>
      <c r="F215" s="84" t="s">
        <v>342</v>
      </c>
      <c r="G215" s="85" t="s">
        <v>99</v>
      </c>
      <c r="H215" s="86">
        <v>799</v>
      </c>
      <c r="I215" s="219">
        <v>0</v>
      </c>
      <c r="J215" s="219">
        <f t="shared" si="20"/>
        <v>0</v>
      </c>
      <c r="K215" s="87"/>
      <c r="L215" s="9"/>
      <c r="M215" s="88" t="s">
        <v>14</v>
      </c>
      <c r="N215" s="89" t="s">
        <v>35</v>
      </c>
      <c r="O215" s="90">
        <v>1.2999999999999999E-2</v>
      </c>
      <c r="P215" s="90">
        <f t="shared" si="21"/>
        <v>10.386999999999999</v>
      </c>
      <c r="Q215" s="90">
        <v>0</v>
      </c>
      <c r="R215" s="90">
        <f t="shared" si="22"/>
        <v>0</v>
      </c>
      <c r="S215" s="90">
        <v>0</v>
      </c>
      <c r="T215" s="91">
        <f t="shared" si="23"/>
        <v>0</v>
      </c>
      <c r="AR215" s="92" t="s">
        <v>100</v>
      </c>
      <c r="AT215" s="92" t="s">
        <v>83</v>
      </c>
      <c r="AU215" s="92" t="s">
        <v>95</v>
      </c>
      <c r="AY215" s="2" t="s">
        <v>80</v>
      </c>
      <c r="BE215" s="93">
        <f t="shared" si="24"/>
        <v>0</v>
      </c>
      <c r="BF215" s="93">
        <f t="shared" si="25"/>
        <v>0</v>
      </c>
      <c r="BG215" s="93">
        <f t="shared" si="26"/>
        <v>0</v>
      </c>
      <c r="BH215" s="93">
        <f t="shared" si="27"/>
        <v>0</v>
      </c>
      <c r="BI215" s="93">
        <f t="shared" si="28"/>
        <v>0</v>
      </c>
      <c r="BJ215" s="2" t="s">
        <v>88</v>
      </c>
      <c r="BK215" s="94">
        <f t="shared" si="29"/>
        <v>0</v>
      </c>
      <c r="BL215" s="2" t="s">
        <v>100</v>
      </c>
      <c r="BM215" s="92" t="s">
        <v>343</v>
      </c>
    </row>
    <row r="216" spans="2:65" s="10" customFormat="1" ht="16.5" customHeight="1">
      <c r="B216" s="81"/>
      <c r="C216" s="95" t="s">
        <v>344</v>
      </c>
      <c r="D216" s="95" t="s">
        <v>106</v>
      </c>
      <c r="E216" s="96" t="s">
        <v>345</v>
      </c>
      <c r="F216" s="97" t="s">
        <v>346</v>
      </c>
      <c r="G216" s="98" t="s">
        <v>99</v>
      </c>
      <c r="H216" s="99">
        <v>99</v>
      </c>
      <c r="I216" s="221">
        <v>0</v>
      </c>
      <c r="J216" s="221">
        <f t="shared" si="20"/>
        <v>0</v>
      </c>
      <c r="K216" s="100"/>
      <c r="L216" s="101"/>
      <c r="M216" s="102" t="s">
        <v>14</v>
      </c>
      <c r="N216" s="103" t="s">
        <v>35</v>
      </c>
      <c r="O216" s="90">
        <v>0</v>
      </c>
      <c r="P216" s="90">
        <f t="shared" si="21"/>
        <v>0</v>
      </c>
      <c r="Q216" s="90">
        <v>0</v>
      </c>
      <c r="R216" s="90">
        <f t="shared" si="22"/>
        <v>0</v>
      </c>
      <c r="S216" s="90">
        <v>0</v>
      </c>
      <c r="T216" s="91">
        <f t="shared" si="23"/>
        <v>0</v>
      </c>
      <c r="AR216" s="92" t="s">
        <v>109</v>
      </c>
      <c r="AT216" s="92" t="s">
        <v>106</v>
      </c>
      <c r="AU216" s="92" t="s">
        <v>95</v>
      </c>
      <c r="AY216" s="2" t="s">
        <v>80</v>
      </c>
      <c r="BE216" s="93">
        <f t="shared" si="24"/>
        <v>0</v>
      </c>
      <c r="BF216" s="93">
        <f t="shared" si="25"/>
        <v>0</v>
      </c>
      <c r="BG216" s="93">
        <f t="shared" si="26"/>
        <v>0</v>
      </c>
      <c r="BH216" s="93">
        <f t="shared" si="27"/>
        <v>0</v>
      </c>
      <c r="BI216" s="93">
        <f t="shared" si="28"/>
        <v>0</v>
      </c>
      <c r="BJ216" s="2" t="s">
        <v>88</v>
      </c>
      <c r="BK216" s="94">
        <f t="shared" si="29"/>
        <v>0</v>
      </c>
      <c r="BL216" s="2" t="s">
        <v>100</v>
      </c>
      <c r="BM216" s="92" t="s">
        <v>347</v>
      </c>
    </row>
    <row r="217" spans="2:65" s="10" customFormat="1" ht="16.5" customHeight="1">
      <c r="B217" s="81"/>
      <c r="C217" s="95" t="s">
        <v>348</v>
      </c>
      <c r="D217" s="95" t="s">
        <v>106</v>
      </c>
      <c r="E217" s="96" t="s">
        <v>349</v>
      </c>
      <c r="F217" s="97" t="s">
        <v>350</v>
      </c>
      <c r="G217" s="98" t="s">
        <v>99</v>
      </c>
      <c r="H217" s="99">
        <v>350</v>
      </c>
      <c r="I217" s="221">
        <v>0</v>
      </c>
      <c r="J217" s="221">
        <f t="shared" si="20"/>
        <v>0</v>
      </c>
      <c r="K217" s="100"/>
      <c r="L217" s="101"/>
      <c r="M217" s="102" t="s">
        <v>14</v>
      </c>
      <c r="N217" s="103" t="s">
        <v>35</v>
      </c>
      <c r="O217" s="90">
        <v>0</v>
      </c>
      <c r="P217" s="90">
        <f t="shared" si="21"/>
        <v>0</v>
      </c>
      <c r="Q217" s="90">
        <v>0</v>
      </c>
      <c r="R217" s="90">
        <f t="shared" si="22"/>
        <v>0</v>
      </c>
      <c r="S217" s="90">
        <v>0</v>
      </c>
      <c r="T217" s="91">
        <f t="shared" si="23"/>
        <v>0</v>
      </c>
      <c r="AR217" s="92" t="s">
        <v>109</v>
      </c>
      <c r="AT217" s="92" t="s">
        <v>106</v>
      </c>
      <c r="AU217" s="92" t="s">
        <v>95</v>
      </c>
      <c r="AY217" s="2" t="s">
        <v>80</v>
      </c>
      <c r="BE217" s="93">
        <f t="shared" si="24"/>
        <v>0</v>
      </c>
      <c r="BF217" s="93">
        <f t="shared" si="25"/>
        <v>0</v>
      </c>
      <c r="BG217" s="93">
        <f t="shared" si="26"/>
        <v>0</v>
      </c>
      <c r="BH217" s="93">
        <f t="shared" si="27"/>
        <v>0</v>
      </c>
      <c r="BI217" s="93">
        <f t="shared" si="28"/>
        <v>0</v>
      </c>
      <c r="BJ217" s="2" t="s">
        <v>88</v>
      </c>
      <c r="BK217" s="94">
        <f t="shared" si="29"/>
        <v>0</v>
      </c>
      <c r="BL217" s="2" t="s">
        <v>100</v>
      </c>
      <c r="BM217" s="92" t="s">
        <v>351</v>
      </c>
    </row>
    <row r="218" spans="2:65" s="10" customFormat="1" ht="16.5" customHeight="1">
      <c r="B218" s="81"/>
      <c r="C218" s="95" t="s">
        <v>87</v>
      </c>
      <c r="D218" s="95" t="s">
        <v>106</v>
      </c>
      <c r="E218" s="96" t="s">
        <v>352</v>
      </c>
      <c r="F218" s="97" t="s">
        <v>353</v>
      </c>
      <c r="G218" s="98" t="s">
        <v>99</v>
      </c>
      <c r="H218" s="99">
        <v>350</v>
      </c>
      <c r="I218" s="221">
        <v>0</v>
      </c>
      <c r="J218" s="221">
        <f t="shared" si="20"/>
        <v>0</v>
      </c>
      <c r="K218" s="100"/>
      <c r="L218" s="101"/>
      <c r="M218" s="102" t="s">
        <v>14</v>
      </c>
      <c r="N218" s="103" t="s">
        <v>35</v>
      </c>
      <c r="O218" s="90">
        <v>0</v>
      </c>
      <c r="P218" s="90">
        <f t="shared" si="21"/>
        <v>0</v>
      </c>
      <c r="Q218" s="90">
        <v>0</v>
      </c>
      <c r="R218" s="90">
        <f t="shared" si="22"/>
        <v>0</v>
      </c>
      <c r="S218" s="90">
        <v>0</v>
      </c>
      <c r="T218" s="91">
        <f t="shared" si="23"/>
        <v>0</v>
      </c>
      <c r="AR218" s="92" t="s">
        <v>109</v>
      </c>
      <c r="AT218" s="92" t="s">
        <v>106</v>
      </c>
      <c r="AU218" s="92" t="s">
        <v>95</v>
      </c>
      <c r="AY218" s="2" t="s">
        <v>80</v>
      </c>
      <c r="BE218" s="93">
        <f t="shared" si="24"/>
        <v>0</v>
      </c>
      <c r="BF218" s="93">
        <f t="shared" si="25"/>
        <v>0</v>
      </c>
      <c r="BG218" s="93">
        <f t="shared" si="26"/>
        <v>0</v>
      </c>
      <c r="BH218" s="93">
        <f t="shared" si="27"/>
        <v>0</v>
      </c>
      <c r="BI218" s="93">
        <f t="shared" si="28"/>
        <v>0</v>
      </c>
      <c r="BJ218" s="2" t="s">
        <v>88</v>
      </c>
      <c r="BK218" s="94">
        <f t="shared" si="29"/>
        <v>0</v>
      </c>
      <c r="BL218" s="2" t="s">
        <v>100</v>
      </c>
      <c r="BM218" s="92" t="s">
        <v>354</v>
      </c>
    </row>
    <row r="219" spans="2:65" s="10" customFormat="1" ht="33" customHeight="1">
      <c r="B219" s="81"/>
      <c r="C219" s="82" t="s">
        <v>355</v>
      </c>
      <c r="D219" s="82" t="s">
        <v>83</v>
      </c>
      <c r="E219" s="83" t="s">
        <v>356</v>
      </c>
      <c r="F219" s="84" t="s">
        <v>357</v>
      </c>
      <c r="G219" s="85" t="s">
        <v>168</v>
      </c>
      <c r="H219" s="86">
        <v>85</v>
      </c>
      <c r="I219" s="219">
        <v>0</v>
      </c>
      <c r="J219" s="219">
        <f t="shared" si="20"/>
        <v>0</v>
      </c>
      <c r="K219" s="87"/>
      <c r="L219" s="9"/>
      <c r="M219" s="88" t="s">
        <v>14</v>
      </c>
      <c r="N219" s="89" t="s">
        <v>35</v>
      </c>
      <c r="O219" s="90">
        <v>0.24</v>
      </c>
      <c r="P219" s="90">
        <f t="shared" si="21"/>
        <v>20.399999999999999</v>
      </c>
      <c r="Q219" s="90">
        <v>0</v>
      </c>
      <c r="R219" s="90">
        <f t="shared" si="22"/>
        <v>0</v>
      </c>
      <c r="S219" s="90">
        <v>0</v>
      </c>
      <c r="T219" s="91">
        <f t="shared" si="23"/>
        <v>0</v>
      </c>
      <c r="AR219" s="92" t="s">
        <v>100</v>
      </c>
      <c r="AT219" s="92" t="s">
        <v>83</v>
      </c>
      <c r="AU219" s="92" t="s">
        <v>95</v>
      </c>
      <c r="AY219" s="2" t="s">
        <v>80</v>
      </c>
      <c r="BE219" s="93">
        <f t="shared" si="24"/>
        <v>0</v>
      </c>
      <c r="BF219" s="93">
        <f t="shared" si="25"/>
        <v>0</v>
      </c>
      <c r="BG219" s="93">
        <f t="shared" si="26"/>
        <v>0</v>
      </c>
      <c r="BH219" s="93">
        <f t="shared" si="27"/>
        <v>0</v>
      </c>
      <c r="BI219" s="93">
        <f t="shared" si="28"/>
        <v>0</v>
      </c>
      <c r="BJ219" s="2" t="s">
        <v>88</v>
      </c>
      <c r="BK219" s="94">
        <f t="shared" si="29"/>
        <v>0</v>
      </c>
      <c r="BL219" s="2" t="s">
        <v>100</v>
      </c>
      <c r="BM219" s="92" t="s">
        <v>358</v>
      </c>
    </row>
    <row r="220" spans="2:65" s="10" customFormat="1" ht="16.5" customHeight="1">
      <c r="B220" s="81"/>
      <c r="C220" s="95" t="s">
        <v>359</v>
      </c>
      <c r="D220" s="95" t="s">
        <v>106</v>
      </c>
      <c r="E220" s="96" t="s">
        <v>360</v>
      </c>
      <c r="F220" s="97" t="s">
        <v>361</v>
      </c>
      <c r="G220" s="98" t="s">
        <v>184</v>
      </c>
      <c r="H220" s="99">
        <v>10.88</v>
      </c>
      <c r="I220" s="221">
        <v>0</v>
      </c>
      <c r="J220" s="221">
        <f t="shared" si="20"/>
        <v>0</v>
      </c>
      <c r="K220" s="100"/>
      <c r="L220" s="101"/>
      <c r="M220" s="102" t="s">
        <v>14</v>
      </c>
      <c r="N220" s="103" t="s">
        <v>35</v>
      </c>
      <c r="O220" s="90">
        <v>0</v>
      </c>
      <c r="P220" s="90">
        <f t="shared" si="21"/>
        <v>0</v>
      </c>
      <c r="Q220" s="90">
        <v>1.6</v>
      </c>
      <c r="R220" s="90">
        <f t="shared" si="22"/>
        <v>17.408000000000001</v>
      </c>
      <c r="S220" s="90">
        <v>0</v>
      </c>
      <c r="T220" s="91">
        <f t="shared" si="23"/>
        <v>0</v>
      </c>
      <c r="AR220" s="92" t="s">
        <v>109</v>
      </c>
      <c r="AT220" s="92" t="s">
        <v>106</v>
      </c>
      <c r="AU220" s="92" t="s">
        <v>95</v>
      </c>
      <c r="AY220" s="2" t="s">
        <v>80</v>
      </c>
      <c r="BE220" s="93">
        <f t="shared" si="24"/>
        <v>0</v>
      </c>
      <c r="BF220" s="93">
        <f t="shared" si="25"/>
        <v>0</v>
      </c>
      <c r="BG220" s="93">
        <f t="shared" si="26"/>
        <v>0</v>
      </c>
      <c r="BH220" s="93">
        <f t="shared" si="27"/>
        <v>0</v>
      </c>
      <c r="BI220" s="93">
        <f t="shared" si="28"/>
        <v>0</v>
      </c>
      <c r="BJ220" s="2" t="s">
        <v>88</v>
      </c>
      <c r="BK220" s="94">
        <f t="shared" si="29"/>
        <v>0</v>
      </c>
      <c r="BL220" s="2" t="s">
        <v>100</v>
      </c>
      <c r="BM220" s="92" t="s">
        <v>362</v>
      </c>
    </row>
    <row r="221" spans="2:65" s="105" customFormat="1">
      <c r="B221" s="104"/>
      <c r="D221" s="106" t="s">
        <v>134</v>
      </c>
      <c r="E221" s="107" t="s">
        <v>14</v>
      </c>
      <c r="F221" s="108" t="s">
        <v>363</v>
      </c>
      <c r="H221" s="109">
        <v>10.88</v>
      </c>
      <c r="I221" s="222"/>
      <c r="J221" s="222"/>
      <c r="L221" s="104"/>
      <c r="M221" s="110"/>
      <c r="T221" s="111"/>
      <c r="AT221" s="107" t="s">
        <v>134</v>
      </c>
      <c r="AU221" s="107" t="s">
        <v>95</v>
      </c>
      <c r="AV221" s="105" t="s">
        <v>88</v>
      </c>
      <c r="AW221" s="105" t="s">
        <v>136</v>
      </c>
      <c r="AX221" s="105" t="s">
        <v>79</v>
      </c>
      <c r="AY221" s="107" t="s">
        <v>80</v>
      </c>
    </row>
    <row r="222" spans="2:65" s="10" customFormat="1" ht="21.75" customHeight="1">
      <c r="B222" s="81"/>
      <c r="C222" s="82" t="s">
        <v>364</v>
      </c>
      <c r="D222" s="82" t="s">
        <v>83</v>
      </c>
      <c r="E222" s="83" t="s">
        <v>365</v>
      </c>
      <c r="F222" s="84" t="s">
        <v>366</v>
      </c>
      <c r="G222" s="85" t="s">
        <v>296</v>
      </c>
      <c r="H222" s="86">
        <v>27.86</v>
      </c>
      <c r="I222" s="219">
        <v>0</v>
      </c>
      <c r="J222" s="219">
        <f>ROUND(I222*H222,3)</f>
        <v>0</v>
      </c>
      <c r="K222" s="87"/>
      <c r="L222" s="9"/>
      <c r="M222" s="88" t="s">
        <v>14</v>
      </c>
      <c r="N222" s="89" t="s">
        <v>35</v>
      </c>
      <c r="O222" s="90">
        <v>0</v>
      </c>
      <c r="P222" s="90">
        <f>O222*H222</f>
        <v>0</v>
      </c>
      <c r="Q222" s="90">
        <v>0</v>
      </c>
      <c r="R222" s="90">
        <f>Q222*H222</f>
        <v>0</v>
      </c>
      <c r="S222" s="90">
        <v>0</v>
      </c>
      <c r="T222" s="91">
        <f>S222*H222</f>
        <v>0</v>
      </c>
      <c r="AR222" s="92" t="s">
        <v>100</v>
      </c>
      <c r="AT222" s="92" t="s">
        <v>83</v>
      </c>
      <c r="AU222" s="92" t="s">
        <v>95</v>
      </c>
      <c r="AY222" s="2" t="s">
        <v>80</v>
      </c>
      <c r="BE222" s="93">
        <f>IF(N222="základná",J222,0)</f>
        <v>0</v>
      </c>
      <c r="BF222" s="93">
        <f>IF(N222="znížená",J222,0)</f>
        <v>0</v>
      </c>
      <c r="BG222" s="93">
        <f>IF(N222="zákl. prenesená",J222,0)</f>
        <v>0</v>
      </c>
      <c r="BH222" s="93">
        <f>IF(N222="zníž. prenesená",J222,0)</f>
        <v>0</v>
      </c>
      <c r="BI222" s="93">
        <f>IF(N222="nulová",J222,0)</f>
        <v>0</v>
      </c>
      <c r="BJ222" s="2" t="s">
        <v>88</v>
      </c>
      <c r="BK222" s="94">
        <f>ROUND(I222*H222,3)</f>
        <v>0</v>
      </c>
      <c r="BL222" s="2" t="s">
        <v>100</v>
      </c>
      <c r="BM222" s="92" t="s">
        <v>367</v>
      </c>
    </row>
    <row r="223" spans="2:65" s="105" customFormat="1">
      <c r="B223" s="104"/>
      <c r="D223" s="106" t="s">
        <v>134</v>
      </c>
      <c r="E223" s="107" t="s">
        <v>14</v>
      </c>
      <c r="F223" s="108" t="s">
        <v>368</v>
      </c>
      <c r="H223" s="109">
        <v>2.8</v>
      </c>
      <c r="I223" s="222"/>
      <c r="J223" s="222"/>
      <c r="L223" s="104"/>
      <c r="M223" s="110"/>
      <c r="T223" s="111"/>
      <c r="AT223" s="107" t="s">
        <v>134</v>
      </c>
      <c r="AU223" s="107" t="s">
        <v>95</v>
      </c>
      <c r="AV223" s="105" t="s">
        <v>88</v>
      </c>
      <c r="AW223" s="105" t="s">
        <v>136</v>
      </c>
      <c r="AX223" s="105" t="s">
        <v>2</v>
      </c>
      <c r="AY223" s="107" t="s">
        <v>80</v>
      </c>
    </row>
    <row r="224" spans="2:65" s="105" customFormat="1">
      <c r="B224" s="104"/>
      <c r="D224" s="106" t="s">
        <v>134</v>
      </c>
      <c r="E224" s="107" t="s">
        <v>14</v>
      </c>
      <c r="F224" s="108" t="s">
        <v>369</v>
      </c>
      <c r="H224" s="109">
        <v>12.8</v>
      </c>
      <c r="I224" s="222"/>
      <c r="J224" s="222"/>
      <c r="L224" s="104"/>
      <c r="M224" s="110"/>
      <c r="T224" s="111"/>
      <c r="AT224" s="107" t="s">
        <v>134</v>
      </c>
      <c r="AU224" s="107" t="s">
        <v>95</v>
      </c>
      <c r="AV224" s="105" t="s">
        <v>88</v>
      </c>
      <c r="AW224" s="105" t="s">
        <v>136</v>
      </c>
      <c r="AX224" s="105" t="s">
        <v>2</v>
      </c>
      <c r="AY224" s="107" t="s">
        <v>80</v>
      </c>
    </row>
    <row r="225" spans="2:65" s="105" customFormat="1">
      <c r="B225" s="104"/>
      <c r="D225" s="106" t="s">
        <v>134</v>
      </c>
      <c r="E225" s="107" t="s">
        <v>14</v>
      </c>
      <c r="F225" s="108" t="s">
        <v>370</v>
      </c>
      <c r="H225" s="109">
        <v>12.26</v>
      </c>
      <c r="I225" s="222"/>
      <c r="J225" s="222"/>
      <c r="L225" s="104"/>
      <c r="M225" s="110"/>
      <c r="T225" s="111"/>
      <c r="AT225" s="107" t="s">
        <v>134</v>
      </c>
      <c r="AU225" s="107" t="s">
        <v>95</v>
      </c>
      <c r="AV225" s="105" t="s">
        <v>88</v>
      </c>
      <c r="AW225" s="105" t="s">
        <v>136</v>
      </c>
      <c r="AX225" s="105" t="s">
        <v>2</v>
      </c>
      <c r="AY225" s="107" t="s">
        <v>80</v>
      </c>
    </row>
    <row r="226" spans="2:65" s="113" customFormat="1">
      <c r="B226" s="112"/>
      <c r="D226" s="106" t="s">
        <v>134</v>
      </c>
      <c r="E226" s="114" t="s">
        <v>14</v>
      </c>
      <c r="F226" s="115" t="s">
        <v>137</v>
      </c>
      <c r="H226" s="116">
        <v>27.86</v>
      </c>
      <c r="I226" s="223"/>
      <c r="J226" s="223"/>
      <c r="L226" s="112"/>
      <c r="M226" s="117"/>
      <c r="T226" s="118"/>
      <c r="AT226" s="114" t="s">
        <v>134</v>
      </c>
      <c r="AU226" s="114" t="s">
        <v>95</v>
      </c>
      <c r="AV226" s="113" t="s">
        <v>100</v>
      </c>
      <c r="AW226" s="113" t="s">
        <v>136</v>
      </c>
      <c r="AX226" s="113" t="s">
        <v>79</v>
      </c>
      <c r="AY226" s="114" t="s">
        <v>80</v>
      </c>
    </row>
    <row r="227" spans="2:65" s="10" customFormat="1" ht="24.2" customHeight="1">
      <c r="B227" s="81"/>
      <c r="C227" s="82" t="s">
        <v>371</v>
      </c>
      <c r="D227" s="82" t="s">
        <v>83</v>
      </c>
      <c r="E227" s="83" t="s">
        <v>372</v>
      </c>
      <c r="F227" s="84" t="s">
        <v>373</v>
      </c>
      <c r="G227" s="85" t="s">
        <v>296</v>
      </c>
      <c r="H227" s="86">
        <v>27.86</v>
      </c>
      <c r="I227" s="219">
        <v>0</v>
      </c>
      <c r="J227" s="219">
        <f>ROUND(I227*H227,3)</f>
        <v>0</v>
      </c>
      <c r="K227" s="87"/>
      <c r="L227" s="9"/>
      <c r="M227" s="88" t="s">
        <v>14</v>
      </c>
      <c r="N227" s="89" t="s">
        <v>35</v>
      </c>
      <c r="O227" s="90">
        <v>0.91</v>
      </c>
      <c r="P227" s="90">
        <f>O227*H227</f>
        <v>25.352599999999999</v>
      </c>
      <c r="Q227" s="90">
        <v>0</v>
      </c>
      <c r="R227" s="90">
        <f>Q227*H227</f>
        <v>0</v>
      </c>
      <c r="S227" s="90">
        <v>0</v>
      </c>
      <c r="T227" s="91">
        <f>S227*H227</f>
        <v>0</v>
      </c>
      <c r="AR227" s="92" t="s">
        <v>100</v>
      </c>
      <c r="AT227" s="92" t="s">
        <v>83</v>
      </c>
      <c r="AU227" s="92" t="s">
        <v>95</v>
      </c>
      <c r="AY227" s="2" t="s">
        <v>80</v>
      </c>
      <c r="BE227" s="93">
        <f>IF(N227="základná",J227,0)</f>
        <v>0</v>
      </c>
      <c r="BF227" s="93">
        <f>IF(N227="znížená",J227,0)</f>
        <v>0</v>
      </c>
      <c r="BG227" s="93">
        <f>IF(N227="zákl. prenesená",J227,0)</f>
        <v>0</v>
      </c>
      <c r="BH227" s="93">
        <f>IF(N227="zníž. prenesená",J227,0)</f>
        <v>0</v>
      </c>
      <c r="BI227" s="93">
        <f>IF(N227="nulová",J227,0)</f>
        <v>0</v>
      </c>
      <c r="BJ227" s="2" t="s">
        <v>88</v>
      </c>
      <c r="BK227" s="94">
        <f>ROUND(I227*H227,3)</f>
        <v>0</v>
      </c>
      <c r="BL227" s="2" t="s">
        <v>100</v>
      </c>
      <c r="BM227" s="92" t="s">
        <v>374</v>
      </c>
    </row>
    <row r="228" spans="2:65" s="72" customFormat="1" ht="20.85" customHeight="1">
      <c r="B228" s="71"/>
      <c r="D228" s="73" t="s">
        <v>77</v>
      </c>
      <c r="E228" s="80" t="s">
        <v>375</v>
      </c>
      <c r="F228" s="80" t="s">
        <v>376</v>
      </c>
      <c r="I228" s="220"/>
      <c r="J228" s="218">
        <f>BK228</f>
        <v>0</v>
      </c>
      <c r="L228" s="71"/>
      <c r="M228" s="75"/>
      <c r="P228" s="76">
        <f>SUM(P229:P232)</f>
        <v>0</v>
      </c>
      <c r="R228" s="76">
        <f>SUM(R229:R232)</f>
        <v>0</v>
      </c>
      <c r="T228" s="77">
        <f>SUM(T229:T232)</f>
        <v>0</v>
      </c>
      <c r="AR228" s="73" t="s">
        <v>79</v>
      </c>
      <c r="AT228" s="78" t="s">
        <v>77</v>
      </c>
      <c r="AU228" s="78" t="s">
        <v>88</v>
      </c>
      <c r="AY228" s="73" t="s">
        <v>80</v>
      </c>
      <c r="BK228" s="79">
        <f>SUM(BK229:BK232)</f>
        <v>0</v>
      </c>
    </row>
    <row r="229" spans="2:65" s="10" customFormat="1" ht="24.2" customHeight="1">
      <c r="B229" s="81"/>
      <c r="C229" s="82" t="s">
        <v>377</v>
      </c>
      <c r="D229" s="82" t="s">
        <v>83</v>
      </c>
      <c r="E229" s="83" t="s">
        <v>378</v>
      </c>
      <c r="F229" s="84" t="s">
        <v>379</v>
      </c>
      <c r="G229" s="85" t="s">
        <v>168</v>
      </c>
      <c r="H229" s="86">
        <v>119</v>
      </c>
      <c r="I229" s="219">
        <v>0</v>
      </c>
      <c r="J229" s="219">
        <f>ROUND(I229*H229,3)</f>
        <v>0</v>
      </c>
      <c r="K229" s="87"/>
      <c r="L229" s="9"/>
      <c r="M229" s="88" t="s">
        <v>14</v>
      </c>
      <c r="N229" s="89" t="s">
        <v>35</v>
      </c>
      <c r="O229" s="90">
        <v>0</v>
      </c>
      <c r="P229" s="90">
        <f>O229*H229</f>
        <v>0</v>
      </c>
      <c r="Q229" s="90">
        <v>0</v>
      </c>
      <c r="R229" s="90">
        <f>Q229*H229</f>
        <v>0</v>
      </c>
      <c r="S229" s="90">
        <v>0</v>
      </c>
      <c r="T229" s="91">
        <f>S229*H229</f>
        <v>0</v>
      </c>
      <c r="AR229" s="92" t="s">
        <v>100</v>
      </c>
      <c r="AT229" s="92" t="s">
        <v>83</v>
      </c>
      <c r="AU229" s="92" t="s">
        <v>95</v>
      </c>
      <c r="AY229" s="2" t="s">
        <v>80</v>
      </c>
      <c r="BE229" s="93">
        <f>IF(N229="základná",J229,0)</f>
        <v>0</v>
      </c>
      <c r="BF229" s="93">
        <f>IF(N229="znížená",J229,0)</f>
        <v>0</v>
      </c>
      <c r="BG229" s="93">
        <f>IF(N229="zákl. prenesená",J229,0)</f>
        <v>0</v>
      </c>
      <c r="BH229" s="93">
        <f>IF(N229="zníž. prenesená",J229,0)</f>
        <v>0</v>
      </c>
      <c r="BI229" s="93">
        <f>IF(N229="nulová",J229,0)</f>
        <v>0</v>
      </c>
      <c r="BJ229" s="2" t="s">
        <v>88</v>
      </c>
      <c r="BK229" s="94">
        <f>ROUND(I229*H229,3)</f>
        <v>0</v>
      </c>
      <c r="BL229" s="2" t="s">
        <v>100</v>
      </c>
      <c r="BM229" s="92" t="s">
        <v>380</v>
      </c>
    </row>
    <row r="230" spans="2:65" s="10" customFormat="1" ht="16.5" customHeight="1">
      <c r="B230" s="81"/>
      <c r="C230" s="95" t="s">
        <v>381</v>
      </c>
      <c r="D230" s="95" t="s">
        <v>106</v>
      </c>
      <c r="E230" s="96" t="s">
        <v>382</v>
      </c>
      <c r="F230" s="97" t="s">
        <v>383</v>
      </c>
      <c r="G230" s="98" t="s">
        <v>99</v>
      </c>
      <c r="H230" s="99">
        <v>5950</v>
      </c>
      <c r="I230" s="221">
        <v>0</v>
      </c>
      <c r="J230" s="221">
        <f>ROUND(I230*H230,3)</f>
        <v>0</v>
      </c>
      <c r="K230" s="100"/>
      <c r="L230" s="101"/>
      <c r="M230" s="102" t="s">
        <v>14</v>
      </c>
      <c r="N230" s="103" t="s">
        <v>35</v>
      </c>
      <c r="O230" s="90">
        <v>0</v>
      </c>
      <c r="P230" s="90">
        <f>O230*H230</f>
        <v>0</v>
      </c>
      <c r="Q230" s="90">
        <v>0</v>
      </c>
      <c r="R230" s="90">
        <f>Q230*H230</f>
        <v>0</v>
      </c>
      <c r="S230" s="90">
        <v>0</v>
      </c>
      <c r="T230" s="91">
        <f>S230*H230</f>
        <v>0</v>
      </c>
      <c r="AR230" s="92" t="s">
        <v>109</v>
      </c>
      <c r="AT230" s="92" t="s">
        <v>106</v>
      </c>
      <c r="AU230" s="92" t="s">
        <v>95</v>
      </c>
      <c r="AY230" s="2" t="s">
        <v>80</v>
      </c>
      <c r="BE230" s="93">
        <f>IF(N230="základná",J230,0)</f>
        <v>0</v>
      </c>
      <c r="BF230" s="93">
        <f>IF(N230="znížená",J230,0)</f>
        <v>0</v>
      </c>
      <c r="BG230" s="93">
        <f>IF(N230="zákl. prenesená",J230,0)</f>
        <v>0</v>
      </c>
      <c r="BH230" s="93">
        <f>IF(N230="zníž. prenesená",J230,0)</f>
        <v>0</v>
      </c>
      <c r="BI230" s="93">
        <f>IF(N230="nulová",J230,0)</f>
        <v>0</v>
      </c>
      <c r="BJ230" s="2" t="s">
        <v>88</v>
      </c>
      <c r="BK230" s="94">
        <f>ROUND(I230*H230,3)</f>
        <v>0</v>
      </c>
      <c r="BL230" s="2" t="s">
        <v>100</v>
      </c>
      <c r="BM230" s="92" t="s">
        <v>384</v>
      </c>
    </row>
    <row r="231" spans="2:65" s="105" customFormat="1">
      <c r="B231" s="104"/>
      <c r="D231" s="106" t="s">
        <v>134</v>
      </c>
      <c r="E231" s="107" t="s">
        <v>14</v>
      </c>
      <c r="F231" s="108" t="s">
        <v>385</v>
      </c>
      <c r="H231" s="109">
        <v>5950</v>
      </c>
      <c r="I231" s="222"/>
      <c r="J231" s="222"/>
      <c r="L231" s="104"/>
      <c r="M231" s="110"/>
      <c r="T231" s="111"/>
      <c r="AT231" s="107" t="s">
        <v>134</v>
      </c>
      <c r="AU231" s="107" t="s">
        <v>95</v>
      </c>
      <c r="AV231" s="105" t="s">
        <v>88</v>
      </c>
      <c r="AW231" s="105" t="s">
        <v>136</v>
      </c>
      <c r="AX231" s="105" t="s">
        <v>2</v>
      </c>
      <c r="AY231" s="107" t="s">
        <v>80</v>
      </c>
    </row>
    <row r="232" spans="2:65" s="113" customFormat="1">
      <c r="B232" s="112"/>
      <c r="D232" s="106" t="s">
        <v>134</v>
      </c>
      <c r="E232" s="114" t="s">
        <v>14</v>
      </c>
      <c r="F232" s="115" t="s">
        <v>137</v>
      </c>
      <c r="H232" s="116">
        <v>5950</v>
      </c>
      <c r="I232" s="223"/>
      <c r="J232" s="223"/>
      <c r="L232" s="112"/>
      <c r="M232" s="117"/>
      <c r="T232" s="118"/>
      <c r="AT232" s="114" t="s">
        <v>134</v>
      </c>
      <c r="AU232" s="114" t="s">
        <v>95</v>
      </c>
      <c r="AV232" s="113" t="s">
        <v>100</v>
      </c>
      <c r="AW232" s="113" t="s">
        <v>136</v>
      </c>
      <c r="AX232" s="113" t="s">
        <v>79</v>
      </c>
      <c r="AY232" s="114" t="s">
        <v>80</v>
      </c>
    </row>
    <row r="233" spans="2:65" s="72" customFormat="1" ht="20.85" customHeight="1">
      <c r="B233" s="71"/>
      <c r="D233" s="73" t="s">
        <v>77</v>
      </c>
      <c r="E233" s="80" t="s">
        <v>386</v>
      </c>
      <c r="F233" s="80" t="s">
        <v>387</v>
      </c>
      <c r="I233" s="220"/>
      <c r="J233" s="218">
        <f>BK233</f>
        <v>0</v>
      </c>
      <c r="L233" s="71"/>
      <c r="M233" s="75"/>
      <c r="P233" s="76">
        <f>SUM(P234:P240)</f>
        <v>395.14461999999997</v>
      </c>
      <c r="R233" s="76">
        <f>SUM(R234:R240)</f>
        <v>6.0000000000000001E-3</v>
      </c>
      <c r="T233" s="77">
        <f>SUM(T234:T240)</f>
        <v>0</v>
      </c>
      <c r="AR233" s="73" t="s">
        <v>79</v>
      </c>
      <c r="AT233" s="78" t="s">
        <v>77</v>
      </c>
      <c r="AU233" s="78" t="s">
        <v>88</v>
      </c>
      <c r="AY233" s="73" t="s">
        <v>80</v>
      </c>
      <c r="BK233" s="79">
        <f>SUM(BK234:BK240)</f>
        <v>0</v>
      </c>
    </row>
    <row r="234" spans="2:65" s="10" customFormat="1" ht="24.2" customHeight="1">
      <c r="B234" s="81"/>
      <c r="C234" s="82" t="s">
        <v>388</v>
      </c>
      <c r="D234" s="82" t="s">
        <v>83</v>
      </c>
      <c r="E234" s="83" t="s">
        <v>389</v>
      </c>
      <c r="F234" s="84" t="s">
        <v>390</v>
      </c>
      <c r="G234" s="85" t="s">
        <v>168</v>
      </c>
      <c r="H234" s="86">
        <v>2834</v>
      </c>
      <c r="I234" s="219">
        <v>0</v>
      </c>
      <c r="J234" s="219">
        <f>ROUND(I234*H234,3)</f>
        <v>0</v>
      </c>
      <c r="K234" s="87"/>
      <c r="L234" s="9"/>
      <c r="M234" s="88" t="s">
        <v>14</v>
      </c>
      <c r="N234" s="89" t="s">
        <v>35</v>
      </c>
      <c r="O234" s="90">
        <v>3.5999999999999997E-2</v>
      </c>
      <c r="P234" s="90">
        <f>O234*H234</f>
        <v>102.02399999999999</v>
      </c>
      <c r="Q234" s="90">
        <v>0</v>
      </c>
      <c r="R234" s="90">
        <f>Q234*H234</f>
        <v>0</v>
      </c>
      <c r="S234" s="90">
        <v>0</v>
      </c>
      <c r="T234" s="91">
        <f>S234*H234</f>
        <v>0</v>
      </c>
      <c r="AR234" s="92" t="s">
        <v>100</v>
      </c>
      <c r="AT234" s="92" t="s">
        <v>83</v>
      </c>
      <c r="AU234" s="92" t="s">
        <v>95</v>
      </c>
      <c r="AY234" s="2" t="s">
        <v>80</v>
      </c>
      <c r="BE234" s="93">
        <f>IF(N234="základná",J234,0)</f>
        <v>0</v>
      </c>
      <c r="BF234" s="93">
        <f>IF(N234="znížená",J234,0)</f>
        <v>0</v>
      </c>
      <c r="BG234" s="93">
        <f>IF(N234="zákl. prenesená",J234,0)</f>
        <v>0</v>
      </c>
      <c r="BH234" s="93">
        <f>IF(N234="zníž. prenesená",J234,0)</f>
        <v>0</v>
      </c>
      <c r="BI234" s="93">
        <f>IF(N234="nulová",J234,0)</f>
        <v>0</v>
      </c>
      <c r="BJ234" s="2" t="s">
        <v>88</v>
      </c>
      <c r="BK234" s="94">
        <f>ROUND(I234*H234,3)</f>
        <v>0</v>
      </c>
      <c r="BL234" s="2" t="s">
        <v>100</v>
      </c>
      <c r="BM234" s="92" t="s">
        <v>391</v>
      </c>
    </row>
    <row r="235" spans="2:65" s="10" customFormat="1" ht="24.2" customHeight="1">
      <c r="B235" s="81"/>
      <c r="C235" s="82" t="s">
        <v>392</v>
      </c>
      <c r="D235" s="82" t="s">
        <v>83</v>
      </c>
      <c r="E235" s="83" t="s">
        <v>217</v>
      </c>
      <c r="F235" s="84" t="s">
        <v>218</v>
      </c>
      <c r="G235" s="85" t="s">
        <v>168</v>
      </c>
      <c r="H235" s="86">
        <v>2834</v>
      </c>
      <c r="I235" s="219">
        <v>0</v>
      </c>
      <c r="J235" s="219">
        <f>ROUND(I235*H235,3)</f>
        <v>0</v>
      </c>
      <c r="K235" s="87"/>
      <c r="L235" s="9"/>
      <c r="M235" s="88" t="s">
        <v>14</v>
      </c>
      <c r="N235" s="89" t="s">
        <v>35</v>
      </c>
      <c r="O235" s="90">
        <v>1E-3</v>
      </c>
      <c r="P235" s="90">
        <f>O235*H235</f>
        <v>2.8340000000000001</v>
      </c>
      <c r="Q235" s="90">
        <v>0</v>
      </c>
      <c r="R235" s="90">
        <f>Q235*H235</f>
        <v>0</v>
      </c>
      <c r="S235" s="90">
        <v>0</v>
      </c>
      <c r="T235" s="91">
        <f>S235*H235</f>
        <v>0</v>
      </c>
      <c r="AR235" s="92" t="s">
        <v>100</v>
      </c>
      <c r="AT235" s="92" t="s">
        <v>83</v>
      </c>
      <c r="AU235" s="92" t="s">
        <v>95</v>
      </c>
      <c r="AY235" s="2" t="s">
        <v>80</v>
      </c>
      <c r="BE235" s="93">
        <f>IF(N235="základná",J235,0)</f>
        <v>0</v>
      </c>
      <c r="BF235" s="93">
        <f>IF(N235="znížená",J235,0)</f>
        <v>0</v>
      </c>
      <c r="BG235" s="93">
        <f>IF(N235="zákl. prenesená",J235,0)</f>
        <v>0</v>
      </c>
      <c r="BH235" s="93">
        <f>IF(N235="zníž. prenesená",J235,0)</f>
        <v>0</v>
      </c>
      <c r="BI235" s="93">
        <f>IF(N235="nulová",J235,0)</f>
        <v>0</v>
      </c>
      <c r="BJ235" s="2" t="s">
        <v>88</v>
      </c>
      <c r="BK235" s="94">
        <f>ROUND(I235*H235,3)</f>
        <v>0</v>
      </c>
      <c r="BL235" s="2" t="s">
        <v>100</v>
      </c>
      <c r="BM235" s="92" t="s">
        <v>393</v>
      </c>
    </row>
    <row r="236" spans="2:65" s="10" customFormat="1" ht="24.2" customHeight="1">
      <c r="B236" s="81"/>
      <c r="C236" s="82" t="s">
        <v>394</v>
      </c>
      <c r="D236" s="82" t="s">
        <v>83</v>
      </c>
      <c r="E236" s="83" t="s">
        <v>221</v>
      </c>
      <c r="F236" s="84" t="s">
        <v>222</v>
      </c>
      <c r="G236" s="85" t="s">
        <v>168</v>
      </c>
      <c r="H236" s="86">
        <v>5668</v>
      </c>
      <c r="I236" s="219">
        <v>0</v>
      </c>
      <c r="J236" s="219">
        <f>ROUND(I236*H236,3)</f>
        <v>0</v>
      </c>
      <c r="K236" s="87"/>
      <c r="L236" s="9"/>
      <c r="M236" s="88" t="s">
        <v>14</v>
      </c>
      <c r="N236" s="89" t="s">
        <v>35</v>
      </c>
      <c r="O236" s="90">
        <v>1.4999999999999999E-2</v>
      </c>
      <c r="P236" s="90">
        <f>O236*H236</f>
        <v>85.02</v>
      </c>
      <c r="Q236" s="90">
        <v>0</v>
      </c>
      <c r="R236" s="90">
        <f>Q236*H236</f>
        <v>0</v>
      </c>
      <c r="S236" s="90">
        <v>0</v>
      </c>
      <c r="T236" s="91">
        <f>S236*H236</f>
        <v>0</v>
      </c>
      <c r="AR236" s="92" t="s">
        <v>100</v>
      </c>
      <c r="AT236" s="92" t="s">
        <v>83</v>
      </c>
      <c r="AU236" s="92" t="s">
        <v>95</v>
      </c>
      <c r="AY236" s="2" t="s">
        <v>80</v>
      </c>
      <c r="BE236" s="93">
        <f>IF(N236="základná",J236,0)</f>
        <v>0</v>
      </c>
      <c r="BF236" s="93">
        <f>IF(N236="znížená",J236,0)</f>
        <v>0</v>
      </c>
      <c r="BG236" s="93">
        <f>IF(N236="zákl. prenesená",J236,0)</f>
        <v>0</v>
      </c>
      <c r="BH236" s="93">
        <f>IF(N236="zníž. prenesená",J236,0)</f>
        <v>0</v>
      </c>
      <c r="BI236" s="93">
        <f>IF(N236="nulová",J236,0)</f>
        <v>0</v>
      </c>
      <c r="BJ236" s="2" t="s">
        <v>88</v>
      </c>
      <c r="BK236" s="94">
        <f>ROUND(I236*H236,3)</f>
        <v>0</v>
      </c>
      <c r="BL236" s="2" t="s">
        <v>100</v>
      </c>
      <c r="BM236" s="92" t="s">
        <v>395</v>
      </c>
    </row>
    <row r="237" spans="2:65" s="105" customFormat="1">
      <c r="B237" s="104"/>
      <c r="D237" s="106" t="s">
        <v>134</v>
      </c>
      <c r="E237" s="107" t="s">
        <v>14</v>
      </c>
      <c r="F237" s="108" t="s">
        <v>396</v>
      </c>
      <c r="H237" s="109">
        <v>5668</v>
      </c>
      <c r="I237" s="222"/>
      <c r="J237" s="222"/>
      <c r="L237" s="104"/>
      <c r="M237" s="110"/>
      <c r="T237" s="111"/>
      <c r="AT237" s="107" t="s">
        <v>134</v>
      </c>
      <c r="AU237" s="107" t="s">
        <v>95</v>
      </c>
      <c r="AV237" s="105" t="s">
        <v>88</v>
      </c>
      <c r="AW237" s="105" t="s">
        <v>136</v>
      </c>
      <c r="AX237" s="105" t="s">
        <v>79</v>
      </c>
      <c r="AY237" s="107" t="s">
        <v>80</v>
      </c>
    </row>
    <row r="238" spans="2:65" s="10" customFormat="1" ht="24.2" customHeight="1">
      <c r="B238" s="81"/>
      <c r="C238" s="82" t="s">
        <v>397</v>
      </c>
      <c r="D238" s="82" t="s">
        <v>83</v>
      </c>
      <c r="E238" s="83" t="s">
        <v>398</v>
      </c>
      <c r="F238" s="84" t="s">
        <v>399</v>
      </c>
      <c r="G238" s="85" t="s">
        <v>168</v>
      </c>
      <c r="H238" s="86">
        <v>2834</v>
      </c>
      <c r="I238" s="219">
        <v>0</v>
      </c>
      <c r="J238" s="219">
        <f>ROUND(I238*H238,3)</f>
        <v>0</v>
      </c>
      <c r="K238" s="87"/>
      <c r="L238" s="9"/>
      <c r="M238" s="88" t="s">
        <v>14</v>
      </c>
      <c r="N238" s="89" t="s">
        <v>35</v>
      </c>
      <c r="O238" s="90">
        <v>1E-3</v>
      </c>
      <c r="P238" s="90">
        <f>O238*H238</f>
        <v>2.8340000000000001</v>
      </c>
      <c r="Q238" s="90">
        <v>0</v>
      </c>
      <c r="R238" s="90">
        <f>Q238*H238</f>
        <v>0</v>
      </c>
      <c r="S238" s="90">
        <v>0</v>
      </c>
      <c r="T238" s="91">
        <f>S238*H238</f>
        <v>0</v>
      </c>
      <c r="AR238" s="92" t="s">
        <v>100</v>
      </c>
      <c r="AT238" s="92" t="s">
        <v>83</v>
      </c>
      <c r="AU238" s="92" t="s">
        <v>95</v>
      </c>
      <c r="AY238" s="2" t="s">
        <v>80</v>
      </c>
      <c r="BE238" s="93">
        <f>IF(N238="základná",J238,0)</f>
        <v>0</v>
      </c>
      <c r="BF238" s="93">
        <f>IF(N238="znížená",J238,0)</f>
        <v>0</v>
      </c>
      <c r="BG238" s="93">
        <f>IF(N238="zákl. prenesená",J238,0)</f>
        <v>0</v>
      </c>
      <c r="BH238" s="93">
        <f>IF(N238="zníž. prenesená",J238,0)</f>
        <v>0</v>
      </c>
      <c r="BI238" s="93">
        <f>IF(N238="nulová",J238,0)</f>
        <v>0</v>
      </c>
      <c r="BJ238" s="2" t="s">
        <v>88</v>
      </c>
      <c r="BK238" s="94">
        <f>ROUND(I238*H238,3)</f>
        <v>0</v>
      </c>
      <c r="BL238" s="2" t="s">
        <v>100</v>
      </c>
      <c r="BM238" s="92" t="s">
        <v>400</v>
      </c>
    </row>
    <row r="239" spans="2:65" s="10" customFormat="1" ht="24.2" customHeight="1">
      <c r="B239" s="81"/>
      <c r="C239" s="82" t="s">
        <v>401</v>
      </c>
      <c r="D239" s="82" t="s">
        <v>83</v>
      </c>
      <c r="E239" s="83" t="s">
        <v>402</v>
      </c>
      <c r="F239" s="84" t="s">
        <v>403</v>
      </c>
      <c r="G239" s="85" t="s">
        <v>168</v>
      </c>
      <c r="H239" s="86">
        <v>2834</v>
      </c>
      <c r="I239" s="219">
        <v>0</v>
      </c>
      <c r="J239" s="219">
        <f>ROUND(I239*H239,3)</f>
        <v>0</v>
      </c>
      <c r="K239" s="87"/>
      <c r="L239" s="9"/>
      <c r="M239" s="88" t="s">
        <v>14</v>
      </c>
      <c r="N239" s="89" t="s">
        <v>35</v>
      </c>
      <c r="O239" s="90">
        <v>7.1429999999999993E-2</v>
      </c>
      <c r="P239" s="90">
        <f>O239*H239</f>
        <v>202.43261999999999</v>
      </c>
      <c r="Q239" s="90">
        <v>0</v>
      </c>
      <c r="R239" s="90">
        <f>Q239*H239</f>
        <v>0</v>
      </c>
      <c r="S239" s="90">
        <v>0</v>
      </c>
      <c r="T239" s="91">
        <f>S239*H239</f>
        <v>0</v>
      </c>
      <c r="AR239" s="92" t="s">
        <v>100</v>
      </c>
      <c r="AT239" s="92" t="s">
        <v>83</v>
      </c>
      <c r="AU239" s="92" t="s">
        <v>95</v>
      </c>
      <c r="AY239" s="2" t="s">
        <v>80</v>
      </c>
      <c r="BE239" s="93">
        <f>IF(N239="základná",J239,0)</f>
        <v>0</v>
      </c>
      <c r="BF239" s="93">
        <f>IF(N239="znížená",J239,0)</f>
        <v>0</v>
      </c>
      <c r="BG239" s="93">
        <f>IF(N239="zákl. prenesená",J239,0)</f>
        <v>0</v>
      </c>
      <c r="BH239" s="93">
        <f>IF(N239="zníž. prenesená",J239,0)</f>
        <v>0</v>
      </c>
      <c r="BI239" s="93">
        <f>IF(N239="nulová",J239,0)</f>
        <v>0</v>
      </c>
      <c r="BJ239" s="2" t="s">
        <v>88</v>
      </c>
      <c r="BK239" s="94">
        <f>ROUND(I239*H239,3)</f>
        <v>0</v>
      </c>
      <c r="BL239" s="2" t="s">
        <v>100</v>
      </c>
      <c r="BM239" s="92" t="s">
        <v>404</v>
      </c>
    </row>
    <row r="240" spans="2:65" s="10" customFormat="1" ht="16.5" customHeight="1">
      <c r="B240" s="81"/>
      <c r="C240" s="95" t="s">
        <v>405</v>
      </c>
      <c r="D240" s="95" t="s">
        <v>106</v>
      </c>
      <c r="E240" s="96" t="s">
        <v>406</v>
      </c>
      <c r="F240" s="97" t="s">
        <v>407</v>
      </c>
      <c r="G240" s="98" t="s">
        <v>153</v>
      </c>
      <c r="H240" s="99">
        <v>6</v>
      </c>
      <c r="I240" s="221">
        <v>0</v>
      </c>
      <c r="J240" s="221">
        <f>ROUND(I240*H240,3)</f>
        <v>0</v>
      </c>
      <c r="K240" s="100"/>
      <c r="L240" s="101"/>
      <c r="M240" s="102" t="s">
        <v>14</v>
      </c>
      <c r="N240" s="103" t="s">
        <v>35</v>
      </c>
      <c r="O240" s="90">
        <v>0</v>
      </c>
      <c r="P240" s="90">
        <f>O240*H240</f>
        <v>0</v>
      </c>
      <c r="Q240" s="90">
        <v>1E-3</v>
      </c>
      <c r="R240" s="90">
        <f>Q240*H240</f>
        <v>6.0000000000000001E-3</v>
      </c>
      <c r="S240" s="90">
        <v>0</v>
      </c>
      <c r="T240" s="91">
        <f>S240*H240</f>
        <v>0</v>
      </c>
      <c r="AR240" s="92" t="s">
        <v>109</v>
      </c>
      <c r="AT240" s="92" t="s">
        <v>106</v>
      </c>
      <c r="AU240" s="92" t="s">
        <v>95</v>
      </c>
      <c r="AY240" s="2" t="s">
        <v>80</v>
      </c>
      <c r="BE240" s="93">
        <f>IF(N240="základná",J240,0)</f>
        <v>0</v>
      </c>
      <c r="BF240" s="93">
        <f>IF(N240="znížená",J240,0)</f>
        <v>0</v>
      </c>
      <c r="BG240" s="93">
        <f>IF(N240="zákl. prenesená",J240,0)</f>
        <v>0</v>
      </c>
      <c r="BH240" s="93">
        <f>IF(N240="zníž. prenesená",J240,0)</f>
        <v>0</v>
      </c>
      <c r="BI240" s="93">
        <f>IF(N240="nulová",J240,0)</f>
        <v>0</v>
      </c>
      <c r="BJ240" s="2" t="s">
        <v>88</v>
      </c>
      <c r="BK240" s="94">
        <f>ROUND(I240*H240,3)</f>
        <v>0</v>
      </c>
      <c r="BL240" s="2" t="s">
        <v>100</v>
      </c>
      <c r="BM240" s="92" t="s">
        <v>408</v>
      </c>
    </row>
    <row r="241" spans="2:65" s="72" customFormat="1" ht="20.85" customHeight="1">
      <c r="B241" s="71"/>
      <c r="D241" s="73" t="s">
        <v>77</v>
      </c>
      <c r="E241" s="80" t="s">
        <v>409</v>
      </c>
      <c r="F241" s="80" t="s">
        <v>410</v>
      </c>
      <c r="I241" s="220"/>
      <c r="J241" s="218">
        <f>BK241</f>
        <v>0</v>
      </c>
      <c r="L241" s="71"/>
      <c r="M241" s="75"/>
      <c r="P241" s="76">
        <f>SUM(P242:P254)</f>
        <v>391.637</v>
      </c>
      <c r="R241" s="76">
        <f>SUM(R242:R254)</f>
        <v>0.23749730000000002</v>
      </c>
      <c r="T241" s="77">
        <f>SUM(T242:T254)</f>
        <v>0</v>
      </c>
      <c r="AR241" s="73" t="s">
        <v>79</v>
      </c>
      <c r="AT241" s="78" t="s">
        <v>77</v>
      </c>
      <c r="AU241" s="78" t="s">
        <v>88</v>
      </c>
      <c r="AY241" s="73" t="s">
        <v>80</v>
      </c>
      <c r="BK241" s="79">
        <f>SUM(BK242:BK254)</f>
        <v>0</v>
      </c>
    </row>
    <row r="242" spans="2:65" s="10" customFormat="1" ht="24.2" customHeight="1">
      <c r="B242" s="81"/>
      <c r="C242" s="82" t="s">
        <v>411</v>
      </c>
      <c r="D242" s="82" t="s">
        <v>83</v>
      </c>
      <c r="E242" s="83" t="s">
        <v>202</v>
      </c>
      <c r="F242" s="84" t="s">
        <v>203</v>
      </c>
      <c r="G242" s="85" t="s">
        <v>168</v>
      </c>
      <c r="H242" s="86">
        <v>3593</v>
      </c>
      <c r="I242" s="219">
        <v>0</v>
      </c>
      <c r="J242" s="219">
        <f>ROUND(I242*H242,3)</f>
        <v>0</v>
      </c>
      <c r="K242" s="87"/>
      <c r="L242" s="9"/>
      <c r="M242" s="88" t="s">
        <v>14</v>
      </c>
      <c r="N242" s="89" t="s">
        <v>35</v>
      </c>
      <c r="O242" s="90">
        <v>3.0000000000000001E-3</v>
      </c>
      <c r="P242" s="90">
        <f>O242*H242</f>
        <v>10.779</v>
      </c>
      <c r="Q242" s="90">
        <v>0</v>
      </c>
      <c r="R242" s="90">
        <f>Q242*H242</f>
        <v>0</v>
      </c>
      <c r="S242" s="90">
        <v>0</v>
      </c>
      <c r="T242" s="91">
        <f>S242*H242</f>
        <v>0</v>
      </c>
      <c r="AR242" s="92" t="s">
        <v>100</v>
      </c>
      <c r="AT242" s="92" t="s">
        <v>83</v>
      </c>
      <c r="AU242" s="92" t="s">
        <v>95</v>
      </c>
      <c r="AY242" s="2" t="s">
        <v>80</v>
      </c>
      <c r="BE242" s="93">
        <f>IF(N242="základná",J242,0)</f>
        <v>0</v>
      </c>
      <c r="BF242" s="93">
        <f>IF(N242="znížená",J242,0)</f>
        <v>0</v>
      </c>
      <c r="BG242" s="93">
        <f>IF(N242="zákl. prenesená",J242,0)</f>
        <v>0</v>
      </c>
      <c r="BH242" s="93">
        <f>IF(N242="zníž. prenesená",J242,0)</f>
        <v>0</v>
      </c>
      <c r="BI242" s="93">
        <f>IF(N242="nulová",J242,0)</f>
        <v>0</v>
      </c>
      <c r="BJ242" s="2" t="s">
        <v>88</v>
      </c>
      <c r="BK242" s="94">
        <f>ROUND(I242*H242,3)</f>
        <v>0</v>
      </c>
      <c r="BL242" s="2" t="s">
        <v>100</v>
      </c>
      <c r="BM242" s="92" t="s">
        <v>412</v>
      </c>
    </row>
    <row r="243" spans="2:65" s="105" customFormat="1">
      <c r="B243" s="104"/>
      <c r="D243" s="106" t="s">
        <v>134</v>
      </c>
      <c r="F243" s="108" t="s">
        <v>413</v>
      </c>
      <c r="H243" s="109">
        <v>3593</v>
      </c>
      <c r="I243" s="222"/>
      <c r="J243" s="222"/>
      <c r="L243" s="104"/>
      <c r="M243" s="110"/>
      <c r="T243" s="111"/>
      <c r="AT243" s="107" t="s">
        <v>134</v>
      </c>
      <c r="AU243" s="107" t="s">
        <v>95</v>
      </c>
      <c r="AV243" s="105" t="s">
        <v>88</v>
      </c>
      <c r="AW243" s="105" t="s">
        <v>5</v>
      </c>
      <c r="AX243" s="105" t="s">
        <v>79</v>
      </c>
      <c r="AY243" s="107" t="s">
        <v>80</v>
      </c>
    </row>
    <row r="244" spans="2:65" s="10" customFormat="1" ht="24.2" customHeight="1">
      <c r="B244" s="81"/>
      <c r="C244" s="95" t="s">
        <v>414</v>
      </c>
      <c r="D244" s="95" t="s">
        <v>106</v>
      </c>
      <c r="E244" s="96" t="s">
        <v>207</v>
      </c>
      <c r="F244" s="97" t="s">
        <v>208</v>
      </c>
      <c r="G244" s="98" t="s">
        <v>99</v>
      </c>
      <c r="H244" s="99">
        <v>3.593</v>
      </c>
      <c r="I244" s="221">
        <v>0</v>
      </c>
      <c r="J244" s="221">
        <f>ROUND(I244*H244,3)</f>
        <v>0</v>
      </c>
      <c r="K244" s="100"/>
      <c r="L244" s="101"/>
      <c r="M244" s="102" t="s">
        <v>14</v>
      </c>
      <c r="N244" s="103" t="s">
        <v>35</v>
      </c>
      <c r="O244" s="90">
        <v>0</v>
      </c>
      <c r="P244" s="90">
        <f>O244*H244</f>
        <v>0</v>
      </c>
      <c r="Q244" s="90">
        <v>1.1000000000000001E-3</v>
      </c>
      <c r="R244" s="90">
        <f>Q244*H244</f>
        <v>3.9523000000000006E-3</v>
      </c>
      <c r="S244" s="90">
        <v>0</v>
      </c>
      <c r="T244" s="91">
        <f>S244*H244</f>
        <v>0</v>
      </c>
      <c r="AR244" s="92" t="s">
        <v>109</v>
      </c>
      <c r="AT244" s="92" t="s">
        <v>106</v>
      </c>
      <c r="AU244" s="92" t="s">
        <v>95</v>
      </c>
      <c r="AY244" s="2" t="s">
        <v>80</v>
      </c>
      <c r="BE244" s="93">
        <f>IF(N244="základná",J244,0)</f>
        <v>0</v>
      </c>
      <c r="BF244" s="93">
        <f>IF(N244="znížená",J244,0)</f>
        <v>0</v>
      </c>
      <c r="BG244" s="93">
        <f>IF(N244="zákl. prenesená",J244,0)</f>
        <v>0</v>
      </c>
      <c r="BH244" s="93">
        <f>IF(N244="zníž. prenesená",J244,0)</f>
        <v>0</v>
      </c>
      <c r="BI244" s="93">
        <f>IF(N244="nulová",J244,0)</f>
        <v>0</v>
      </c>
      <c r="BJ244" s="2" t="s">
        <v>88</v>
      </c>
      <c r="BK244" s="94">
        <f>ROUND(I244*H244,3)</f>
        <v>0</v>
      </c>
      <c r="BL244" s="2" t="s">
        <v>100</v>
      </c>
      <c r="BM244" s="92" t="s">
        <v>415</v>
      </c>
    </row>
    <row r="245" spans="2:65" s="10" customFormat="1" ht="24.2" customHeight="1">
      <c r="B245" s="81"/>
      <c r="C245" s="82" t="s">
        <v>416</v>
      </c>
      <c r="D245" s="82" t="s">
        <v>83</v>
      </c>
      <c r="E245" s="83" t="s">
        <v>217</v>
      </c>
      <c r="F245" s="84" t="s">
        <v>218</v>
      </c>
      <c r="G245" s="85" t="s">
        <v>168</v>
      </c>
      <c r="H245" s="86">
        <v>3593</v>
      </c>
      <c r="I245" s="219">
        <v>0</v>
      </c>
      <c r="J245" s="219">
        <f>ROUND(I245*H245,3)</f>
        <v>0</v>
      </c>
      <c r="K245" s="87"/>
      <c r="L245" s="9"/>
      <c r="M245" s="88" t="s">
        <v>14</v>
      </c>
      <c r="N245" s="89" t="s">
        <v>35</v>
      </c>
      <c r="O245" s="90">
        <v>1E-3</v>
      </c>
      <c r="P245" s="90">
        <f>O245*H245</f>
        <v>3.593</v>
      </c>
      <c r="Q245" s="90">
        <v>0</v>
      </c>
      <c r="R245" s="90">
        <f>Q245*H245</f>
        <v>0</v>
      </c>
      <c r="S245" s="90">
        <v>0</v>
      </c>
      <c r="T245" s="91">
        <f>S245*H245</f>
        <v>0</v>
      </c>
      <c r="AR245" s="92" t="s">
        <v>100</v>
      </c>
      <c r="AT245" s="92" t="s">
        <v>83</v>
      </c>
      <c r="AU245" s="92" t="s">
        <v>95</v>
      </c>
      <c r="AY245" s="2" t="s">
        <v>80</v>
      </c>
      <c r="BE245" s="93">
        <f>IF(N245="základná",J245,0)</f>
        <v>0</v>
      </c>
      <c r="BF245" s="93">
        <f>IF(N245="znížená",J245,0)</f>
        <v>0</v>
      </c>
      <c r="BG245" s="93">
        <f>IF(N245="zákl. prenesená",J245,0)</f>
        <v>0</v>
      </c>
      <c r="BH245" s="93">
        <f>IF(N245="zníž. prenesená",J245,0)</f>
        <v>0</v>
      </c>
      <c r="BI245" s="93">
        <f>IF(N245="nulová",J245,0)</f>
        <v>0</v>
      </c>
      <c r="BJ245" s="2" t="s">
        <v>88</v>
      </c>
      <c r="BK245" s="94">
        <f>ROUND(I245*H245,3)</f>
        <v>0</v>
      </c>
      <c r="BL245" s="2" t="s">
        <v>100</v>
      </c>
      <c r="BM245" s="92" t="s">
        <v>417</v>
      </c>
    </row>
    <row r="246" spans="2:65" s="10" customFormat="1" ht="24.2" customHeight="1">
      <c r="B246" s="81"/>
      <c r="C246" s="82" t="s">
        <v>418</v>
      </c>
      <c r="D246" s="82" t="s">
        <v>83</v>
      </c>
      <c r="E246" s="83" t="s">
        <v>221</v>
      </c>
      <c r="F246" s="84" t="s">
        <v>222</v>
      </c>
      <c r="G246" s="85" t="s">
        <v>168</v>
      </c>
      <c r="H246" s="86">
        <v>7186</v>
      </c>
      <c r="I246" s="219">
        <v>0</v>
      </c>
      <c r="J246" s="219">
        <f>ROUND(I246*H246,3)</f>
        <v>0</v>
      </c>
      <c r="K246" s="87"/>
      <c r="L246" s="9"/>
      <c r="M246" s="88" t="s">
        <v>14</v>
      </c>
      <c r="N246" s="89" t="s">
        <v>35</v>
      </c>
      <c r="O246" s="90">
        <v>1.4999999999999999E-2</v>
      </c>
      <c r="P246" s="90">
        <f>O246*H246</f>
        <v>107.78999999999999</v>
      </c>
      <c r="Q246" s="90">
        <v>0</v>
      </c>
      <c r="R246" s="90">
        <f>Q246*H246</f>
        <v>0</v>
      </c>
      <c r="S246" s="90">
        <v>0</v>
      </c>
      <c r="T246" s="91">
        <f>S246*H246</f>
        <v>0</v>
      </c>
      <c r="AR246" s="92" t="s">
        <v>100</v>
      </c>
      <c r="AT246" s="92" t="s">
        <v>83</v>
      </c>
      <c r="AU246" s="92" t="s">
        <v>95</v>
      </c>
      <c r="AY246" s="2" t="s">
        <v>80</v>
      </c>
      <c r="BE246" s="93">
        <f>IF(N246="základná",J246,0)</f>
        <v>0</v>
      </c>
      <c r="BF246" s="93">
        <f>IF(N246="znížená",J246,0)</f>
        <v>0</v>
      </c>
      <c r="BG246" s="93">
        <f>IF(N246="zákl. prenesená",J246,0)</f>
        <v>0</v>
      </c>
      <c r="BH246" s="93">
        <f>IF(N246="zníž. prenesená",J246,0)</f>
        <v>0</v>
      </c>
      <c r="BI246" s="93">
        <f>IF(N246="nulová",J246,0)</f>
        <v>0</v>
      </c>
      <c r="BJ246" s="2" t="s">
        <v>88</v>
      </c>
      <c r="BK246" s="94">
        <f>ROUND(I246*H246,3)</f>
        <v>0</v>
      </c>
      <c r="BL246" s="2" t="s">
        <v>100</v>
      </c>
      <c r="BM246" s="92" t="s">
        <v>419</v>
      </c>
    </row>
    <row r="247" spans="2:65" s="105" customFormat="1">
      <c r="B247" s="104"/>
      <c r="D247" s="106" t="s">
        <v>134</v>
      </c>
      <c r="E247" s="107" t="s">
        <v>14</v>
      </c>
      <c r="F247" s="108" t="s">
        <v>420</v>
      </c>
      <c r="H247" s="109">
        <v>7186</v>
      </c>
      <c r="I247" s="222"/>
      <c r="J247" s="222"/>
      <c r="L247" s="104"/>
      <c r="M247" s="110"/>
      <c r="T247" s="111"/>
      <c r="AT247" s="107" t="s">
        <v>134</v>
      </c>
      <c r="AU247" s="107" t="s">
        <v>95</v>
      </c>
      <c r="AV247" s="105" t="s">
        <v>88</v>
      </c>
      <c r="AW247" s="105" t="s">
        <v>136</v>
      </c>
      <c r="AX247" s="105" t="s">
        <v>79</v>
      </c>
      <c r="AY247" s="107" t="s">
        <v>80</v>
      </c>
    </row>
    <row r="248" spans="2:65" s="10" customFormat="1" ht="24.2" customHeight="1">
      <c r="B248" s="81"/>
      <c r="C248" s="82" t="s">
        <v>421</v>
      </c>
      <c r="D248" s="82" t="s">
        <v>83</v>
      </c>
      <c r="E248" s="83" t="s">
        <v>398</v>
      </c>
      <c r="F248" s="84" t="s">
        <v>399</v>
      </c>
      <c r="G248" s="85" t="s">
        <v>168</v>
      </c>
      <c r="H248" s="86">
        <v>3593</v>
      </c>
      <c r="I248" s="219">
        <v>0</v>
      </c>
      <c r="J248" s="219">
        <f>ROUND(I248*H248,3)</f>
        <v>0</v>
      </c>
      <c r="K248" s="87"/>
      <c r="L248" s="9"/>
      <c r="M248" s="88" t="s">
        <v>14</v>
      </c>
      <c r="N248" s="89" t="s">
        <v>35</v>
      </c>
      <c r="O248" s="90">
        <v>1E-3</v>
      </c>
      <c r="P248" s="90">
        <f>O248*H248</f>
        <v>3.593</v>
      </c>
      <c r="Q248" s="90">
        <v>0</v>
      </c>
      <c r="R248" s="90">
        <f>Q248*H248</f>
        <v>0</v>
      </c>
      <c r="S248" s="90">
        <v>0</v>
      </c>
      <c r="T248" s="91">
        <f>S248*H248</f>
        <v>0</v>
      </c>
      <c r="AR248" s="92" t="s">
        <v>100</v>
      </c>
      <c r="AT248" s="92" t="s">
        <v>83</v>
      </c>
      <c r="AU248" s="92" t="s">
        <v>95</v>
      </c>
      <c r="AY248" s="2" t="s">
        <v>80</v>
      </c>
      <c r="BE248" s="93">
        <f>IF(N248="základná",J248,0)</f>
        <v>0</v>
      </c>
      <c r="BF248" s="93">
        <f>IF(N248="znížená",J248,0)</f>
        <v>0</v>
      </c>
      <c r="BG248" s="93">
        <f>IF(N248="zákl. prenesená",J248,0)</f>
        <v>0</v>
      </c>
      <c r="BH248" s="93">
        <f>IF(N248="zníž. prenesená",J248,0)</f>
        <v>0</v>
      </c>
      <c r="BI248" s="93">
        <f>IF(N248="nulová",J248,0)</f>
        <v>0</v>
      </c>
      <c r="BJ248" s="2" t="s">
        <v>88</v>
      </c>
      <c r="BK248" s="94">
        <f>ROUND(I248*H248,3)</f>
        <v>0</v>
      </c>
      <c r="BL248" s="2" t="s">
        <v>100</v>
      </c>
      <c r="BM248" s="92" t="s">
        <v>422</v>
      </c>
    </row>
    <row r="249" spans="2:65" s="10" customFormat="1" ht="21.75" customHeight="1">
      <c r="B249" s="81"/>
      <c r="C249" s="82" t="s">
        <v>423</v>
      </c>
      <c r="D249" s="82" t="s">
        <v>83</v>
      </c>
      <c r="E249" s="83" t="s">
        <v>424</v>
      </c>
      <c r="F249" s="84" t="s">
        <v>425</v>
      </c>
      <c r="G249" s="85" t="s">
        <v>168</v>
      </c>
      <c r="H249" s="86">
        <v>3593</v>
      </c>
      <c r="I249" s="219">
        <v>0</v>
      </c>
      <c r="J249" s="219">
        <f>ROUND(I249*H249,3)</f>
        <v>0</v>
      </c>
      <c r="K249" s="87"/>
      <c r="L249" s="9"/>
      <c r="M249" s="88" t="s">
        <v>14</v>
      </c>
      <c r="N249" s="89" t="s">
        <v>35</v>
      </c>
      <c r="O249" s="90">
        <v>6.0999999999999999E-2</v>
      </c>
      <c r="P249" s="90">
        <f>O249*H249</f>
        <v>219.173</v>
      </c>
      <c r="Q249" s="90">
        <v>0</v>
      </c>
      <c r="R249" s="90">
        <f>Q249*H249</f>
        <v>0</v>
      </c>
      <c r="S249" s="90">
        <v>0</v>
      </c>
      <c r="T249" s="91">
        <f>S249*H249</f>
        <v>0</v>
      </c>
      <c r="AR249" s="92" t="s">
        <v>100</v>
      </c>
      <c r="AT249" s="92" t="s">
        <v>83</v>
      </c>
      <c r="AU249" s="92" t="s">
        <v>95</v>
      </c>
      <c r="AY249" s="2" t="s">
        <v>80</v>
      </c>
      <c r="BE249" s="93">
        <f>IF(N249="základná",J249,0)</f>
        <v>0</v>
      </c>
      <c r="BF249" s="93">
        <f>IF(N249="znížená",J249,0)</f>
        <v>0</v>
      </c>
      <c r="BG249" s="93">
        <f>IF(N249="zákl. prenesená",J249,0)</f>
        <v>0</v>
      </c>
      <c r="BH249" s="93">
        <f>IF(N249="zníž. prenesená",J249,0)</f>
        <v>0</v>
      </c>
      <c r="BI249" s="93">
        <f>IF(N249="nulová",J249,0)</f>
        <v>0</v>
      </c>
      <c r="BJ249" s="2" t="s">
        <v>88</v>
      </c>
      <c r="BK249" s="94">
        <f>ROUND(I249*H249,3)</f>
        <v>0</v>
      </c>
      <c r="BL249" s="2" t="s">
        <v>100</v>
      </c>
      <c r="BM249" s="92" t="s">
        <v>426</v>
      </c>
    </row>
    <row r="250" spans="2:65" s="10" customFormat="1" ht="16.5" customHeight="1">
      <c r="B250" s="81"/>
      <c r="C250" s="95" t="s">
        <v>427</v>
      </c>
      <c r="D250" s="95" t="s">
        <v>106</v>
      </c>
      <c r="E250" s="96" t="s">
        <v>428</v>
      </c>
      <c r="F250" s="97" t="s">
        <v>429</v>
      </c>
      <c r="G250" s="98" t="s">
        <v>153</v>
      </c>
      <c r="H250" s="99">
        <v>143.72</v>
      </c>
      <c r="I250" s="221">
        <v>0</v>
      </c>
      <c r="J250" s="221">
        <f>ROUND(I250*H250,3)</f>
        <v>0</v>
      </c>
      <c r="K250" s="100"/>
      <c r="L250" s="101"/>
      <c r="M250" s="102" t="s">
        <v>14</v>
      </c>
      <c r="N250" s="103" t="s">
        <v>35</v>
      </c>
      <c r="O250" s="90">
        <v>0</v>
      </c>
      <c r="P250" s="90">
        <f>O250*H250</f>
        <v>0</v>
      </c>
      <c r="Q250" s="90">
        <v>1E-3</v>
      </c>
      <c r="R250" s="90">
        <f>Q250*H250</f>
        <v>0.14372000000000001</v>
      </c>
      <c r="S250" s="90">
        <v>0</v>
      </c>
      <c r="T250" s="91">
        <f>S250*H250</f>
        <v>0</v>
      </c>
      <c r="AR250" s="92" t="s">
        <v>109</v>
      </c>
      <c r="AT250" s="92" t="s">
        <v>106</v>
      </c>
      <c r="AU250" s="92" t="s">
        <v>95</v>
      </c>
      <c r="AY250" s="2" t="s">
        <v>80</v>
      </c>
      <c r="BE250" s="93">
        <f>IF(N250="základná",J250,0)</f>
        <v>0</v>
      </c>
      <c r="BF250" s="93">
        <f>IF(N250="znížená",J250,0)</f>
        <v>0</v>
      </c>
      <c r="BG250" s="93">
        <f>IF(N250="zákl. prenesená",J250,0)</f>
        <v>0</v>
      </c>
      <c r="BH250" s="93">
        <f>IF(N250="zníž. prenesená",J250,0)</f>
        <v>0</v>
      </c>
      <c r="BI250" s="93">
        <f>IF(N250="nulová",J250,0)</f>
        <v>0</v>
      </c>
      <c r="BJ250" s="2" t="s">
        <v>88</v>
      </c>
      <c r="BK250" s="94">
        <f>ROUND(I250*H250,3)</f>
        <v>0</v>
      </c>
      <c r="BL250" s="2" t="s">
        <v>100</v>
      </c>
      <c r="BM250" s="92" t="s">
        <v>430</v>
      </c>
    </row>
    <row r="251" spans="2:65" s="105" customFormat="1">
      <c r="B251" s="104"/>
      <c r="D251" s="106" t="s">
        <v>134</v>
      </c>
      <c r="F251" s="108" t="s">
        <v>431</v>
      </c>
      <c r="H251" s="109">
        <v>143.72</v>
      </c>
      <c r="I251" s="222"/>
      <c r="J251" s="222"/>
      <c r="L251" s="104"/>
      <c r="M251" s="110"/>
      <c r="T251" s="111"/>
      <c r="AT251" s="107" t="s">
        <v>134</v>
      </c>
      <c r="AU251" s="107" t="s">
        <v>95</v>
      </c>
      <c r="AV251" s="105" t="s">
        <v>88</v>
      </c>
      <c r="AW251" s="105" t="s">
        <v>5</v>
      </c>
      <c r="AX251" s="105" t="s">
        <v>79</v>
      </c>
      <c r="AY251" s="107" t="s">
        <v>80</v>
      </c>
    </row>
    <row r="252" spans="2:65" s="10" customFormat="1" ht="24.2" customHeight="1">
      <c r="B252" s="81"/>
      <c r="C252" s="82" t="s">
        <v>432</v>
      </c>
      <c r="D252" s="82" t="s">
        <v>83</v>
      </c>
      <c r="E252" s="83" t="s">
        <v>433</v>
      </c>
      <c r="F252" s="84" t="s">
        <v>434</v>
      </c>
      <c r="G252" s="85" t="s">
        <v>168</v>
      </c>
      <c r="H252" s="86">
        <v>3593</v>
      </c>
      <c r="I252" s="219">
        <v>0</v>
      </c>
      <c r="J252" s="219">
        <f>ROUND(I252*H252,3)</f>
        <v>0</v>
      </c>
      <c r="K252" s="87"/>
      <c r="L252" s="9"/>
      <c r="M252" s="88" t="s">
        <v>14</v>
      </c>
      <c r="N252" s="89" t="s">
        <v>35</v>
      </c>
      <c r="O252" s="90">
        <v>1.2999999999999999E-2</v>
      </c>
      <c r="P252" s="90">
        <f>O252*H252</f>
        <v>46.708999999999996</v>
      </c>
      <c r="Q252" s="90">
        <v>0</v>
      </c>
      <c r="R252" s="90">
        <f>Q252*H252</f>
        <v>0</v>
      </c>
      <c r="S252" s="90">
        <v>0</v>
      </c>
      <c r="T252" s="91">
        <f>S252*H252</f>
        <v>0</v>
      </c>
      <c r="AR252" s="92" t="s">
        <v>87</v>
      </c>
      <c r="AT252" s="92" t="s">
        <v>83</v>
      </c>
      <c r="AU252" s="92" t="s">
        <v>95</v>
      </c>
      <c r="AY252" s="2" t="s">
        <v>80</v>
      </c>
      <c r="BE252" s="93">
        <f>IF(N252="základná",J252,0)</f>
        <v>0</v>
      </c>
      <c r="BF252" s="93">
        <f>IF(N252="znížená",J252,0)</f>
        <v>0</v>
      </c>
      <c r="BG252" s="93">
        <f>IF(N252="zákl. prenesená",J252,0)</f>
        <v>0</v>
      </c>
      <c r="BH252" s="93">
        <f>IF(N252="zníž. prenesená",J252,0)</f>
        <v>0</v>
      </c>
      <c r="BI252" s="93">
        <f>IF(N252="nulová",J252,0)</f>
        <v>0</v>
      </c>
      <c r="BJ252" s="2" t="s">
        <v>88</v>
      </c>
      <c r="BK252" s="94">
        <f>ROUND(I252*H252,3)</f>
        <v>0</v>
      </c>
      <c r="BL252" s="2" t="s">
        <v>87</v>
      </c>
      <c r="BM252" s="92" t="s">
        <v>435</v>
      </c>
    </row>
    <row r="253" spans="2:65" s="10" customFormat="1" ht="16.5" customHeight="1">
      <c r="B253" s="81"/>
      <c r="C253" s="95" t="s">
        <v>436</v>
      </c>
      <c r="D253" s="95" t="s">
        <v>106</v>
      </c>
      <c r="E253" s="96" t="s">
        <v>437</v>
      </c>
      <c r="F253" s="97" t="s">
        <v>438</v>
      </c>
      <c r="G253" s="98" t="s">
        <v>153</v>
      </c>
      <c r="H253" s="99">
        <v>89.825000000000003</v>
      </c>
      <c r="I253" s="221">
        <v>0</v>
      </c>
      <c r="J253" s="221">
        <f>ROUND(I253*H253,3)</f>
        <v>0</v>
      </c>
      <c r="K253" s="100"/>
      <c r="L253" s="101"/>
      <c r="M253" s="102" t="s">
        <v>14</v>
      </c>
      <c r="N253" s="103" t="s">
        <v>35</v>
      </c>
      <c r="O253" s="90">
        <v>0</v>
      </c>
      <c r="P253" s="90">
        <f>O253*H253</f>
        <v>0</v>
      </c>
      <c r="Q253" s="90">
        <v>1E-3</v>
      </c>
      <c r="R253" s="90">
        <f>Q253*H253</f>
        <v>8.9825000000000002E-2</v>
      </c>
      <c r="S253" s="90">
        <v>0</v>
      </c>
      <c r="T253" s="91">
        <f>S253*H253</f>
        <v>0</v>
      </c>
      <c r="AR253" s="92" t="s">
        <v>439</v>
      </c>
      <c r="AT253" s="92" t="s">
        <v>106</v>
      </c>
      <c r="AU253" s="92" t="s">
        <v>95</v>
      </c>
      <c r="AY253" s="2" t="s">
        <v>80</v>
      </c>
      <c r="BE253" s="93">
        <f>IF(N253="základná",J253,0)</f>
        <v>0</v>
      </c>
      <c r="BF253" s="93">
        <f>IF(N253="znížená",J253,0)</f>
        <v>0</v>
      </c>
      <c r="BG253" s="93">
        <f>IF(N253="zákl. prenesená",J253,0)</f>
        <v>0</v>
      </c>
      <c r="BH253" s="93">
        <f>IF(N253="zníž. prenesená",J253,0)</f>
        <v>0</v>
      </c>
      <c r="BI253" s="93">
        <f>IF(N253="nulová",J253,0)</f>
        <v>0</v>
      </c>
      <c r="BJ253" s="2" t="s">
        <v>88</v>
      </c>
      <c r="BK253" s="94">
        <f>ROUND(I253*H253,3)</f>
        <v>0</v>
      </c>
      <c r="BL253" s="2" t="s">
        <v>87</v>
      </c>
      <c r="BM253" s="92" t="s">
        <v>440</v>
      </c>
    </row>
    <row r="254" spans="2:65" s="105" customFormat="1">
      <c r="B254" s="104"/>
      <c r="D254" s="106" t="s">
        <v>134</v>
      </c>
      <c r="E254" s="107" t="s">
        <v>14</v>
      </c>
      <c r="F254" s="108" t="s">
        <v>441</v>
      </c>
      <c r="H254" s="109">
        <v>89.825000000000003</v>
      </c>
      <c r="I254" s="222"/>
      <c r="J254" s="222"/>
      <c r="L254" s="104"/>
      <c r="M254" s="110"/>
      <c r="T254" s="111"/>
      <c r="AT254" s="107" t="s">
        <v>134</v>
      </c>
      <c r="AU254" s="107" t="s">
        <v>95</v>
      </c>
      <c r="AV254" s="105" t="s">
        <v>88</v>
      </c>
      <c r="AW254" s="105" t="s">
        <v>136</v>
      </c>
      <c r="AX254" s="105" t="s">
        <v>79</v>
      </c>
      <c r="AY254" s="107" t="s">
        <v>80</v>
      </c>
    </row>
    <row r="255" spans="2:65" s="72" customFormat="1" ht="22.9" customHeight="1">
      <c r="B255" s="71"/>
      <c r="D255" s="73" t="s">
        <v>77</v>
      </c>
      <c r="E255" s="80" t="s">
        <v>442</v>
      </c>
      <c r="F255" s="80" t="s">
        <v>443</v>
      </c>
      <c r="I255" s="220"/>
      <c r="J255" s="218">
        <f>BK255</f>
        <v>0</v>
      </c>
      <c r="L255" s="71"/>
      <c r="M255" s="75"/>
      <c r="P255" s="76">
        <f>P256</f>
        <v>186.08196599999999</v>
      </c>
      <c r="R255" s="76">
        <f>R256</f>
        <v>0</v>
      </c>
      <c r="T255" s="77">
        <f>T256</f>
        <v>0</v>
      </c>
      <c r="AR255" s="73" t="s">
        <v>79</v>
      </c>
      <c r="AT255" s="78" t="s">
        <v>77</v>
      </c>
      <c r="AU255" s="78" t="s">
        <v>79</v>
      </c>
      <c r="AY255" s="73" t="s">
        <v>80</v>
      </c>
      <c r="BK255" s="79">
        <f>BK256</f>
        <v>0</v>
      </c>
    </row>
    <row r="256" spans="2:65" s="10" customFormat="1" ht="33" customHeight="1">
      <c r="B256" s="81"/>
      <c r="C256" s="82" t="s">
        <v>444</v>
      </c>
      <c r="D256" s="82" t="s">
        <v>83</v>
      </c>
      <c r="E256" s="83" t="s">
        <v>445</v>
      </c>
      <c r="F256" s="84" t="s">
        <v>446</v>
      </c>
      <c r="G256" s="85" t="s">
        <v>184</v>
      </c>
      <c r="H256" s="86">
        <v>94.843000000000004</v>
      </c>
      <c r="I256" s="219">
        <v>0</v>
      </c>
      <c r="J256" s="219">
        <f>ROUND(I256*H256,3)</f>
        <v>0</v>
      </c>
      <c r="K256" s="87"/>
      <c r="L256" s="9"/>
      <c r="M256" s="119" t="s">
        <v>14</v>
      </c>
      <c r="N256" s="120" t="s">
        <v>35</v>
      </c>
      <c r="O256" s="121">
        <v>1.962</v>
      </c>
      <c r="P256" s="121">
        <f>O256*H256</f>
        <v>186.08196599999999</v>
      </c>
      <c r="Q256" s="121">
        <v>0</v>
      </c>
      <c r="R256" s="121">
        <f>Q256*H256</f>
        <v>0</v>
      </c>
      <c r="S256" s="121">
        <v>0</v>
      </c>
      <c r="T256" s="122">
        <f>S256*H256</f>
        <v>0</v>
      </c>
      <c r="AR256" s="92" t="s">
        <v>100</v>
      </c>
      <c r="AT256" s="92" t="s">
        <v>83</v>
      </c>
      <c r="AU256" s="92" t="s">
        <v>88</v>
      </c>
      <c r="AY256" s="2" t="s">
        <v>80</v>
      </c>
      <c r="BE256" s="93">
        <f>IF(N256="základná",J256,0)</f>
        <v>0</v>
      </c>
      <c r="BF256" s="93">
        <f>IF(N256="znížená",J256,0)</f>
        <v>0</v>
      </c>
      <c r="BG256" s="93">
        <f>IF(N256="zákl. prenesená",J256,0)</f>
        <v>0</v>
      </c>
      <c r="BH256" s="93">
        <f>IF(N256="zníž. prenesená",J256,0)</f>
        <v>0</v>
      </c>
      <c r="BI256" s="93">
        <f>IF(N256="nulová",J256,0)</f>
        <v>0</v>
      </c>
      <c r="BJ256" s="2" t="s">
        <v>88</v>
      </c>
      <c r="BK256" s="94">
        <f>ROUND(I256*H256,3)</f>
        <v>0</v>
      </c>
      <c r="BL256" s="2" t="s">
        <v>100</v>
      </c>
      <c r="BM256" s="92" t="s">
        <v>447</v>
      </c>
    </row>
    <row r="257" spans="2:12" s="10" customFormat="1" ht="6.95" customHeight="1">
      <c r="B257" s="40"/>
      <c r="C257" s="41"/>
      <c r="D257" s="41"/>
      <c r="E257" s="41"/>
      <c r="F257" s="41"/>
      <c r="G257" s="41"/>
      <c r="H257" s="41"/>
      <c r="I257" s="41"/>
      <c r="J257" s="41"/>
      <c r="K257" s="41"/>
      <c r="L257" s="9"/>
    </row>
  </sheetData>
  <autoFilter ref="C132:K256" xr:uid="{00000000-0009-0000-0000-00000A000000}"/>
  <mergeCells count="15">
    <mergeCell ref="E121:H121"/>
    <mergeCell ref="E123:H123"/>
    <mergeCell ref="E125:H125"/>
    <mergeCell ref="E31:H31"/>
    <mergeCell ref="E85:H85"/>
    <mergeCell ref="E87:H87"/>
    <mergeCell ref="E89:H89"/>
    <mergeCell ref="E91:H91"/>
    <mergeCell ref="E119:H119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A274-FE41-4D9E-8854-50AC94159C1C}">
  <sheetPr>
    <pageSetUpPr fitToPage="1"/>
  </sheetPr>
  <dimension ref="B2:BM251"/>
  <sheetViews>
    <sheetView showGridLines="0" tabSelected="1" topLeftCell="A119" workbookViewId="0">
      <selection activeCell="I135" sqref="I135:J251"/>
    </sheetView>
  </sheetViews>
  <sheetFormatPr defaultRowHeight="11.25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>
      <c r="L2" s="173" t="s">
        <v>0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2" t="s">
        <v>448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>
      <c r="B5" s="5"/>
      <c r="L5" s="5"/>
    </row>
    <row r="6" spans="2:46" ht="12" customHeight="1">
      <c r="B6" s="5"/>
      <c r="D6" s="8" t="s">
        <v>6</v>
      </c>
      <c r="L6" s="5"/>
    </row>
    <row r="7" spans="2:46" ht="26.25" customHeight="1">
      <c r="B7" s="5"/>
      <c r="E7" s="213" t="str">
        <f>'[1]Rekapitulácia stavby'!K6</f>
        <v>Zelené sídliská - lokalita MAGURSKÁ - JELŠOVÝ HÁJIK - revízia 3</v>
      </c>
      <c r="F7" s="214"/>
      <c r="G7" s="214"/>
      <c r="H7" s="214"/>
      <c r="L7" s="5"/>
    </row>
    <row r="8" spans="2:46" ht="12.75">
      <c r="B8" s="5"/>
      <c r="D8" s="8" t="s">
        <v>7</v>
      </c>
      <c r="L8" s="5"/>
    </row>
    <row r="9" spans="2:46" ht="16.5" customHeight="1">
      <c r="B9" s="5"/>
      <c r="E9" s="213" t="s">
        <v>8</v>
      </c>
      <c r="F9" s="174"/>
      <c r="G9" s="174"/>
      <c r="H9" s="174"/>
      <c r="L9" s="5"/>
    </row>
    <row r="10" spans="2:46" ht="12" customHeight="1">
      <c r="B10" s="5"/>
      <c r="D10" s="8" t="s">
        <v>9</v>
      </c>
      <c r="L10" s="5"/>
    </row>
    <row r="11" spans="2:46" s="10" customFormat="1" ht="16.5" customHeight="1">
      <c r="B11" s="9"/>
      <c r="E11" s="198" t="s">
        <v>10</v>
      </c>
      <c r="F11" s="215"/>
      <c r="G11" s="215"/>
      <c r="H11" s="215"/>
      <c r="L11" s="9"/>
    </row>
    <row r="12" spans="2:46" s="10" customFormat="1" ht="12" customHeight="1">
      <c r="B12" s="9"/>
      <c r="D12" s="8" t="s">
        <v>449</v>
      </c>
      <c r="L12" s="9"/>
    </row>
    <row r="13" spans="2:46" s="10" customFormat="1" ht="16.5" customHeight="1">
      <c r="B13" s="9"/>
      <c r="E13" s="186" t="s">
        <v>450</v>
      </c>
      <c r="F13" s="215"/>
      <c r="G13" s="215"/>
      <c r="H13" s="215"/>
      <c r="L13" s="9"/>
    </row>
    <row r="14" spans="2:46" s="10" customFormat="1">
      <c r="B14" s="9"/>
      <c r="L14" s="9"/>
    </row>
    <row r="15" spans="2:46" s="10" customFormat="1" ht="12" customHeight="1">
      <c r="B15" s="9"/>
      <c r="D15" s="8" t="s">
        <v>13</v>
      </c>
      <c r="F15" s="12" t="s">
        <v>14</v>
      </c>
      <c r="I15" s="8" t="s">
        <v>15</v>
      </c>
      <c r="J15" s="12" t="s">
        <v>14</v>
      </c>
      <c r="L15" s="9"/>
    </row>
    <row r="16" spans="2:46" s="10" customFormat="1" ht="12" customHeight="1">
      <c r="B16" s="9"/>
      <c r="D16" s="8" t="s">
        <v>16</v>
      </c>
      <c r="F16" s="12" t="s">
        <v>17</v>
      </c>
      <c r="I16" s="8" t="s">
        <v>18</v>
      </c>
      <c r="J16" s="13">
        <v>46099</v>
      </c>
      <c r="L16" s="9"/>
    </row>
    <row r="17" spans="2:12" s="10" customFormat="1" ht="10.9" customHeight="1">
      <c r="B17" s="9"/>
      <c r="L17" s="9"/>
    </row>
    <row r="18" spans="2:12" s="10" customFormat="1" ht="12" customHeight="1">
      <c r="B18" s="9"/>
      <c r="D18" s="8" t="s">
        <v>19</v>
      </c>
      <c r="I18" s="8" t="s">
        <v>20</v>
      </c>
      <c r="J18" s="12" t="s">
        <v>14</v>
      </c>
      <c r="L18" s="9"/>
    </row>
    <row r="19" spans="2:12" s="10" customFormat="1" ht="18" customHeight="1">
      <c r="B19" s="9"/>
      <c r="E19" s="12" t="s">
        <v>21</v>
      </c>
      <c r="I19" s="8" t="s">
        <v>22</v>
      </c>
      <c r="J19" s="12" t="s">
        <v>14</v>
      </c>
      <c r="L19" s="9"/>
    </row>
    <row r="20" spans="2:12" s="10" customFormat="1" ht="6.95" customHeight="1">
      <c r="B20" s="9"/>
      <c r="L20" s="9"/>
    </row>
    <row r="21" spans="2:12" s="10" customFormat="1" ht="12" customHeight="1">
      <c r="B21" s="9"/>
      <c r="D21" s="8" t="s">
        <v>23</v>
      </c>
      <c r="I21" s="8" t="s">
        <v>20</v>
      </c>
      <c r="J21" s="12" t="str">
        <f>'[1]Rekapitulácia stavby'!AN13</f>
        <v/>
      </c>
      <c r="L21" s="9"/>
    </row>
    <row r="22" spans="2:12" s="10" customFormat="1" ht="18" customHeight="1">
      <c r="B22" s="9"/>
      <c r="E22" s="175" t="str">
        <f>'[1]Rekapitulácia stavby'!E14</f>
        <v xml:space="preserve"> </v>
      </c>
      <c r="F22" s="175"/>
      <c r="G22" s="175"/>
      <c r="H22" s="175"/>
      <c r="I22" s="8" t="s">
        <v>22</v>
      </c>
      <c r="J22" s="12" t="str">
        <f>'[1]Rekapitulácia stavby'!AN14</f>
        <v/>
      </c>
      <c r="L22" s="9"/>
    </row>
    <row r="23" spans="2:12" s="10" customFormat="1" ht="6.95" customHeight="1">
      <c r="B23" s="9"/>
      <c r="L23" s="9"/>
    </row>
    <row r="24" spans="2:12" s="10" customFormat="1" ht="12" customHeight="1">
      <c r="B24" s="9"/>
      <c r="D24" s="8" t="s">
        <v>24</v>
      </c>
      <c r="I24" s="8" t="s">
        <v>20</v>
      </c>
      <c r="J24" s="12" t="s">
        <v>14</v>
      </c>
      <c r="L24" s="9"/>
    </row>
    <row r="25" spans="2:12" s="10" customFormat="1" ht="18" customHeight="1">
      <c r="B25" s="9"/>
      <c r="E25" s="12" t="s">
        <v>25</v>
      </c>
      <c r="I25" s="8" t="s">
        <v>22</v>
      </c>
      <c r="J25" s="12" t="s">
        <v>14</v>
      </c>
      <c r="L25" s="9"/>
    </row>
    <row r="26" spans="2:12" s="10" customFormat="1" ht="6.95" customHeight="1">
      <c r="B26" s="9"/>
      <c r="L26" s="9"/>
    </row>
    <row r="27" spans="2:12" s="10" customFormat="1" ht="12" customHeight="1">
      <c r="B27" s="9"/>
      <c r="D27" s="8" t="s">
        <v>26</v>
      </c>
      <c r="I27" s="8" t="s">
        <v>20</v>
      </c>
      <c r="J27" s="12" t="s">
        <v>14</v>
      </c>
      <c r="L27" s="9"/>
    </row>
    <row r="28" spans="2:12" s="10" customFormat="1" ht="18" customHeight="1">
      <c r="B28" s="9"/>
      <c r="E28" s="12" t="s">
        <v>27</v>
      </c>
      <c r="I28" s="8" t="s">
        <v>22</v>
      </c>
      <c r="J28" s="12" t="s">
        <v>14</v>
      </c>
      <c r="L28" s="9"/>
    </row>
    <row r="29" spans="2:12" s="10" customFormat="1" ht="6.95" customHeight="1">
      <c r="B29" s="9"/>
      <c r="L29" s="9"/>
    </row>
    <row r="30" spans="2:12" s="10" customFormat="1" ht="12" customHeight="1">
      <c r="B30" s="9"/>
      <c r="D30" s="8" t="s">
        <v>28</v>
      </c>
      <c r="L30" s="9"/>
    </row>
    <row r="31" spans="2:12" s="15" customFormat="1" ht="16.5" customHeight="1">
      <c r="B31" s="14"/>
      <c r="E31" s="177" t="s">
        <v>14</v>
      </c>
      <c r="F31" s="177"/>
      <c r="G31" s="177"/>
      <c r="H31" s="177"/>
      <c r="L31" s="14"/>
    </row>
    <row r="32" spans="2:12" s="10" customFormat="1" ht="6.95" customHeight="1">
      <c r="B32" s="9"/>
      <c r="L32" s="9"/>
    </row>
    <row r="33" spans="2:12" s="10" customFormat="1" ht="6.95" customHeight="1">
      <c r="B33" s="9"/>
      <c r="D33" s="17"/>
      <c r="E33" s="17"/>
      <c r="F33" s="17"/>
      <c r="G33" s="17"/>
      <c r="H33" s="17"/>
      <c r="I33" s="17"/>
      <c r="J33" s="17"/>
      <c r="K33" s="17"/>
      <c r="L33" s="9"/>
    </row>
    <row r="34" spans="2:12" s="10" customFormat="1" ht="25.35" customHeight="1">
      <c r="B34" s="9"/>
      <c r="D34" s="18" t="s">
        <v>29</v>
      </c>
      <c r="J34" s="19">
        <f>ROUND(J132, 2)</f>
        <v>0</v>
      </c>
      <c r="L34" s="9"/>
    </row>
    <row r="35" spans="2:12" s="10" customFormat="1" ht="6.95" customHeight="1">
      <c r="B35" s="9"/>
      <c r="D35" s="17"/>
      <c r="E35" s="17"/>
      <c r="F35" s="17"/>
      <c r="G35" s="17"/>
      <c r="H35" s="17"/>
      <c r="I35" s="17"/>
      <c r="J35" s="17"/>
      <c r="K35" s="17"/>
      <c r="L35" s="9"/>
    </row>
    <row r="36" spans="2:12" s="10" customFormat="1" ht="14.45" customHeight="1">
      <c r="B36" s="9"/>
      <c r="F36" s="20" t="s">
        <v>30</v>
      </c>
      <c r="I36" s="20" t="s">
        <v>31</v>
      </c>
      <c r="J36" s="20" t="s">
        <v>32</v>
      </c>
      <c r="L36" s="9"/>
    </row>
    <row r="37" spans="2:12" s="10" customFormat="1" ht="14.45" customHeight="1">
      <c r="B37" s="9"/>
      <c r="D37" s="11" t="s">
        <v>33</v>
      </c>
      <c r="E37" s="21" t="s">
        <v>34</v>
      </c>
      <c r="F37" s="22">
        <f>ROUND((SUM(BE132:BE250)),  2)</f>
        <v>0</v>
      </c>
      <c r="G37" s="23"/>
      <c r="H37" s="23"/>
      <c r="I37" s="24">
        <v>0.23</v>
      </c>
      <c r="J37" s="22">
        <f>ROUND(((SUM(BE132:BE250))*I37),  2)</f>
        <v>0</v>
      </c>
      <c r="L37" s="9"/>
    </row>
    <row r="38" spans="2:12" s="10" customFormat="1" ht="14.45" customHeight="1">
      <c r="B38" s="9"/>
      <c r="E38" s="21"/>
      <c r="F38" s="25">
        <f>ROUND((SUM(BF132:BF250)),  2)</f>
        <v>0</v>
      </c>
      <c r="I38" s="26">
        <v>0.23</v>
      </c>
      <c r="J38" s="25">
        <f>ROUND(((SUM(BF132:BF250))*I38),  2)</f>
        <v>0</v>
      </c>
      <c r="L38" s="9"/>
    </row>
    <row r="39" spans="2:12" s="10" customFormat="1" ht="14.45" hidden="1" customHeight="1">
      <c r="B39" s="9"/>
      <c r="E39" s="8" t="s">
        <v>36</v>
      </c>
      <c r="F39" s="25">
        <f>ROUND((SUM(BG132:BG250)),  2)</f>
        <v>0</v>
      </c>
      <c r="I39" s="26">
        <v>0.23</v>
      </c>
      <c r="J39" s="25">
        <f>0</f>
        <v>0</v>
      </c>
      <c r="L39" s="9"/>
    </row>
    <row r="40" spans="2:12" s="10" customFormat="1" ht="14.45" hidden="1" customHeight="1">
      <c r="B40" s="9"/>
      <c r="E40" s="8" t="s">
        <v>37</v>
      </c>
      <c r="F40" s="25">
        <f>ROUND((SUM(BH132:BH250)),  2)</f>
        <v>0</v>
      </c>
      <c r="I40" s="26">
        <v>0.23</v>
      </c>
      <c r="J40" s="25">
        <f>0</f>
        <v>0</v>
      </c>
      <c r="L40" s="9"/>
    </row>
    <row r="41" spans="2:12" s="10" customFormat="1" ht="14.45" hidden="1" customHeight="1">
      <c r="B41" s="9"/>
      <c r="E41" s="21" t="s">
        <v>38</v>
      </c>
      <c r="F41" s="22">
        <f>ROUND((SUM(BI132:BI250)),  2)</f>
        <v>0</v>
      </c>
      <c r="G41" s="23"/>
      <c r="H41" s="23"/>
      <c r="I41" s="24">
        <v>0</v>
      </c>
      <c r="J41" s="22">
        <f>0</f>
        <v>0</v>
      </c>
      <c r="L41" s="9"/>
    </row>
    <row r="42" spans="2:12" s="10" customFormat="1" ht="6.95" customHeight="1">
      <c r="B42" s="9"/>
      <c r="L42" s="9"/>
    </row>
    <row r="43" spans="2:12" s="10" customFormat="1" ht="25.35" customHeight="1">
      <c r="B43" s="9"/>
      <c r="C43" s="27"/>
      <c r="D43" s="28" t="s">
        <v>39</v>
      </c>
      <c r="E43" s="29"/>
      <c r="F43" s="29"/>
      <c r="G43" s="30" t="s">
        <v>40</v>
      </c>
      <c r="H43" s="31" t="s">
        <v>41</v>
      </c>
      <c r="I43" s="29"/>
      <c r="J43" s="32">
        <f>SUM(J34:J41)</f>
        <v>0</v>
      </c>
      <c r="K43" s="33"/>
      <c r="L43" s="9"/>
    </row>
    <row r="44" spans="2:12" s="10" customFormat="1" ht="14.45" customHeight="1">
      <c r="B44" s="9"/>
      <c r="L44" s="9"/>
    </row>
    <row r="45" spans="2:12" ht="14.45" customHeight="1">
      <c r="B45" s="5"/>
      <c r="L45" s="5"/>
    </row>
    <row r="46" spans="2:12" ht="14.45" customHeight="1">
      <c r="B46" s="5"/>
      <c r="L46" s="5"/>
    </row>
    <row r="47" spans="2:12" ht="14.45" customHeight="1">
      <c r="B47" s="5"/>
      <c r="L47" s="5"/>
    </row>
    <row r="48" spans="2:12" ht="14.45" customHeight="1">
      <c r="B48" s="5"/>
      <c r="L48" s="5"/>
    </row>
    <row r="49" spans="2:12" ht="14.45" customHeight="1">
      <c r="B49" s="5"/>
      <c r="L49" s="5"/>
    </row>
    <row r="50" spans="2:12" s="10" customFormat="1" ht="14.45" customHeight="1">
      <c r="B50" s="9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9"/>
    </row>
    <row r="51" spans="2:12">
      <c r="B51" s="5"/>
      <c r="L51" s="5"/>
    </row>
    <row r="52" spans="2:12">
      <c r="B52" s="5"/>
      <c r="L52" s="5"/>
    </row>
    <row r="53" spans="2:12">
      <c r="B53" s="5"/>
      <c r="L53" s="5"/>
    </row>
    <row r="54" spans="2:12">
      <c r="B54" s="5"/>
      <c r="L54" s="5"/>
    </row>
    <row r="55" spans="2:12">
      <c r="B55" s="5"/>
      <c r="L55" s="5"/>
    </row>
    <row r="56" spans="2:12">
      <c r="B56" s="5"/>
      <c r="L56" s="5"/>
    </row>
    <row r="57" spans="2:12">
      <c r="B57" s="5"/>
      <c r="L57" s="5"/>
    </row>
    <row r="58" spans="2:12">
      <c r="B58" s="5"/>
      <c r="L58" s="5"/>
    </row>
    <row r="59" spans="2:12">
      <c r="B59" s="5"/>
      <c r="L59" s="5"/>
    </row>
    <row r="60" spans="2:12">
      <c r="B60" s="5"/>
      <c r="L60" s="5"/>
    </row>
    <row r="61" spans="2:12" s="10" customFormat="1" ht="12.75">
      <c r="B61" s="9"/>
      <c r="D61" s="36" t="s">
        <v>44</v>
      </c>
      <c r="E61" s="37"/>
      <c r="F61" s="38" t="s">
        <v>45</v>
      </c>
      <c r="G61" s="36" t="s">
        <v>44</v>
      </c>
      <c r="H61" s="37"/>
      <c r="I61" s="37"/>
      <c r="J61" s="39" t="s">
        <v>45</v>
      </c>
      <c r="K61" s="37"/>
      <c r="L61" s="9"/>
    </row>
    <row r="62" spans="2:12">
      <c r="B62" s="5"/>
      <c r="L62" s="5"/>
    </row>
    <row r="63" spans="2:12">
      <c r="B63" s="5"/>
      <c r="L63" s="5"/>
    </row>
    <row r="64" spans="2:12">
      <c r="B64" s="5"/>
      <c r="L64" s="5"/>
    </row>
    <row r="65" spans="2:12" s="10" customFormat="1" ht="12.75">
      <c r="B65" s="9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9"/>
    </row>
    <row r="66" spans="2:12">
      <c r="B66" s="5"/>
      <c r="L66" s="5"/>
    </row>
    <row r="67" spans="2:12">
      <c r="B67" s="5"/>
      <c r="L67" s="5"/>
    </row>
    <row r="68" spans="2:12">
      <c r="B68" s="5"/>
      <c r="L68" s="5"/>
    </row>
    <row r="69" spans="2:12">
      <c r="B69" s="5"/>
      <c r="L69" s="5"/>
    </row>
    <row r="70" spans="2:12">
      <c r="B70" s="5"/>
      <c r="L70" s="5"/>
    </row>
    <row r="71" spans="2:12">
      <c r="B71" s="5"/>
      <c r="L71" s="5"/>
    </row>
    <row r="72" spans="2:12">
      <c r="B72" s="5"/>
      <c r="L72" s="5"/>
    </row>
    <row r="73" spans="2:12">
      <c r="B73" s="5"/>
      <c r="L73" s="5"/>
    </row>
    <row r="74" spans="2:12">
      <c r="B74" s="5"/>
      <c r="L74" s="5"/>
    </row>
    <row r="75" spans="2:12">
      <c r="B75" s="5"/>
      <c r="L75" s="5"/>
    </row>
    <row r="76" spans="2:12" s="10" customFormat="1" ht="12.75">
      <c r="B76" s="9"/>
      <c r="D76" s="36" t="s">
        <v>44</v>
      </c>
      <c r="E76" s="37"/>
      <c r="F76" s="38" t="s">
        <v>45</v>
      </c>
      <c r="G76" s="36" t="s">
        <v>44</v>
      </c>
      <c r="H76" s="37"/>
      <c r="I76" s="37"/>
      <c r="J76" s="39" t="s">
        <v>45</v>
      </c>
      <c r="K76" s="37"/>
      <c r="L76" s="9"/>
    </row>
    <row r="77" spans="2:12" s="10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9"/>
    </row>
    <row r="81" spans="2:12" s="10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9"/>
    </row>
    <row r="82" spans="2:12" s="10" customFormat="1" ht="24.95" hidden="1" customHeight="1">
      <c r="B82" s="9"/>
      <c r="C82" s="6" t="s">
        <v>48</v>
      </c>
      <c r="L82" s="9"/>
    </row>
    <row r="83" spans="2:12" s="10" customFormat="1" ht="6.95" hidden="1" customHeight="1">
      <c r="B83" s="9"/>
      <c r="L83" s="9"/>
    </row>
    <row r="84" spans="2:12" s="10" customFormat="1" ht="12" hidden="1" customHeight="1">
      <c r="B84" s="9"/>
      <c r="C84" s="8" t="s">
        <v>6</v>
      </c>
      <c r="L84" s="9"/>
    </row>
    <row r="85" spans="2:12" s="10" customFormat="1" ht="26.25" hidden="1" customHeight="1">
      <c r="B85" s="9"/>
      <c r="E85" s="213" t="str">
        <f>E7</f>
        <v>Zelené sídliská - lokalita MAGURSKÁ - JELŠOVÝ HÁJIK - revízia 3</v>
      </c>
      <c r="F85" s="214"/>
      <c r="G85" s="214"/>
      <c r="H85" s="214"/>
      <c r="L85" s="9"/>
    </row>
    <row r="86" spans="2:12" ht="12" hidden="1" customHeight="1">
      <c r="B86" s="5"/>
      <c r="C86" s="8" t="s">
        <v>7</v>
      </c>
      <c r="L86" s="5"/>
    </row>
    <row r="87" spans="2:12" ht="16.5" hidden="1" customHeight="1">
      <c r="B87" s="5"/>
      <c r="E87" s="213" t="s">
        <v>8</v>
      </c>
      <c r="F87" s="174"/>
      <c r="G87" s="174"/>
      <c r="H87" s="174"/>
      <c r="L87" s="5"/>
    </row>
    <row r="88" spans="2:12" ht="12" hidden="1" customHeight="1">
      <c r="B88" s="5"/>
      <c r="C88" s="8" t="s">
        <v>9</v>
      </c>
      <c r="L88" s="5"/>
    </row>
    <row r="89" spans="2:12" s="10" customFormat="1" ht="16.5" hidden="1" customHeight="1">
      <c r="B89" s="9"/>
      <c r="E89" s="198" t="s">
        <v>10</v>
      </c>
      <c r="F89" s="215"/>
      <c r="G89" s="215"/>
      <c r="H89" s="215"/>
      <c r="L89" s="9"/>
    </row>
    <row r="90" spans="2:12" s="10" customFormat="1" ht="12" hidden="1" customHeight="1">
      <c r="B90" s="9"/>
      <c r="C90" s="8" t="s">
        <v>449</v>
      </c>
      <c r="L90" s="9"/>
    </row>
    <row r="91" spans="2:12" s="10" customFormat="1" ht="16.5" hidden="1" customHeight="1">
      <c r="B91" s="9"/>
      <c r="E91" s="186" t="str">
        <f>E13</f>
        <v>SO 2.2.2.1 - Časť bez Krivánskej ulice</v>
      </c>
      <c r="F91" s="215"/>
      <c r="G91" s="215"/>
      <c r="H91" s="215"/>
      <c r="L91" s="9"/>
    </row>
    <row r="92" spans="2:12" s="10" customFormat="1" ht="6.95" hidden="1" customHeight="1">
      <c r="B92" s="9"/>
      <c r="L92" s="9"/>
    </row>
    <row r="93" spans="2:12" s="10" customFormat="1" ht="12" hidden="1" customHeight="1">
      <c r="B93" s="9"/>
      <c r="C93" s="8" t="s">
        <v>16</v>
      </c>
      <c r="F93" s="12" t="str">
        <f>F16</f>
        <v>Magurská, Jelšový hájik</v>
      </c>
      <c r="I93" s="8" t="s">
        <v>18</v>
      </c>
      <c r="J93" s="13">
        <f>IF(J16="","",J16)</f>
        <v>46099</v>
      </c>
      <c r="L93" s="9"/>
    </row>
    <row r="94" spans="2:12" s="10" customFormat="1" ht="6.95" hidden="1" customHeight="1">
      <c r="B94" s="9"/>
      <c r="L94" s="9"/>
    </row>
    <row r="95" spans="2:12" s="10" customFormat="1" ht="15.2" hidden="1" customHeight="1">
      <c r="B95" s="9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Júlia Straňáková</v>
      </c>
      <c r="L95" s="9"/>
    </row>
    <row r="96" spans="2:12" s="10" customFormat="1" ht="15.2" hidden="1" customHeight="1">
      <c r="B96" s="9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Milan Straňák</v>
      </c>
      <c r="L96" s="9"/>
    </row>
    <row r="97" spans="2:47" s="10" customFormat="1" ht="10.35" hidden="1" customHeight="1">
      <c r="B97" s="9"/>
      <c r="L97" s="9"/>
    </row>
    <row r="98" spans="2:47" s="10" customFormat="1" ht="29.25" hidden="1" customHeight="1">
      <c r="B98" s="9"/>
      <c r="C98" s="44" t="s">
        <v>49</v>
      </c>
      <c r="D98" s="27"/>
      <c r="E98" s="27"/>
      <c r="F98" s="27"/>
      <c r="G98" s="27"/>
      <c r="H98" s="27"/>
      <c r="I98" s="27"/>
      <c r="J98" s="45" t="s">
        <v>50</v>
      </c>
      <c r="K98" s="27"/>
      <c r="L98" s="9"/>
    </row>
    <row r="99" spans="2:47" s="10" customFormat="1" ht="10.35" hidden="1" customHeight="1">
      <c r="B99" s="9"/>
      <c r="L99" s="9"/>
    </row>
    <row r="100" spans="2:47" s="10" customFormat="1" ht="22.9" hidden="1" customHeight="1">
      <c r="B100" s="9"/>
      <c r="C100" s="46" t="s">
        <v>51</v>
      </c>
      <c r="J100" s="19">
        <f>J132</f>
        <v>0</v>
      </c>
      <c r="L100" s="9"/>
      <c r="AU100" s="2" t="s">
        <v>52</v>
      </c>
    </row>
    <row r="101" spans="2:47" s="48" customFormat="1" ht="24.95" hidden="1" customHeight="1">
      <c r="B101" s="47"/>
      <c r="D101" s="49" t="s">
        <v>53</v>
      </c>
      <c r="E101" s="50"/>
      <c r="F101" s="50"/>
      <c r="G101" s="50"/>
      <c r="H101" s="50"/>
      <c r="I101" s="50"/>
      <c r="J101" s="51">
        <f>J133</f>
        <v>0</v>
      </c>
      <c r="L101" s="47"/>
    </row>
    <row r="102" spans="2:47" s="53" customFormat="1" ht="19.899999999999999" hidden="1" customHeight="1">
      <c r="B102" s="52"/>
      <c r="D102" s="54" t="s">
        <v>54</v>
      </c>
      <c r="E102" s="55"/>
      <c r="F102" s="55"/>
      <c r="G102" s="55"/>
      <c r="H102" s="55"/>
      <c r="I102" s="55"/>
      <c r="J102" s="56">
        <f>J134</f>
        <v>0</v>
      </c>
      <c r="L102" s="52"/>
    </row>
    <row r="103" spans="2:47" s="53" customFormat="1" ht="14.85" hidden="1" customHeight="1">
      <c r="B103" s="52"/>
      <c r="D103" s="54" t="s">
        <v>55</v>
      </c>
      <c r="E103" s="55"/>
      <c r="F103" s="55"/>
      <c r="G103" s="55"/>
      <c r="H103" s="55"/>
      <c r="I103" s="55"/>
      <c r="J103" s="56">
        <f>J136</f>
        <v>0</v>
      </c>
      <c r="L103" s="52"/>
    </row>
    <row r="104" spans="2:47" s="53" customFormat="1" ht="14.85" hidden="1" customHeight="1">
      <c r="B104" s="52"/>
      <c r="D104" s="54" t="s">
        <v>56</v>
      </c>
      <c r="E104" s="55"/>
      <c r="F104" s="55"/>
      <c r="G104" s="55"/>
      <c r="H104" s="55"/>
      <c r="I104" s="55"/>
      <c r="J104" s="56">
        <f>J170</f>
        <v>0</v>
      </c>
      <c r="L104" s="52"/>
    </row>
    <row r="105" spans="2:47" s="53" customFormat="1" ht="14.85" hidden="1" customHeight="1">
      <c r="B105" s="52"/>
      <c r="D105" s="54" t="s">
        <v>57</v>
      </c>
      <c r="E105" s="55"/>
      <c r="F105" s="55"/>
      <c r="G105" s="55"/>
      <c r="H105" s="55"/>
      <c r="I105" s="55"/>
      <c r="J105" s="56">
        <f>J195</f>
        <v>0</v>
      </c>
      <c r="L105" s="52"/>
    </row>
    <row r="106" spans="2:47" s="53" customFormat="1" ht="14.85" hidden="1" customHeight="1">
      <c r="B106" s="52"/>
      <c r="D106" s="54" t="s">
        <v>60</v>
      </c>
      <c r="E106" s="55"/>
      <c r="F106" s="55"/>
      <c r="G106" s="55"/>
      <c r="H106" s="55"/>
      <c r="I106" s="55"/>
      <c r="J106" s="56">
        <f>J224</f>
        <v>0</v>
      </c>
      <c r="L106" s="52"/>
    </row>
    <row r="107" spans="2:47" s="53" customFormat="1" ht="14.85" hidden="1" customHeight="1">
      <c r="B107" s="52"/>
      <c r="D107" s="54" t="s">
        <v>451</v>
      </c>
      <c r="E107" s="55"/>
      <c r="F107" s="55"/>
      <c r="G107" s="55"/>
      <c r="H107" s="55"/>
      <c r="I107" s="55"/>
      <c r="J107" s="56">
        <f>J238</f>
        <v>0</v>
      </c>
      <c r="L107" s="52"/>
    </row>
    <row r="108" spans="2:47" s="53" customFormat="1" ht="19.899999999999999" hidden="1" customHeight="1">
      <c r="B108" s="52"/>
      <c r="D108" s="54" t="s">
        <v>61</v>
      </c>
      <c r="E108" s="55"/>
      <c r="F108" s="55"/>
      <c r="G108" s="55"/>
      <c r="H108" s="55"/>
      <c r="I108" s="55"/>
      <c r="J108" s="56">
        <f>J249</f>
        <v>0</v>
      </c>
      <c r="L108" s="52"/>
    </row>
    <row r="109" spans="2:47" s="10" customFormat="1" ht="21.75" hidden="1" customHeight="1">
      <c r="B109" s="9"/>
      <c r="L109" s="9"/>
    </row>
    <row r="110" spans="2:47" s="10" customFormat="1" ht="6.95" hidden="1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9"/>
    </row>
    <row r="111" spans="2:47" hidden="1"/>
    <row r="112" spans="2:47" hidden="1"/>
    <row r="113" spans="2:12" hidden="1"/>
    <row r="114" spans="2:12" s="10" customFormat="1" ht="6.95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9"/>
    </row>
    <row r="115" spans="2:12" s="10" customFormat="1" ht="24.95" customHeight="1">
      <c r="B115" s="9"/>
      <c r="C115" s="6" t="s">
        <v>62</v>
      </c>
      <c r="L115" s="9"/>
    </row>
    <row r="116" spans="2:12" s="10" customFormat="1" ht="6.95" customHeight="1">
      <c r="B116" s="9"/>
      <c r="L116" s="9"/>
    </row>
    <row r="117" spans="2:12" s="10" customFormat="1" ht="12" customHeight="1">
      <c r="B117" s="9"/>
      <c r="C117" s="8" t="s">
        <v>6</v>
      </c>
      <c r="L117" s="9"/>
    </row>
    <row r="118" spans="2:12" s="10" customFormat="1" ht="26.25" customHeight="1">
      <c r="B118" s="9"/>
      <c r="E118" s="213" t="str">
        <f>E7</f>
        <v>Zelené sídliská - lokalita MAGURSKÁ - JELŠOVÝ HÁJIK - revízia 3</v>
      </c>
      <c r="F118" s="214"/>
      <c r="G118" s="214"/>
      <c r="H118" s="214"/>
      <c r="L118" s="9"/>
    </row>
    <row r="119" spans="2:12" ht="12" customHeight="1">
      <c r="B119" s="5"/>
      <c r="C119" s="8" t="s">
        <v>7</v>
      </c>
      <c r="L119" s="5"/>
    </row>
    <row r="120" spans="2:12" ht="16.5" customHeight="1">
      <c r="B120" s="5"/>
      <c r="E120" s="213" t="s">
        <v>8</v>
      </c>
      <c r="F120" s="174"/>
      <c r="G120" s="174"/>
      <c r="H120" s="174"/>
      <c r="L120" s="5"/>
    </row>
    <row r="121" spans="2:12" ht="12" customHeight="1">
      <c r="B121" s="5"/>
      <c r="C121" s="8" t="s">
        <v>9</v>
      </c>
      <c r="L121" s="5"/>
    </row>
    <row r="122" spans="2:12" s="10" customFormat="1" ht="16.5" customHeight="1">
      <c r="B122" s="9"/>
      <c r="E122" s="198" t="s">
        <v>10</v>
      </c>
      <c r="F122" s="215"/>
      <c r="G122" s="215"/>
      <c r="H122" s="215"/>
      <c r="L122" s="9"/>
    </row>
    <row r="123" spans="2:12" s="10" customFormat="1" ht="12" customHeight="1">
      <c r="B123" s="9"/>
      <c r="C123" s="8" t="s">
        <v>449</v>
      </c>
      <c r="L123" s="9"/>
    </row>
    <row r="124" spans="2:12" s="10" customFormat="1" ht="16.5" customHeight="1">
      <c r="B124" s="9"/>
      <c r="E124" s="186" t="str">
        <f>E13</f>
        <v>SO 2.2.2.1 - Časť bez Krivánskej ulice</v>
      </c>
      <c r="F124" s="215"/>
      <c r="G124" s="215"/>
      <c r="H124" s="215"/>
      <c r="L124" s="9"/>
    </row>
    <row r="125" spans="2:12" s="10" customFormat="1" ht="6.95" customHeight="1">
      <c r="B125" s="9"/>
      <c r="L125" s="9"/>
    </row>
    <row r="126" spans="2:12" s="10" customFormat="1" ht="12" customHeight="1">
      <c r="B126" s="9"/>
      <c r="C126" s="8" t="s">
        <v>16</v>
      </c>
      <c r="F126" s="12" t="str">
        <f>F16</f>
        <v>Magurská, Jelšový hájik</v>
      </c>
      <c r="I126" s="8" t="s">
        <v>18</v>
      </c>
      <c r="J126" s="13">
        <f>IF(J16="","",J16)</f>
        <v>46099</v>
      </c>
      <c r="L126" s="9"/>
    </row>
    <row r="127" spans="2:12" s="10" customFormat="1" ht="6.95" customHeight="1">
      <c r="B127" s="9"/>
      <c r="L127" s="9"/>
    </row>
    <row r="128" spans="2:12" s="10" customFormat="1" ht="15.2" customHeight="1">
      <c r="B128" s="9"/>
      <c r="C128" s="8" t="s">
        <v>19</v>
      </c>
      <c r="F128" s="12" t="str">
        <f>E19</f>
        <v>Mesto Banská Bystrica</v>
      </c>
      <c r="I128" s="8" t="s">
        <v>24</v>
      </c>
      <c r="J128" s="16" t="str">
        <f>E25</f>
        <v>Ing. Júlia Straňáková</v>
      </c>
      <c r="L128" s="9"/>
    </row>
    <row r="129" spans="2:65" s="10" customFormat="1" ht="15.2" customHeight="1">
      <c r="B129" s="9"/>
      <c r="C129" s="8" t="s">
        <v>23</v>
      </c>
      <c r="F129" s="12" t="str">
        <f>IF(E22="","",E22)</f>
        <v xml:space="preserve"> </v>
      </c>
      <c r="I129" s="8" t="s">
        <v>26</v>
      </c>
      <c r="J129" s="16" t="str">
        <f>E28</f>
        <v>Milan Straňák</v>
      </c>
      <c r="L129" s="9"/>
    </row>
    <row r="130" spans="2:65" s="10" customFormat="1" ht="10.35" customHeight="1">
      <c r="B130" s="9"/>
      <c r="L130" s="9"/>
    </row>
    <row r="131" spans="2:65" s="65" customFormat="1" ht="29.25" customHeight="1">
      <c r="B131" s="57"/>
      <c r="C131" s="58" t="s">
        <v>63</v>
      </c>
      <c r="D131" s="59" t="s">
        <v>64</v>
      </c>
      <c r="E131" s="59" t="s">
        <v>65</v>
      </c>
      <c r="F131" s="59" t="s">
        <v>66</v>
      </c>
      <c r="G131" s="59" t="s">
        <v>67</v>
      </c>
      <c r="H131" s="59" t="s">
        <v>68</v>
      </c>
      <c r="I131" s="59" t="s">
        <v>69</v>
      </c>
      <c r="J131" s="60" t="s">
        <v>50</v>
      </c>
      <c r="K131" s="61" t="s">
        <v>70</v>
      </c>
      <c r="L131" s="57"/>
      <c r="M131" s="62" t="s">
        <v>14</v>
      </c>
      <c r="N131" s="63" t="s">
        <v>33</v>
      </c>
      <c r="O131" s="63" t="s">
        <v>71</v>
      </c>
      <c r="P131" s="63" t="s">
        <v>72</v>
      </c>
      <c r="Q131" s="63" t="s">
        <v>73</v>
      </c>
      <c r="R131" s="63" t="s">
        <v>74</v>
      </c>
      <c r="S131" s="63" t="s">
        <v>75</v>
      </c>
      <c r="T131" s="64" t="s">
        <v>76</v>
      </c>
    </row>
    <row r="132" spans="2:65" s="10" customFormat="1" ht="22.9" customHeight="1">
      <c r="B132" s="9"/>
      <c r="C132" s="66" t="s">
        <v>51</v>
      </c>
      <c r="J132" s="216">
        <f>BK132</f>
        <v>0</v>
      </c>
      <c r="L132" s="9"/>
      <c r="M132" s="67"/>
      <c r="N132" s="17"/>
      <c r="O132" s="17"/>
      <c r="P132" s="68">
        <f>P133</f>
        <v>3074.499292</v>
      </c>
      <c r="Q132" s="17"/>
      <c r="R132" s="68">
        <f>R133</f>
        <v>140.30764285000001</v>
      </c>
      <c r="S132" s="17"/>
      <c r="T132" s="69">
        <f>T133</f>
        <v>0</v>
      </c>
      <c r="AT132" s="2" t="s">
        <v>77</v>
      </c>
      <c r="AU132" s="2" t="s">
        <v>52</v>
      </c>
      <c r="BK132" s="70">
        <f>BK133</f>
        <v>0</v>
      </c>
    </row>
    <row r="133" spans="2:65" s="72" customFormat="1" ht="25.9" customHeight="1">
      <c r="B133" s="71"/>
      <c r="D133" s="73" t="s">
        <v>77</v>
      </c>
      <c r="E133" s="74" t="s">
        <v>78</v>
      </c>
      <c r="F133" s="74" t="s">
        <v>78</v>
      </c>
      <c r="J133" s="217">
        <f>BK133</f>
        <v>0</v>
      </c>
      <c r="L133" s="71"/>
      <c r="M133" s="75"/>
      <c r="P133" s="76">
        <f>P134+P249</f>
        <v>3074.499292</v>
      </c>
      <c r="R133" s="76">
        <f>R134+R249</f>
        <v>140.30764285000001</v>
      </c>
      <c r="T133" s="77">
        <f>T134+T249</f>
        <v>0</v>
      </c>
      <c r="AR133" s="73" t="s">
        <v>79</v>
      </c>
      <c r="AT133" s="78" t="s">
        <v>77</v>
      </c>
      <c r="AU133" s="78" t="s">
        <v>2</v>
      </c>
      <c r="AY133" s="73" t="s">
        <v>80</v>
      </c>
      <c r="BK133" s="79">
        <f>BK134+BK249</f>
        <v>0</v>
      </c>
    </row>
    <row r="134" spans="2:65" s="72" customFormat="1" ht="22.9" customHeight="1">
      <c r="B134" s="71"/>
      <c r="D134" s="73" t="s">
        <v>77</v>
      </c>
      <c r="E134" s="80" t="s">
        <v>81</v>
      </c>
      <c r="F134" s="80" t="s">
        <v>82</v>
      </c>
      <c r="J134" s="218">
        <f>BK134</f>
        <v>0</v>
      </c>
      <c r="L134" s="71"/>
      <c r="M134" s="75"/>
      <c r="P134" s="76">
        <f>P135+P136+P170+P195+P224+P238</f>
        <v>2799.8369499999999</v>
      </c>
      <c r="R134" s="76">
        <f>R135+R136+R170+R195+R224+R238</f>
        <v>140.30764285000001</v>
      </c>
      <c r="T134" s="77">
        <f>T135+T136+T170+T195+T224+T238</f>
        <v>0</v>
      </c>
      <c r="AR134" s="73" t="s">
        <v>79</v>
      </c>
      <c r="AT134" s="78" t="s">
        <v>77</v>
      </c>
      <c r="AU134" s="78" t="s">
        <v>79</v>
      </c>
      <c r="AY134" s="73" t="s">
        <v>80</v>
      </c>
      <c r="BK134" s="79">
        <f>BK135+BK136+BK170+BK195+BK224+BK238</f>
        <v>0</v>
      </c>
    </row>
    <row r="135" spans="2:65" s="10" customFormat="1" ht="16.5" customHeight="1">
      <c r="B135" s="81"/>
      <c r="C135" s="82" t="s">
        <v>79</v>
      </c>
      <c r="D135" s="82" t="s">
        <v>83</v>
      </c>
      <c r="E135" s="83" t="s">
        <v>84</v>
      </c>
      <c r="F135" s="84" t="s">
        <v>85</v>
      </c>
      <c r="G135" s="85" t="s">
        <v>86</v>
      </c>
      <c r="H135" s="86">
        <v>119</v>
      </c>
      <c r="I135" s="219">
        <v>0</v>
      </c>
      <c r="J135" s="219">
        <f>ROUND(I135*H135,3)</f>
        <v>0</v>
      </c>
      <c r="K135" s="87"/>
      <c r="L135" s="9"/>
      <c r="M135" s="88" t="s">
        <v>14</v>
      </c>
      <c r="N135" s="89" t="s">
        <v>35</v>
      </c>
      <c r="O135" s="90">
        <v>0</v>
      </c>
      <c r="P135" s="90">
        <f>O135*H135</f>
        <v>0</v>
      </c>
      <c r="Q135" s="90">
        <v>0</v>
      </c>
      <c r="R135" s="90">
        <f>Q135*H135</f>
        <v>0</v>
      </c>
      <c r="S135" s="90">
        <v>0</v>
      </c>
      <c r="T135" s="91">
        <f>S135*H135</f>
        <v>0</v>
      </c>
      <c r="AR135" s="92" t="s">
        <v>87</v>
      </c>
      <c r="AT135" s="92" t="s">
        <v>83</v>
      </c>
      <c r="AU135" s="92" t="s">
        <v>88</v>
      </c>
      <c r="AY135" s="2" t="s">
        <v>80</v>
      </c>
      <c r="BE135" s="93">
        <f>IF(N135="základná",J135,0)</f>
        <v>0</v>
      </c>
      <c r="BF135" s="93">
        <f>IF(N135="znížená",J135,0)</f>
        <v>0</v>
      </c>
      <c r="BG135" s="93">
        <f>IF(N135="zákl. prenesená",J135,0)</f>
        <v>0</v>
      </c>
      <c r="BH135" s="93">
        <f>IF(N135="zníž. prenesená",J135,0)</f>
        <v>0</v>
      </c>
      <c r="BI135" s="93">
        <f>IF(N135="nulová",J135,0)</f>
        <v>0</v>
      </c>
      <c r="BJ135" s="2" t="s">
        <v>88</v>
      </c>
      <c r="BK135" s="94">
        <f>ROUND(I135*H135,3)</f>
        <v>0</v>
      </c>
      <c r="BL135" s="2" t="s">
        <v>87</v>
      </c>
      <c r="BM135" s="92" t="s">
        <v>452</v>
      </c>
    </row>
    <row r="136" spans="2:65" s="72" customFormat="1" ht="20.85" customHeight="1">
      <c r="B136" s="71"/>
      <c r="D136" s="73" t="s">
        <v>77</v>
      </c>
      <c r="E136" s="80" t="s">
        <v>90</v>
      </c>
      <c r="F136" s="80" t="s">
        <v>91</v>
      </c>
      <c r="I136" s="220"/>
      <c r="J136" s="218">
        <f>BK136</f>
        <v>0</v>
      </c>
      <c r="L136" s="71"/>
      <c r="M136" s="75"/>
      <c r="P136" s="76">
        <f>SUM(P137:P169)</f>
        <v>760.30499999999984</v>
      </c>
      <c r="R136" s="76">
        <f>SUM(R137:R169)</f>
        <v>87.168308749999994</v>
      </c>
      <c r="T136" s="77">
        <f>SUM(T137:T169)</f>
        <v>0</v>
      </c>
      <c r="AR136" s="73" t="s">
        <v>79</v>
      </c>
      <c r="AT136" s="78" t="s">
        <v>77</v>
      </c>
      <c r="AU136" s="78" t="s">
        <v>88</v>
      </c>
      <c r="AY136" s="73" t="s">
        <v>80</v>
      </c>
      <c r="BK136" s="79">
        <f>SUM(BK137:BK169)</f>
        <v>0</v>
      </c>
    </row>
    <row r="137" spans="2:65" s="10" customFormat="1" ht="21.75" customHeight="1">
      <c r="B137" s="81"/>
      <c r="C137" s="82" t="s">
        <v>88</v>
      </c>
      <c r="D137" s="82" t="s">
        <v>83</v>
      </c>
      <c r="E137" s="83" t="s">
        <v>92</v>
      </c>
      <c r="F137" s="84" t="s">
        <v>93</v>
      </c>
      <c r="G137" s="85" t="s">
        <v>94</v>
      </c>
      <c r="H137" s="86">
        <v>100</v>
      </c>
      <c r="I137" s="219">
        <v>0</v>
      </c>
      <c r="J137" s="219">
        <f t="shared" ref="J137:J150" si="0">ROUND(I137*H137,3)</f>
        <v>0</v>
      </c>
      <c r="K137" s="87"/>
      <c r="L137" s="9"/>
      <c r="M137" s="88" t="s">
        <v>14</v>
      </c>
      <c r="N137" s="89" t="s">
        <v>35</v>
      </c>
      <c r="O137" s="90">
        <v>0</v>
      </c>
      <c r="P137" s="90">
        <f t="shared" ref="P137:P150" si="1">O137*H137</f>
        <v>0</v>
      </c>
      <c r="Q137" s="90">
        <v>0</v>
      </c>
      <c r="R137" s="90">
        <f t="shared" ref="R137:R150" si="2">Q137*H137</f>
        <v>0</v>
      </c>
      <c r="S137" s="90">
        <v>0</v>
      </c>
      <c r="T137" s="91">
        <f t="shared" ref="T137:T150" si="3">S137*H137</f>
        <v>0</v>
      </c>
      <c r="AR137" s="92" t="s">
        <v>87</v>
      </c>
      <c r="AT137" s="92" t="s">
        <v>83</v>
      </c>
      <c r="AU137" s="92" t="s">
        <v>95</v>
      </c>
      <c r="AY137" s="2" t="s">
        <v>80</v>
      </c>
      <c r="BE137" s="93">
        <f t="shared" ref="BE137:BE150" si="4">IF(N137="základná",J137,0)</f>
        <v>0</v>
      </c>
      <c r="BF137" s="93">
        <f t="shared" ref="BF137:BF150" si="5">IF(N137="znížená",J137,0)</f>
        <v>0</v>
      </c>
      <c r="BG137" s="93">
        <f t="shared" ref="BG137:BG150" si="6">IF(N137="zákl. prenesená",J137,0)</f>
        <v>0</v>
      </c>
      <c r="BH137" s="93">
        <f t="shared" ref="BH137:BH150" si="7">IF(N137="zníž. prenesená",J137,0)</f>
        <v>0</v>
      </c>
      <c r="BI137" s="93">
        <f t="shared" ref="BI137:BI150" si="8">IF(N137="nulová",J137,0)</f>
        <v>0</v>
      </c>
      <c r="BJ137" s="2" t="s">
        <v>88</v>
      </c>
      <c r="BK137" s="94">
        <f t="shared" ref="BK137:BK150" si="9">ROUND(I137*H137,3)</f>
        <v>0</v>
      </c>
      <c r="BL137" s="2" t="s">
        <v>87</v>
      </c>
      <c r="BM137" s="92" t="s">
        <v>453</v>
      </c>
    </row>
    <row r="138" spans="2:65" s="10" customFormat="1" ht="24.2" customHeight="1">
      <c r="B138" s="81"/>
      <c r="C138" s="82" t="s">
        <v>95</v>
      </c>
      <c r="D138" s="82" t="s">
        <v>83</v>
      </c>
      <c r="E138" s="83" t="s">
        <v>97</v>
      </c>
      <c r="F138" s="84" t="s">
        <v>98</v>
      </c>
      <c r="G138" s="85" t="s">
        <v>99</v>
      </c>
      <c r="H138" s="86">
        <v>100</v>
      </c>
      <c r="I138" s="219">
        <v>0</v>
      </c>
      <c r="J138" s="219">
        <f t="shared" si="0"/>
        <v>0</v>
      </c>
      <c r="K138" s="87"/>
      <c r="L138" s="9"/>
      <c r="M138" s="88" t="s">
        <v>14</v>
      </c>
      <c r="N138" s="89" t="s">
        <v>35</v>
      </c>
      <c r="O138" s="90">
        <v>2.9470000000000001</v>
      </c>
      <c r="P138" s="90">
        <f t="shared" si="1"/>
        <v>294.7</v>
      </c>
      <c r="Q138" s="90">
        <v>0</v>
      </c>
      <c r="R138" s="90">
        <f t="shared" si="2"/>
        <v>0</v>
      </c>
      <c r="S138" s="90">
        <v>0</v>
      </c>
      <c r="T138" s="91">
        <f t="shared" si="3"/>
        <v>0</v>
      </c>
      <c r="AR138" s="92" t="s">
        <v>100</v>
      </c>
      <c r="AT138" s="92" t="s">
        <v>83</v>
      </c>
      <c r="AU138" s="92" t="s">
        <v>95</v>
      </c>
      <c r="AY138" s="2" t="s">
        <v>80</v>
      </c>
      <c r="BE138" s="93">
        <f t="shared" si="4"/>
        <v>0</v>
      </c>
      <c r="BF138" s="93">
        <f t="shared" si="5"/>
        <v>0</v>
      </c>
      <c r="BG138" s="93">
        <f t="shared" si="6"/>
        <v>0</v>
      </c>
      <c r="BH138" s="93">
        <f t="shared" si="7"/>
        <v>0</v>
      </c>
      <c r="BI138" s="93">
        <f t="shared" si="8"/>
        <v>0</v>
      </c>
      <c r="BJ138" s="2" t="s">
        <v>88</v>
      </c>
      <c r="BK138" s="94">
        <f t="shared" si="9"/>
        <v>0</v>
      </c>
      <c r="BL138" s="2" t="s">
        <v>100</v>
      </c>
      <c r="BM138" s="92" t="s">
        <v>454</v>
      </c>
    </row>
    <row r="139" spans="2:65" s="10" customFormat="1" ht="33" customHeight="1">
      <c r="B139" s="81"/>
      <c r="C139" s="82" t="s">
        <v>100</v>
      </c>
      <c r="D139" s="82" t="s">
        <v>83</v>
      </c>
      <c r="E139" s="83" t="s">
        <v>102</v>
      </c>
      <c r="F139" s="84" t="s">
        <v>103</v>
      </c>
      <c r="G139" s="85" t="s">
        <v>99</v>
      </c>
      <c r="H139" s="86">
        <v>100</v>
      </c>
      <c r="I139" s="219">
        <v>0</v>
      </c>
      <c r="J139" s="219">
        <f t="shared" si="0"/>
        <v>0</v>
      </c>
      <c r="K139" s="87"/>
      <c r="L139" s="9"/>
      <c r="M139" s="88" t="s">
        <v>14</v>
      </c>
      <c r="N139" s="89" t="s">
        <v>35</v>
      </c>
      <c r="O139" s="90">
        <v>3.0579999999999998</v>
      </c>
      <c r="P139" s="90">
        <f t="shared" si="1"/>
        <v>305.79999999999995</v>
      </c>
      <c r="Q139" s="90">
        <v>0</v>
      </c>
      <c r="R139" s="90">
        <f t="shared" si="2"/>
        <v>0</v>
      </c>
      <c r="S139" s="90">
        <v>0</v>
      </c>
      <c r="T139" s="91">
        <f t="shared" si="3"/>
        <v>0</v>
      </c>
      <c r="AR139" s="92" t="s">
        <v>100</v>
      </c>
      <c r="AT139" s="92" t="s">
        <v>83</v>
      </c>
      <c r="AU139" s="92" t="s">
        <v>95</v>
      </c>
      <c r="AY139" s="2" t="s">
        <v>80</v>
      </c>
      <c r="BE139" s="93">
        <f t="shared" si="4"/>
        <v>0</v>
      </c>
      <c r="BF139" s="93">
        <f t="shared" si="5"/>
        <v>0</v>
      </c>
      <c r="BG139" s="93">
        <f t="shared" si="6"/>
        <v>0</v>
      </c>
      <c r="BH139" s="93">
        <f t="shared" si="7"/>
        <v>0</v>
      </c>
      <c r="BI139" s="93">
        <f t="shared" si="8"/>
        <v>0</v>
      </c>
      <c r="BJ139" s="2" t="s">
        <v>88</v>
      </c>
      <c r="BK139" s="94">
        <f t="shared" si="9"/>
        <v>0</v>
      </c>
      <c r="BL139" s="2" t="s">
        <v>100</v>
      </c>
      <c r="BM139" s="92" t="s">
        <v>455</v>
      </c>
    </row>
    <row r="140" spans="2:65" s="10" customFormat="1" ht="16.5" customHeight="1">
      <c r="B140" s="81"/>
      <c r="C140" s="95" t="s">
        <v>105</v>
      </c>
      <c r="D140" s="95" t="s">
        <v>106</v>
      </c>
      <c r="E140" s="96" t="s">
        <v>107</v>
      </c>
      <c r="F140" s="97" t="s">
        <v>108</v>
      </c>
      <c r="G140" s="98" t="s">
        <v>99</v>
      </c>
      <c r="H140" s="99">
        <v>29</v>
      </c>
      <c r="I140" s="221">
        <v>0</v>
      </c>
      <c r="J140" s="221">
        <f t="shared" si="0"/>
        <v>0</v>
      </c>
      <c r="K140" s="100"/>
      <c r="L140" s="101"/>
      <c r="M140" s="102" t="s">
        <v>14</v>
      </c>
      <c r="N140" s="103" t="s">
        <v>35</v>
      </c>
      <c r="O140" s="90">
        <v>0</v>
      </c>
      <c r="P140" s="90">
        <f t="shared" si="1"/>
        <v>0</v>
      </c>
      <c r="Q140" s="90">
        <v>0</v>
      </c>
      <c r="R140" s="90">
        <f t="shared" si="2"/>
        <v>0</v>
      </c>
      <c r="S140" s="90">
        <v>0</v>
      </c>
      <c r="T140" s="91">
        <f t="shared" si="3"/>
        <v>0</v>
      </c>
      <c r="AR140" s="92" t="s">
        <v>109</v>
      </c>
      <c r="AT140" s="92" t="s">
        <v>106</v>
      </c>
      <c r="AU140" s="92" t="s">
        <v>95</v>
      </c>
      <c r="AY140" s="2" t="s">
        <v>80</v>
      </c>
      <c r="BE140" s="93">
        <f t="shared" si="4"/>
        <v>0</v>
      </c>
      <c r="BF140" s="93">
        <f t="shared" si="5"/>
        <v>0</v>
      </c>
      <c r="BG140" s="93">
        <f t="shared" si="6"/>
        <v>0</v>
      </c>
      <c r="BH140" s="93">
        <f t="shared" si="7"/>
        <v>0</v>
      </c>
      <c r="BI140" s="93">
        <f t="shared" si="8"/>
        <v>0</v>
      </c>
      <c r="BJ140" s="2" t="s">
        <v>88</v>
      </c>
      <c r="BK140" s="94">
        <f t="shared" si="9"/>
        <v>0</v>
      </c>
      <c r="BL140" s="2" t="s">
        <v>100</v>
      </c>
      <c r="BM140" s="92" t="s">
        <v>456</v>
      </c>
    </row>
    <row r="141" spans="2:65" s="10" customFormat="1" ht="16.5" customHeight="1">
      <c r="B141" s="81"/>
      <c r="C141" s="95" t="s">
        <v>111</v>
      </c>
      <c r="D141" s="95" t="s">
        <v>106</v>
      </c>
      <c r="E141" s="96" t="s">
        <v>112</v>
      </c>
      <c r="F141" s="97" t="s">
        <v>113</v>
      </c>
      <c r="G141" s="98" t="s">
        <v>99</v>
      </c>
      <c r="H141" s="99">
        <v>9</v>
      </c>
      <c r="I141" s="221">
        <v>0</v>
      </c>
      <c r="J141" s="221">
        <f t="shared" si="0"/>
        <v>0</v>
      </c>
      <c r="K141" s="100"/>
      <c r="L141" s="101"/>
      <c r="M141" s="102" t="s">
        <v>14</v>
      </c>
      <c r="N141" s="103" t="s">
        <v>35</v>
      </c>
      <c r="O141" s="90">
        <v>0</v>
      </c>
      <c r="P141" s="90">
        <f t="shared" si="1"/>
        <v>0</v>
      </c>
      <c r="Q141" s="90">
        <v>0</v>
      </c>
      <c r="R141" s="90">
        <f t="shared" si="2"/>
        <v>0</v>
      </c>
      <c r="S141" s="90">
        <v>0</v>
      </c>
      <c r="T141" s="91">
        <f t="shared" si="3"/>
        <v>0</v>
      </c>
      <c r="AR141" s="92" t="s">
        <v>109</v>
      </c>
      <c r="AT141" s="92" t="s">
        <v>106</v>
      </c>
      <c r="AU141" s="92" t="s">
        <v>95</v>
      </c>
      <c r="AY141" s="2" t="s">
        <v>80</v>
      </c>
      <c r="BE141" s="93">
        <f t="shared" si="4"/>
        <v>0</v>
      </c>
      <c r="BF141" s="93">
        <f t="shared" si="5"/>
        <v>0</v>
      </c>
      <c r="BG141" s="93">
        <f t="shared" si="6"/>
        <v>0</v>
      </c>
      <c r="BH141" s="93">
        <f t="shared" si="7"/>
        <v>0</v>
      </c>
      <c r="BI141" s="93">
        <f t="shared" si="8"/>
        <v>0</v>
      </c>
      <c r="BJ141" s="2" t="s">
        <v>88</v>
      </c>
      <c r="BK141" s="94">
        <f t="shared" si="9"/>
        <v>0</v>
      </c>
      <c r="BL141" s="2" t="s">
        <v>100</v>
      </c>
      <c r="BM141" s="92" t="s">
        <v>457</v>
      </c>
    </row>
    <row r="142" spans="2:65" s="10" customFormat="1" ht="16.5" customHeight="1">
      <c r="B142" s="81"/>
      <c r="C142" s="95" t="s">
        <v>115</v>
      </c>
      <c r="D142" s="95" t="s">
        <v>106</v>
      </c>
      <c r="E142" s="96" t="s">
        <v>116</v>
      </c>
      <c r="F142" s="97" t="s">
        <v>117</v>
      </c>
      <c r="G142" s="98" t="s">
        <v>99</v>
      </c>
      <c r="H142" s="99">
        <v>19</v>
      </c>
      <c r="I142" s="221">
        <v>0</v>
      </c>
      <c r="J142" s="221">
        <f t="shared" si="0"/>
        <v>0</v>
      </c>
      <c r="K142" s="100"/>
      <c r="L142" s="101"/>
      <c r="M142" s="102" t="s">
        <v>14</v>
      </c>
      <c r="N142" s="103" t="s">
        <v>35</v>
      </c>
      <c r="O142" s="90">
        <v>0</v>
      </c>
      <c r="P142" s="90">
        <f t="shared" si="1"/>
        <v>0</v>
      </c>
      <c r="Q142" s="90">
        <v>0</v>
      </c>
      <c r="R142" s="90">
        <f t="shared" si="2"/>
        <v>0</v>
      </c>
      <c r="S142" s="90">
        <v>0</v>
      </c>
      <c r="T142" s="91">
        <f t="shared" si="3"/>
        <v>0</v>
      </c>
      <c r="AR142" s="92" t="s">
        <v>109</v>
      </c>
      <c r="AT142" s="92" t="s">
        <v>106</v>
      </c>
      <c r="AU142" s="92" t="s">
        <v>95</v>
      </c>
      <c r="AY142" s="2" t="s">
        <v>80</v>
      </c>
      <c r="BE142" s="93">
        <f t="shared" si="4"/>
        <v>0</v>
      </c>
      <c r="BF142" s="93">
        <f t="shared" si="5"/>
        <v>0</v>
      </c>
      <c r="BG142" s="93">
        <f t="shared" si="6"/>
        <v>0</v>
      </c>
      <c r="BH142" s="93">
        <f t="shared" si="7"/>
        <v>0</v>
      </c>
      <c r="BI142" s="93">
        <f t="shared" si="8"/>
        <v>0</v>
      </c>
      <c r="BJ142" s="2" t="s">
        <v>88</v>
      </c>
      <c r="BK142" s="94">
        <f t="shared" si="9"/>
        <v>0</v>
      </c>
      <c r="BL142" s="2" t="s">
        <v>100</v>
      </c>
      <c r="BM142" s="92" t="s">
        <v>458</v>
      </c>
    </row>
    <row r="143" spans="2:65" s="10" customFormat="1" ht="16.5" customHeight="1">
      <c r="B143" s="81"/>
      <c r="C143" s="95" t="s">
        <v>109</v>
      </c>
      <c r="D143" s="95" t="s">
        <v>106</v>
      </c>
      <c r="E143" s="96" t="s">
        <v>459</v>
      </c>
      <c r="F143" s="97" t="s">
        <v>460</v>
      </c>
      <c r="G143" s="98" t="s">
        <v>99</v>
      </c>
      <c r="H143" s="99">
        <v>15</v>
      </c>
      <c r="I143" s="221">
        <v>0</v>
      </c>
      <c r="J143" s="221">
        <f t="shared" si="0"/>
        <v>0</v>
      </c>
      <c r="K143" s="100"/>
      <c r="L143" s="101"/>
      <c r="M143" s="102" t="s">
        <v>14</v>
      </c>
      <c r="N143" s="103" t="s">
        <v>35</v>
      </c>
      <c r="O143" s="90">
        <v>0</v>
      </c>
      <c r="P143" s="90">
        <f t="shared" si="1"/>
        <v>0</v>
      </c>
      <c r="Q143" s="90">
        <v>0</v>
      </c>
      <c r="R143" s="90">
        <f t="shared" si="2"/>
        <v>0</v>
      </c>
      <c r="S143" s="90">
        <v>0</v>
      </c>
      <c r="T143" s="91">
        <f t="shared" si="3"/>
        <v>0</v>
      </c>
      <c r="AR143" s="92" t="s">
        <v>109</v>
      </c>
      <c r="AT143" s="92" t="s">
        <v>106</v>
      </c>
      <c r="AU143" s="92" t="s">
        <v>95</v>
      </c>
      <c r="AY143" s="2" t="s">
        <v>80</v>
      </c>
      <c r="BE143" s="93">
        <f t="shared" si="4"/>
        <v>0</v>
      </c>
      <c r="BF143" s="93">
        <f t="shared" si="5"/>
        <v>0</v>
      </c>
      <c r="BG143" s="93">
        <f t="shared" si="6"/>
        <v>0</v>
      </c>
      <c r="BH143" s="93">
        <f t="shared" si="7"/>
        <v>0</v>
      </c>
      <c r="BI143" s="93">
        <f t="shared" si="8"/>
        <v>0</v>
      </c>
      <c r="BJ143" s="2" t="s">
        <v>88</v>
      </c>
      <c r="BK143" s="94">
        <f t="shared" si="9"/>
        <v>0</v>
      </c>
      <c r="BL143" s="2" t="s">
        <v>100</v>
      </c>
      <c r="BM143" s="92" t="s">
        <v>461</v>
      </c>
    </row>
    <row r="144" spans="2:65" s="10" customFormat="1" ht="16.5" customHeight="1">
      <c r="B144" s="81"/>
      <c r="C144" s="95" t="s">
        <v>122</v>
      </c>
      <c r="D144" s="95" t="s">
        <v>106</v>
      </c>
      <c r="E144" s="96" t="s">
        <v>119</v>
      </c>
      <c r="F144" s="97" t="s">
        <v>120</v>
      </c>
      <c r="G144" s="98" t="s">
        <v>99</v>
      </c>
      <c r="H144" s="99">
        <v>2</v>
      </c>
      <c r="I144" s="221">
        <v>0</v>
      </c>
      <c r="J144" s="221">
        <f t="shared" si="0"/>
        <v>0</v>
      </c>
      <c r="K144" s="100"/>
      <c r="L144" s="101"/>
      <c r="M144" s="102" t="s">
        <v>14</v>
      </c>
      <c r="N144" s="103" t="s">
        <v>35</v>
      </c>
      <c r="O144" s="90">
        <v>0</v>
      </c>
      <c r="P144" s="90">
        <f t="shared" si="1"/>
        <v>0</v>
      </c>
      <c r="Q144" s="90">
        <v>0</v>
      </c>
      <c r="R144" s="90">
        <f t="shared" si="2"/>
        <v>0</v>
      </c>
      <c r="S144" s="90">
        <v>0</v>
      </c>
      <c r="T144" s="91">
        <f t="shared" si="3"/>
        <v>0</v>
      </c>
      <c r="AR144" s="92" t="s">
        <v>109</v>
      </c>
      <c r="AT144" s="92" t="s">
        <v>106</v>
      </c>
      <c r="AU144" s="92" t="s">
        <v>95</v>
      </c>
      <c r="AY144" s="2" t="s">
        <v>80</v>
      </c>
      <c r="BE144" s="93">
        <f t="shared" si="4"/>
        <v>0</v>
      </c>
      <c r="BF144" s="93">
        <f t="shared" si="5"/>
        <v>0</v>
      </c>
      <c r="BG144" s="93">
        <f t="shared" si="6"/>
        <v>0</v>
      </c>
      <c r="BH144" s="93">
        <f t="shared" si="7"/>
        <v>0</v>
      </c>
      <c r="BI144" s="93">
        <f t="shared" si="8"/>
        <v>0</v>
      </c>
      <c r="BJ144" s="2" t="s">
        <v>88</v>
      </c>
      <c r="BK144" s="94">
        <f t="shared" si="9"/>
        <v>0</v>
      </c>
      <c r="BL144" s="2" t="s">
        <v>100</v>
      </c>
      <c r="BM144" s="92" t="s">
        <v>462</v>
      </c>
    </row>
    <row r="145" spans="2:65" s="10" customFormat="1" ht="16.5" customHeight="1">
      <c r="B145" s="81"/>
      <c r="C145" s="95" t="s">
        <v>126</v>
      </c>
      <c r="D145" s="95" t="s">
        <v>106</v>
      </c>
      <c r="E145" s="96" t="s">
        <v>463</v>
      </c>
      <c r="F145" s="97" t="s">
        <v>464</v>
      </c>
      <c r="G145" s="98" t="s">
        <v>99</v>
      </c>
      <c r="H145" s="99">
        <v>4</v>
      </c>
      <c r="I145" s="221">
        <v>0</v>
      </c>
      <c r="J145" s="221">
        <f t="shared" si="0"/>
        <v>0</v>
      </c>
      <c r="K145" s="100"/>
      <c r="L145" s="101"/>
      <c r="M145" s="102" t="s">
        <v>14</v>
      </c>
      <c r="N145" s="103" t="s">
        <v>35</v>
      </c>
      <c r="O145" s="90">
        <v>0</v>
      </c>
      <c r="P145" s="90">
        <f t="shared" si="1"/>
        <v>0</v>
      </c>
      <c r="Q145" s="90">
        <v>0</v>
      </c>
      <c r="R145" s="90">
        <f t="shared" si="2"/>
        <v>0</v>
      </c>
      <c r="S145" s="90">
        <v>0</v>
      </c>
      <c r="T145" s="91">
        <f t="shared" si="3"/>
        <v>0</v>
      </c>
      <c r="AR145" s="92" t="s">
        <v>109</v>
      </c>
      <c r="AT145" s="92" t="s">
        <v>106</v>
      </c>
      <c r="AU145" s="92" t="s">
        <v>95</v>
      </c>
      <c r="AY145" s="2" t="s">
        <v>80</v>
      </c>
      <c r="BE145" s="93">
        <f t="shared" si="4"/>
        <v>0</v>
      </c>
      <c r="BF145" s="93">
        <f t="shared" si="5"/>
        <v>0</v>
      </c>
      <c r="BG145" s="93">
        <f t="shared" si="6"/>
        <v>0</v>
      </c>
      <c r="BH145" s="93">
        <f t="shared" si="7"/>
        <v>0</v>
      </c>
      <c r="BI145" s="93">
        <f t="shared" si="8"/>
        <v>0</v>
      </c>
      <c r="BJ145" s="2" t="s">
        <v>88</v>
      </c>
      <c r="BK145" s="94">
        <f t="shared" si="9"/>
        <v>0</v>
      </c>
      <c r="BL145" s="2" t="s">
        <v>100</v>
      </c>
      <c r="BM145" s="92" t="s">
        <v>465</v>
      </c>
    </row>
    <row r="146" spans="2:65" s="10" customFormat="1" ht="16.5" customHeight="1">
      <c r="B146" s="81"/>
      <c r="C146" s="95" t="s">
        <v>130</v>
      </c>
      <c r="D146" s="95" t="s">
        <v>106</v>
      </c>
      <c r="E146" s="96" t="s">
        <v>123</v>
      </c>
      <c r="F146" s="97" t="s">
        <v>124</v>
      </c>
      <c r="G146" s="98" t="s">
        <v>99</v>
      </c>
      <c r="H146" s="99">
        <v>7</v>
      </c>
      <c r="I146" s="221">
        <v>0</v>
      </c>
      <c r="J146" s="221">
        <f t="shared" si="0"/>
        <v>0</v>
      </c>
      <c r="K146" s="100"/>
      <c r="L146" s="101"/>
      <c r="M146" s="102" t="s">
        <v>14</v>
      </c>
      <c r="N146" s="103" t="s">
        <v>35</v>
      </c>
      <c r="O146" s="90">
        <v>0</v>
      </c>
      <c r="P146" s="90">
        <f t="shared" si="1"/>
        <v>0</v>
      </c>
      <c r="Q146" s="90">
        <v>0</v>
      </c>
      <c r="R146" s="90">
        <f t="shared" si="2"/>
        <v>0</v>
      </c>
      <c r="S146" s="90">
        <v>0</v>
      </c>
      <c r="T146" s="91">
        <f t="shared" si="3"/>
        <v>0</v>
      </c>
      <c r="AR146" s="92" t="s">
        <v>109</v>
      </c>
      <c r="AT146" s="92" t="s">
        <v>106</v>
      </c>
      <c r="AU146" s="92" t="s">
        <v>95</v>
      </c>
      <c r="AY146" s="2" t="s">
        <v>80</v>
      </c>
      <c r="BE146" s="93">
        <f t="shared" si="4"/>
        <v>0</v>
      </c>
      <c r="BF146" s="93">
        <f t="shared" si="5"/>
        <v>0</v>
      </c>
      <c r="BG146" s="93">
        <f t="shared" si="6"/>
        <v>0</v>
      </c>
      <c r="BH146" s="93">
        <f t="shared" si="7"/>
        <v>0</v>
      </c>
      <c r="BI146" s="93">
        <f t="shared" si="8"/>
        <v>0</v>
      </c>
      <c r="BJ146" s="2" t="s">
        <v>88</v>
      </c>
      <c r="BK146" s="94">
        <f t="shared" si="9"/>
        <v>0</v>
      </c>
      <c r="BL146" s="2" t="s">
        <v>100</v>
      </c>
      <c r="BM146" s="92" t="s">
        <v>466</v>
      </c>
    </row>
    <row r="147" spans="2:65" s="10" customFormat="1" ht="16.5" customHeight="1">
      <c r="B147" s="81"/>
      <c r="C147" s="95" t="s">
        <v>138</v>
      </c>
      <c r="D147" s="95" t="s">
        <v>106</v>
      </c>
      <c r="E147" s="96" t="s">
        <v>467</v>
      </c>
      <c r="F147" s="97" t="s">
        <v>468</v>
      </c>
      <c r="G147" s="98" t="s">
        <v>99</v>
      </c>
      <c r="H147" s="99">
        <v>14</v>
      </c>
      <c r="I147" s="221">
        <v>0</v>
      </c>
      <c r="J147" s="221">
        <f t="shared" si="0"/>
        <v>0</v>
      </c>
      <c r="K147" s="100"/>
      <c r="L147" s="101"/>
      <c r="M147" s="102" t="s">
        <v>14</v>
      </c>
      <c r="N147" s="103" t="s">
        <v>35</v>
      </c>
      <c r="O147" s="90">
        <v>0</v>
      </c>
      <c r="P147" s="90">
        <f t="shared" si="1"/>
        <v>0</v>
      </c>
      <c r="Q147" s="90">
        <v>0</v>
      </c>
      <c r="R147" s="90">
        <f t="shared" si="2"/>
        <v>0</v>
      </c>
      <c r="S147" s="90">
        <v>0</v>
      </c>
      <c r="T147" s="91">
        <f t="shared" si="3"/>
        <v>0</v>
      </c>
      <c r="AR147" s="92" t="s">
        <v>109</v>
      </c>
      <c r="AT147" s="92" t="s">
        <v>106</v>
      </c>
      <c r="AU147" s="92" t="s">
        <v>95</v>
      </c>
      <c r="AY147" s="2" t="s">
        <v>80</v>
      </c>
      <c r="BE147" s="93">
        <f t="shared" si="4"/>
        <v>0</v>
      </c>
      <c r="BF147" s="93">
        <f t="shared" si="5"/>
        <v>0</v>
      </c>
      <c r="BG147" s="93">
        <f t="shared" si="6"/>
        <v>0</v>
      </c>
      <c r="BH147" s="93">
        <f t="shared" si="7"/>
        <v>0</v>
      </c>
      <c r="BI147" s="93">
        <f t="shared" si="8"/>
        <v>0</v>
      </c>
      <c r="BJ147" s="2" t="s">
        <v>88</v>
      </c>
      <c r="BK147" s="94">
        <f t="shared" si="9"/>
        <v>0</v>
      </c>
      <c r="BL147" s="2" t="s">
        <v>100</v>
      </c>
      <c r="BM147" s="92" t="s">
        <v>469</v>
      </c>
    </row>
    <row r="148" spans="2:65" s="10" customFormat="1" ht="16.5" customHeight="1">
      <c r="B148" s="81"/>
      <c r="C148" s="95" t="s">
        <v>142</v>
      </c>
      <c r="D148" s="95" t="s">
        <v>106</v>
      </c>
      <c r="E148" s="96" t="s">
        <v>470</v>
      </c>
      <c r="F148" s="97" t="s">
        <v>471</v>
      </c>
      <c r="G148" s="98" t="s">
        <v>99</v>
      </c>
      <c r="H148" s="99">
        <v>1</v>
      </c>
      <c r="I148" s="221">
        <v>0</v>
      </c>
      <c r="J148" s="221">
        <f t="shared" si="0"/>
        <v>0</v>
      </c>
      <c r="K148" s="100"/>
      <c r="L148" s="101"/>
      <c r="M148" s="102" t="s">
        <v>14</v>
      </c>
      <c r="N148" s="103" t="s">
        <v>35</v>
      </c>
      <c r="O148" s="90">
        <v>0</v>
      </c>
      <c r="P148" s="90">
        <f t="shared" si="1"/>
        <v>0</v>
      </c>
      <c r="Q148" s="90">
        <v>0</v>
      </c>
      <c r="R148" s="90">
        <f t="shared" si="2"/>
        <v>0</v>
      </c>
      <c r="S148" s="90">
        <v>0</v>
      </c>
      <c r="T148" s="91">
        <f t="shared" si="3"/>
        <v>0</v>
      </c>
      <c r="AR148" s="92" t="s">
        <v>109</v>
      </c>
      <c r="AT148" s="92" t="s">
        <v>106</v>
      </c>
      <c r="AU148" s="92" t="s">
        <v>95</v>
      </c>
      <c r="AY148" s="2" t="s">
        <v>80</v>
      </c>
      <c r="BE148" s="93">
        <f t="shared" si="4"/>
        <v>0</v>
      </c>
      <c r="BF148" s="93">
        <f t="shared" si="5"/>
        <v>0</v>
      </c>
      <c r="BG148" s="93">
        <f t="shared" si="6"/>
        <v>0</v>
      </c>
      <c r="BH148" s="93">
        <f t="shared" si="7"/>
        <v>0</v>
      </c>
      <c r="BI148" s="93">
        <f t="shared" si="8"/>
        <v>0</v>
      </c>
      <c r="BJ148" s="2" t="s">
        <v>88</v>
      </c>
      <c r="BK148" s="94">
        <f t="shared" si="9"/>
        <v>0</v>
      </c>
      <c r="BL148" s="2" t="s">
        <v>100</v>
      </c>
      <c r="BM148" s="92" t="s">
        <v>472</v>
      </c>
    </row>
    <row r="149" spans="2:65" s="10" customFormat="1" ht="33" customHeight="1">
      <c r="B149" s="81"/>
      <c r="C149" s="82" t="s">
        <v>146</v>
      </c>
      <c r="D149" s="82" t="s">
        <v>83</v>
      </c>
      <c r="E149" s="83" t="s">
        <v>127</v>
      </c>
      <c r="F149" s="84" t="s">
        <v>128</v>
      </c>
      <c r="G149" s="85" t="s">
        <v>99</v>
      </c>
      <c r="H149" s="86">
        <v>99</v>
      </c>
      <c r="I149" s="219">
        <v>0</v>
      </c>
      <c r="J149" s="219">
        <f t="shared" si="0"/>
        <v>0</v>
      </c>
      <c r="K149" s="87"/>
      <c r="L149" s="9"/>
      <c r="M149" s="88" t="s">
        <v>14</v>
      </c>
      <c r="N149" s="89" t="s">
        <v>35</v>
      </c>
      <c r="O149" s="90">
        <v>0.86199999999999999</v>
      </c>
      <c r="P149" s="90">
        <f t="shared" si="1"/>
        <v>85.337999999999994</v>
      </c>
      <c r="Q149" s="90">
        <v>4.8000000000000001E-4</v>
      </c>
      <c r="R149" s="90">
        <f t="shared" si="2"/>
        <v>4.752E-2</v>
      </c>
      <c r="S149" s="90">
        <v>0</v>
      </c>
      <c r="T149" s="91">
        <f t="shared" si="3"/>
        <v>0</v>
      </c>
      <c r="AR149" s="92" t="s">
        <v>100</v>
      </c>
      <c r="AT149" s="92" t="s">
        <v>83</v>
      </c>
      <c r="AU149" s="92" t="s">
        <v>95</v>
      </c>
      <c r="AY149" s="2" t="s">
        <v>80</v>
      </c>
      <c r="BE149" s="93">
        <f t="shared" si="4"/>
        <v>0</v>
      </c>
      <c r="BF149" s="93">
        <f t="shared" si="5"/>
        <v>0</v>
      </c>
      <c r="BG149" s="93">
        <f t="shared" si="6"/>
        <v>0</v>
      </c>
      <c r="BH149" s="93">
        <f t="shared" si="7"/>
        <v>0</v>
      </c>
      <c r="BI149" s="93">
        <f t="shared" si="8"/>
        <v>0</v>
      </c>
      <c r="BJ149" s="2" t="s">
        <v>88</v>
      </c>
      <c r="BK149" s="94">
        <f t="shared" si="9"/>
        <v>0</v>
      </c>
      <c r="BL149" s="2" t="s">
        <v>100</v>
      </c>
      <c r="BM149" s="92" t="s">
        <v>473</v>
      </c>
    </row>
    <row r="150" spans="2:65" s="10" customFormat="1" ht="16.5" customHeight="1">
      <c r="B150" s="81"/>
      <c r="C150" s="95" t="s">
        <v>150</v>
      </c>
      <c r="D150" s="95" t="s">
        <v>106</v>
      </c>
      <c r="E150" s="96" t="s">
        <v>131</v>
      </c>
      <c r="F150" s="97" t="s">
        <v>132</v>
      </c>
      <c r="G150" s="98" t="s">
        <v>99</v>
      </c>
      <c r="H150" s="99">
        <v>297</v>
      </c>
      <c r="I150" s="221">
        <v>0</v>
      </c>
      <c r="J150" s="221">
        <f t="shared" si="0"/>
        <v>0</v>
      </c>
      <c r="K150" s="100"/>
      <c r="L150" s="101"/>
      <c r="M150" s="102" t="s">
        <v>14</v>
      </c>
      <c r="N150" s="103" t="s">
        <v>35</v>
      </c>
      <c r="O150" s="90">
        <v>0</v>
      </c>
      <c r="P150" s="90">
        <f t="shared" si="1"/>
        <v>0</v>
      </c>
      <c r="Q150" s="90">
        <v>1.2E-2</v>
      </c>
      <c r="R150" s="90">
        <f t="shared" si="2"/>
        <v>3.5640000000000001</v>
      </c>
      <c r="S150" s="90">
        <v>0</v>
      </c>
      <c r="T150" s="91">
        <f t="shared" si="3"/>
        <v>0</v>
      </c>
      <c r="AR150" s="92" t="s">
        <v>109</v>
      </c>
      <c r="AT150" s="92" t="s">
        <v>106</v>
      </c>
      <c r="AU150" s="92" t="s">
        <v>95</v>
      </c>
      <c r="AY150" s="2" t="s">
        <v>80</v>
      </c>
      <c r="BE150" s="93">
        <f t="shared" si="4"/>
        <v>0</v>
      </c>
      <c r="BF150" s="93">
        <f t="shared" si="5"/>
        <v>0</v>
      </c>
      <c r="BG150" s="93">
        <f t="shared" si="6"/>
        <v>0</v>
      </c>
      <c r="BH150" s="93">
        <f t="shared" si="7"/>
        <v>0</v>
      </c>
      <c r="BI150" s="93">
        <f t="shared" si="8"/>
        <v>0</v>
      </c>
      <c r="BJ150" s="2" t="s">
        <v>88</v>
      </c>
      <c r="BK150" s="94">
        <f t="shared" si="9"/>
        <v>0</v>
      </c>
      <c r="BL150" s="2" t="s">
        <v>100</v>
      </c>
      <c r="BM150" s="92" t="s">
        <v>474</v>
      </c>
    </row>
    <row r="151" spans="2:65" s="105" customFormat="1">
      <c r="B151" s="104"/>
      <c r="D151" s="106" t="s">
        <v>134</v>
      </c>
      <c r="E151" s="107" t="s">
        <v>14</v>
      </c>
      <c r="F151" s="108" t="s">
        <v>475</v>
      </c>
      <c r="H151" s="109">
        <v>297</v>
      </c>
      <c r="I151" s="222"/>
      <c r="J151" s="222"/>
      <c r="L151" s="104"/>
      <c r="M151" s="110"/>
      <c r="T151" s="111"/>
      <c r="AT151" s="107" t="s">
        <v>134</v>
      </c>
      <c r="AU151" s="107" t="s">
        <v>95</v>
      </c>
      <c r="AV151" s="105" t="s">
        <v>88</v>
      </c>
      <c r="AW151" s="105" t="s">
        <v>136</v>
      </c>
      <c r="AX151" s="105" t="s">
        <v>2</v>
      </c>
      <c r="AY151" s="107" t="s">
        <v>80</v>
      </c>
    </row>
    <row r="152" spans="2:65" s="113" customFormat="1">
      <c r="B152" s="112"/>
      <c r="D152" s="106" t="s">
        <v>134</v>
      </c>
      <c r="E152" s="114" t="s">
        <v>14</v>
      </c>
      <c r="F152" s="115" t="s">
        <v>137</v>
      </c>
      <c r="H152" s="116">
        <v>297</v>
      </c>
      <c r="I152" s="223"/>
      <c r="J152" s="223"/>
      <c r="L152" s="112"/>
      <c r="M152" s="117"/>
      <c r="T152" s="118"/>
      <c r="AT152" s="114" t="s">
        <v>134</v>
      </c>
      <c r="AU152" s="114" t="s">
        <v>95</v>
      </c>
      <c r="AV152" s="113" t="s">
        <v>100</v>
      </c>
      <c r="AW152" s="113" t="s">
        <v>136</v>
      </c>
      <c r="AX152" s="113" t="s">
        <v>79</v>
      </c>
      <c r="AY152" s="114" t="s">
        <v>80</v>
      </c>
    </row>
    <row r="153" spans="2:65" s="10" customFormat="1" ht="24.2" customHeight="1">
      <c r="B153" s="81"/>
      <c r="C153" s="95" t="s">
        <v>156</v>
      </c>
      <c r="D153" s="95" t="s">
        <v>106</v>
      </c>
      <c r="E153" s="96" t="s">
        <v>139</v>
      </c>
      <c r="F153" s="97" t="s">
        <v>140</v>
      </c>
      <c r="G153" s="98" t="s">
        <v>99</v>
      </c>
      <c r="H153" s="99">
        <v>99</v>
      </c>
      <c r="I153" s="221">
        <v>0</v>
      </c>
      <c r="J153" s="221">
        <f t="shared" ref="J153:J159" si="10">ROUND(I153*H153,3)</f>
        <v>0</v>
      </c>
      <c r="K153" s="100"/>
      <c r="L153" s="101"/>
      <c r="M153" s="102" t="s">
        <v>14</v>
      </c>
      <c r="N153" s="103" t="s">
        <v>35</v>
      </c>
      <c r="O153" s="90">
        <v>0</v>
      </c>
      <c r="P153" s="90">
        <f>O153*H153</f>
        <v>0</v>
      </c>
      <c r="Q153" s="90">
        <v>1.2E-2</v>
      </c>
      <c r="R153" s="90">
        <f>Q153*H153</f>
        <v>1.1879999999999999</v>
      </c>
      <c r="S153" s="90">
        <v>0</v>
      </c>
      <c r="T153" s="91">
        <f>S153*H153</f>
        <v>0</v>
      </c>
      <c r="AR153" s="92" t="s">
        <v>109</v>
      </c>
      <c r="AT153" s="92" t="s">
        <v>106</v>
      </c>
      <c r="AU153" s="92" t="s">
        <v>95</v>
      </c>
      <c r="AY153" s="2" t="s">
        <v>80</v>
      </c>
      <c r="BE153" s="93">
        <f>IF(N153="základná",J153,0)</f>
        <v>0</v>
      </c>
      <c r="BF153" s="93">
        <f>IF(N153="znížená",J153,0)</f>
        <v>0</v>
      </c>
      <c r="BG153" s="93">
        <f>IF(N153="zákl. prenesená",J153,0)</f>
        <v>0</v>
      </c>
      <c r="BH153" s="93">
        <f>IF(N153="zníž. prenesená",J153,0)</f>
        <v>0</v>
      </c>
      <c r="BI153" s="93">
        <f>IF(N153="nulová",J153,0)</f>
        <v>0</v>
      </c>
      <c r="BJ153" s="2" t="s">
        <v>88</v>
      </c>
      <c r="BK153" s="94">
        <f t="shared" ref="BK153:BK159" si="11">ROUND(I153*H153,3)</f>
        <v>0</v>
      </c>
      <c r="BL153" s="2" t="s">
        <v>100</v>
      </c>
      <c r="BM153" s="92" t="s">
        <v>476</v>
      </c>
    </row>
    <row r="154" spans="2:65" s="10" customFormat="1" ht="16.5" customHeight="1">
      <c r="B154" s="81"/>
      <c r="C154" s="95" t="s">
        <v>160</v>
      </c>
      <c r="D154" s="95" t="s">
        <v>106</v>
      </c>
      <c r="E154" s="96" t="s">
        <v>143</v>
      </c>
      <c r="F154" s="97" t="s">
        <v>144</v>
      </c>
      <c r="G154" s="98" t="s">
        <v>99</v>
      </c>
      <c r="H154" s="99">
        <v>99</v>
      </c>
      <c r="I154" s="221">
        <v>0</v>
      </c>
      <c r="J154" s="221">
        <f t="shared" si="10"/>
        <v>0</v>
      </c>
      <c r="K154" s="100"/>
      <c r="L154" s="101"/>
      <c r="M154" s="102" t="s">
        <v>14</v>
      </c>
      <c r="N154" s="103" t="s">
        <v>35</v>
      </c>
      <c r="O154" s="90">
        <v>0</v>
      </c>
      <c r="P154" s="90">
        <f>O154*H154</f>
        <v>0</v>
      </c>
      <c r="Q154" s="90">
        <v>0</v>
      </c>
      <c r="R154" s="90">
        <f>Q154*H154</f>
        <v>0</v>
      </c>
      <c r="S154" s="90">
        <v>0</v>
      </c>
      <c r="T154" s="91">
        <f>S154*H154</f>
        <v>0</v>
      </c>
      <c r="AR154" s="92" t="s">
        <v>109</v>
      </c>
      <c r="AT154" s="92" t="s">
        <v>106</v>
      </c>
      <c r="AU154" s="92" t="s">
        <v>95</v>
      </c>
      <c r="AY154" s="2" t="s">
        <v>80</v>
      </c>
      <c r="BE154" s="93">
        <f>IF(N154="základná",J154,0)</f>
        <v>0</v>
      </c>
      <c r="BF154" s="93">
        <f>IF(N154="znížená",J154,0)</f>
        <v>0</v>
      </c>
      <c r="BG154" s="93">
        <f>IF(N154="zákl. prenesená",J154,0)</f>
        <v>0</v>
      </c>
      <c r="BH154" s="93">
        <f>IF(N154="zníž. prenesená",J154,0)</f>
        <v>0</v>
      </c>
      <c r="BI154" s="93">
        <f>IF(N154="nulová",J154,0)</f>
        <v>0</v>
      </c>
      <c r="BJ154" s="2" t="s">
        <v>88</v>
      </c>
      <c r="BK154" s="94">
        <f t="shared" si="11"/>
        <v>0</v>
      </c>
      <c r="BL154" s="2" t="s">
        <v>100</v>
      </c>
      <c r="BM154" s="92" t="s">
        <v>477</v>
      </c>
    </row>
    <row r="155" spans="2:65" s="10" customFormat="1" ht="24.2" customHeight="1">
      <c r="B155" s="81"/>
      <c r="C155" s="82" t="s">
        <v>165</v>
      </c>
      <c r="D155" s="82" t="s">
        <v>83</v>
      </c>
      <c r="E155" s="83" t="s">
        <v>147</v>
      </c>
      <c r="F155" s="84" t="s">
        <v>148</v>
      </c>
      <c r="G155" s="85" t="s">
        <v>99</v>
      </c>
      <c r="H155" s="86">
        <v>99</v>
      </c>
      <c r="I155" s="219">
        <v>0</v>
      </c>
      <c r="J155" s="219">
        <f t="shared" si="10"/>
        <v>0</v>
      </c>
      <c r="K155" s="87"/>
      <c r="L155" s="9"/>
      <c r="M155" s="88" t="s">
        <v>14</v>
      </c>
      <c r="N155" s="89" t="s">
        <v>35</v>
      </c>
      <c r="O155" s="90">
        <v>0.23699999999999999</v>
      </c>
      <c r="P155" s="90">
        <f>O155*H155</f>
        <v>23.462999999999997</v>
      </c>
      <c r="Q155" s="90">
        <v>0</v>
      </c>
      <c r="R155" s="90">
        <f>Q155*H155</f>
        <v>0</v>
      </c>
      <c r="S155" s="90">
        <v>0</v>
      </c>
      <c r="T155" s="91">
        <f>S155*H155</f>
        <v>0</v>
      </c>
      <c r="AR155" s="92" t="s">
        <v>100</v>
      </c>
      <c r="AT155" s="92" t="s">
        <v>83</v>
      </c>
      <c r="AU155" s="92" t="s">
        <v>95</v>
      </c>
      <c r="AY155" s="2" t="s">
        <v>80</v>
      </c>
      <c r="BE155" s="93">
        <f>IF(N155="základná",J155,0)</f>
        <v>0</v>
      </c>
      <c r="BF155" s="93">
        <f>IF(N155="znížená",J155,0)</f>
        <v>0</v>
      </c>
      <c r="BG155" s="93">
        <f>IF(N155="zákl. prenesená",J155,0)</f>
        <v>0</v>
      </c>
      <c r="BH155" s="93">
        <f>IF(N155="zníž. prenesená",J155,0)</f>
        <v>0</v>
      </c>
      <c r="BI155" s="93">
        <f>IF(N155="nulová",J155,0)</f>
        <v>0</v>
      </c>
      <c r="BJ155" s="2" t="s">
        <v>88</v>
      </c>
      <c r="BK155" s="94">
        <f t="shared" si="11"/>
        <v>0</v>
      </c>
      <c r="BL155" s="2" t="s">
        <v>100</v>
      </c>
      <c r="BM155" s="92" t="s">
        <v>478</v>
      </c>
    </row>
    <row r="156" spans="2:65" s="10" customFormat="1" ht="16.5" customHeight="1">
      <c r="B156" s="81"/>
      <c r="C156" s="95" t="s">
        <v>170</v>
      </c>
      <c r="D156" s="95" t="s">
        <v>106</v>
      </c>
      <c r="E156" s="96" t="s">
        <v>151</v>
      </c>
      <c r="F156" s="97" t="s">
        <v>152</v>
      </c>
      <c r="G156" s="98" t="s">
        <v>153</v>
      </c>
      <c r="H156" s="99">
        <v>24.75</v>
      </c>
      <c r="I156" s="221">
        <v>0</v>
      </c>
      <c r="J156" s="221">
        <f t="shared" si="10"/>
        <v>0</v>
      </c>
      <c r="K156" s="100"/>
      <c r="L156" s="101"/>
      <c r="M156" s="102" t="s">
        <v>14</v>
      </c>
      <c r="N156" s="103" t="s">
        <v>35</v>
      </c>
      <c r="O156" s="90">
        <v>0</v>
      </c>
      <c r="P156" s="90">
        <f>O156*H156</f>
        <v>0</v>
      </c>
      <c r="Q156" s="90">
        <v>0</v>
      </c>
      <c r="R156" s="90">
        <f>Q156*H156</f>
        <v>0</v>
      </c>
      <c r="S156" s="90">
        <v>0</v>
      </c>
      <c r="T156" s="91">
        <f>S156*H156</f>
        <v>0</v>
      </c>
      <c r="AR156" s="92" t="s">
        <v>109</v>
      </c>
      <c r="AT156" s="92" t="s">
        <v>106</v>
      </c>
      <c r="AU156" s="92" t="s">
        <v>95</v>
      </c>
      <c r="AY156" s="2" t="s">
        <v>80</v>
      </c>
      <c r="BE156" s="93">
        <f>IF(N156="základná",J156,0)</f>
        <v>0</v>
      </c>
      <c r="BF156" s="93">
        <f>IF(N156="znížená",J156,0)</f>
        <v>0</v>
      </c>
      <c r="BG156" s="93">
        <f>IF(N156="zákl. prenesená",J156,0)</f>
        <v>0</v>
      </c>
      <c r="BH156" s="93">
        <f>IF(N156="zníž. prenesená",J156,0)</f>
        <v>0</v>
      </c>
      <c r="BI156" s="93">
        <f>IF(N156="nulová",J156,0)</f>
        <v>0</v>
      </c>
      <c r="BJ156" s="2" t="s">
        <v>88</v>
      </c>
      <c r="BK156" s="94">
        <f t="shared" si="11"/>
        <v>0</v>
      </c>
      <c r="BL156" s="2" t="s">
        <v>100</v>
      </c>
      <c r="BM156" s="92" t="s">
        <v>479</v>
      </c>
    </row>
    <row r="157" spans="2:65" s="105" customFormat="1">
      <c r="B157" s="104"/>
      <c r="D157" s="106" t="s">
        <v>134</v>
      </c>
      <c r="E157" s="107" t="s">
        <v>14</v>
      </c>
      <c r="F157" s="108" t="s">
        <v>480</v>
      </c>
      <c r="H157" s="109">
        <v>24.75</v>
      </c>
      <c r="I157" s="222">
        <v>0</v>
      </c>
      <c r="J157" s="222">
        <f t="shared" si="10"/>
        <v>0</v>
      </c>
      <c r="L157" s="104"/>
      <c r="M157" s="110"/>
      <c r="T157" s="111"/>
      <c r="AT157" s="107" t="s">
        <v>134</v>
      </c>
      <c r="AU157" s="107" t="s">
        <v>95</v>
      </c>
      <c r="AV157" s="105" t="s">
        <v>88</v>
      </c>
      <c r="AW157" s="105" t="s">
        <v>136</v>
      </c>
      <c r="AX157" s="105" t="s">
        <v>79</v>
      </c>
      <c r="AY157" s="107" t="s">
        <v>80</v>
      </c>
      <c r="BK157" s="105">
        <f t="shared" si="11"/>
        <v>0</v>
      </c>
    </row>
    <row r="158" spans="2:65" s="10" customFormat="1" ht="16.5" customHeight="1">
      <c r="B158" s="81"/>
      <c r="C158" s="82" t="s">
        <v>176</v>
      </c>
      <c r="D158" s="82" t="s">
        <v>83</v>
      </c>
      <c r="E158" s="83" t="s">
        <v>157</v>
      </c>
      <c r="F158" s="84" t="s">
        <v>158</v>
      </c>
      <c r="G158" s="85" t="s">
        <v>99</v>
      </c>
      <c r="H158" s="86">
        <v>100</v>
      </c>
      <c r="I158" s="219">
        <v>0</v>
      </c>
      <c r="J158" s="219">
        <f t="shared" si="10"/>
        <v>0</v>
      </c>
      <c r="K158" s="87"/>
      <c r="L158" s="9"/>
      <c r="M158" s="88" t="s">
        <v>14</v>
      </c>
      <c r="N158" s="89" t="s">
        <v>35</v>
      </c>
      <c r="O158" s="90">
        <v>5.2999999999999999E-2</v>
      </c>
      <c r="P158" s="90">
        <f>O158*H158</f>
        <v>5.3</v>
      </c>
      <c r="Q158" s="90">
        <v>0</v>
      </c>
      <c r="R158" s="90">
        <f>Q158*H158</f>
        <v>0</v>
      </c>
      <c r="S158" s="90">
        <v>0</v>
      </c>
      <c r="T158" s="91">
        <f>S158*H158</f>
        <v>0</v>
      </c>
      <c r="AR158" s="92" t="s">
        <v>100</v>
      </c>
      <c r="AT158" s="92" t="s">
        <v>83</v>
      </c>
      <c r="AU158" s="92" t="s">
        <v>95</v>
      </c>
      <c r="AY158" s="2" t="s">
        <v>80</v>
      </c>
      <c r="BE158" s="93">
        <f>IF(N158="základná",J158,0)</f>
        <v>0</v>
      </c>
      <c r="BF158" s="93">
        <f>IF(N158="znížená",J158,0)</f>
        <v>0</v>
      </c>
      <c r="BG158" s="93">
        <f>IF(N158="zákl. prenesená",J158,0)</f>
        <v>0</v>
      </c>
      <c r="BH158" s="93">
        <f>IF(N158="zníž. prenesená",J158,0)</f>
        <v>0</v>
      </c>
      <c r="BI158" s="93">
        <f>IF(N158="nulová",J158,0)</f>
        <v>0</v>
      </c>
      <c r="BJ158" s="2" t="s">
        <v>88</v>
      </c>
      <c r="BK158" s="94">
        <f t="shared" si="11"/>
        <v>0</v>
      </c>
      <c r="BL158" s="2" t="s">
        <v>100</v>
      </c>
      <c r="BM158" s="92" t="s">
        <v>481</v>
      </c>
    </row>
    <row r="159" spans="2:65" s="10" customFormat="1" ht="16.5" customHeight="1">
      <c r="B159" s="81"/>
      <c r="C159" s="95" t="s">
        <v>181</v>
      </c>
      <c r="D159" s="95" t="s">
        <v>106</v>
      </c>
      <c r="E159" s="96" t="s">
        <v>161</v>
      </c>
      <c r="F159" s="97" t="s">
        <v>162</v>
      </c>
      <c r="G159" s="98" t="s">
        <v>153</v>
      </c>
      <c r="H159" s="99">
        <v>8</v>
      </c>
      <c r="I159" s="221">
        <v>0</v>
      </c>
      <c r="J159" s="221">
        <f t="shared" si="10"/>
        <v>0</v>
      </c>
      <c r="K159" s="100"/>
      <c r="L159" s="101"/>
      <c r="M159" s="102" t="s">
        <v>14</v>
      </c>
      <c r="N159" s="103" t="s">
        <v>35</v>
      </c>
      <c r="O159" s="90">
        <v>0</v>
      </c>
      <c r="P159" s="90">
        <f>O159*H159</f>
        <v>0</v>
      </c>
      <c r="Q159" s="90">
        <v>1</v>
      </c>
      <c r="R159" s="90">
        <f>Q159*H159</f>
        <v>8</v>
      </c>
      <c r="S159" s="90">
        <v>0</v>
      </c>
      <c r="T159" s="91">
        <f>S159*H159</f>
        <v>0</v>
      </c>
      <c r="AR159" s="92" t="s">
        <v>109</v>
      </c>
      <c r="AT159" s="92" t="s">
        <v>106</v>
      </c>
      <c r="AU159" s="92" t="s">
        <v>95</v>
      </c>
      <c r="AY159" s="2" t="s">
        <v>80</v>
      </c>
      <c r="BE159" s="93">
        <f>IF(N159="základná",J159,0)</f>
        <v>0</v>
      </c>
      <c r="BF159" s="93">
        <f>IF(N159="znížená",J159,0)</f>
        <v>0</v>
      </c>
      <c r="BG159" s="93">
        <f>IF(N159="zákl. prenesená",J159,0)</f>
        <v>0</v>
      </c>
      <c r="BH159" s="93">
        <f>IF(N159="zníž. prenesená",J159,0)</f>
        <v>0</v>
      </c>
      <c r="BI159" s="93">
        <f>IF(N159="nulová",J159,0)</f>
        <v>0</v>
      </c>
      <c r="BJ159" s="2" t="s">
        <v>88</v>
      </c>
      <c r="BK159" s="94">
        <f t="shared" si="11"/>
        <v>0</v>
      </c>
      <c r="BL159" s="2" t="s">
        <v>100</v>
      </c>
      <c r="BM159" s="92" t="s">
        <v>482</v>
      </c>
    </row>
    <row r="160" spans="2:65" s="105" customFormat="1">
      <c r="B160" s="104"/>
      <c r="D160" s="106" t="s">
        <v>134</v>
      </c>
      <c r="E160" s="107" t="s">
        <v>14</v>
      </c>
      <c r="F160" s="108" t="s">
        <v>483</v>
      </c>
      <c r="H160" s="109">
        <v>8</v>
      </c>
      <c r="I160" s="222"/>
      <c r="J160" s="222"/>
      <c r="L160" s="104"/>
      <c r="M160" s="110"/>
      <c r="T160" s="111"/>
      <c r="AT160" s="107" t="s">
        <v>134</v>
      </c>
      <c r="AU160" s="107" t="s">
        <v>95</v>
      </c>
      <c r="AV160" s="105" t="s">
        <v>88</v>
      </c>
      <c r="AW160" s="105" t="s">
        <v>136</v>
      </c>
      <c r="AX160" s="105" t="s">
        <v>79</v>
      </c>
      <c r="AY160" s="107" t="s">
        <v>80</v>
      </c>
    </row>
    <row r="161" spans="2:65" s="10" customFormat="1" ht="24.2" customHeight="1">
      <c r="B161" s="81"/>
      <c r="C161" s="82" t="s">
        <v>187</v>
      </c>
      <c r="D161" s="82" t="s">
        <v>83</v>
      </c>
      <c r="E161" s="83" t="s">
        <v>166</v>
      </c>
      <c r="F161" s="84" t="s">
        <v>167</v>
      </c>
      <c r="G161" s="85" t="s">
        <v>168</v>
      </c>
      <c r="H161" s="86">
        <v>100</v>
      </c>
      <c r="I161" s="219">
        <v>0</v>
      </c>
      <c r="J161" s="219">
        <f>ROUND(I161*H161,3)</f>
        <v>0</v>
      </c>
      <c r="K161" s="87"/>
      <c r="L161" s="9"/>
      <c r="M161" s="88" t="s">
        <v>14</v>
      </c>
      <c r="N161" s="89" t="s">
        <v>35</v>
      </c>
      <c r="O161" s="90">
        <v>0.158</v>
      </c>
      <c r="P161" s="90">
        <f>O161*H161</f>
        <v>15.8</v>
      </c>
      <c r="Q161" s="90">
        <v>0</v>
      </c>
      <c r="R161" s="90">
        <f>Q161*H161</f>
        <v>0</v>
      </c>
      <c r="S161" s="90">
        <v>0</v>
      </c>
      <c r="T161" s="91">
        <f>S161*H161</f>
        <v>0</v>
      </c>
      <c r="AR161" s="92" t="s">
        <v>100</v>
      </c>
      <c r="AT161" s="92" t="s">
        <v>83</v>
      </c>
      <c r="AU161" s="92" t="s">
        <v>95</v>
      </c>
      <c r="AY161" s="2" t="s">
        <v>80</v>
      </c>
      <c r="BE161" s="93">
        <f>IF(N161="základná",J161,0)</f>
        <v>0</v>
      </c>
      <c r="BF161" s="93">
        <f>IF(N161="znížená",J161,0)</f>
        <v>0</v>
      </c>
      <c r="BG161" s="93">
        <f>IF(N161="zákl. prenesená",J161,0)</f>
        <v>0</v>
      </c>
      <c r="BH161" s="93">
        <f>IF(N161="zníž. prenesená",J161,0)</f>
        <v>0</v>
      </c>
      <c r="BI161" s="93">
        <f>IF(N161="nulová",J161,0)</f>
        <v>0</v>
      </c>
      <c r="BJ161" s="2" t="s">
        <v>88</v>
      </c>
      <c r="BK161" s="94">
        <f>ROUND(I161*H161,3)</f>
        <v>0</v>
      </c>
      <c r="BL161" s="2" t="s">
        <v>100</v>
      </c>
      <c r="BM161" s="92" t="s">
        <v>484</v>
      </c>
    </row>
    <row r="162" spans="2:65" s="10" customFormat="1" ht="16.5" customHeight="1">
      <c r="B162" s="81"/>
      <c r="C162" s="95" t="s">
        <v>191</v>
      </c>
      <c r="D162" s="95" t="s">
        <v>106</v>
      </c>
      <c r="E162" s="96" t="s">
        <v>171</v>
      </c>
      <c r="F162" s="97" t="s">
        <v>172</v>
      </c>
      <c r="G162" s="98" t="s">
        <v>173</v>
      </c>
      <c r="H162" s="99">
        <v>7000</v>
      </c>
      <c r="I162" s="221">
        <v>0</v>
      </c>
      <c r="J162" s="221">
        <f>ROUND(I162*H162,3)</f>
        <v>0</v>
      </c>
      <c r="K162" s="100"/>
      <c r="L162" s="101"/>
      <c r="M162" s="102" t="s">
        <v>14</v>
      </c>
      <c r="N162" s="103" t="s">
        <v>35</v>
      </c>
      <c r="O162" s="90">
        <v>0</v>
      </c>
      <c r="P162" s="90">
        <f>O162*H162</f>
        <v>0</v>
      </c>
      <c r="Q162" s="90">
        <v>2.9999999999999997E-4</v>
      </c>
      <c r="R162" s="90">
        <f>Q162*H162</f>
        <v>2.0999999999999996</v>
      </c>
      <c r="S162" s="90">
        <v>0</v>
      </c>
      <c r="T162" s="91">
        <f>S162*H162</f>
        <v>0</v>
      </c>
      <c r="AR162" s="92" t="s">
        <v>109</v>
      </c>
      <c r="AT162" s="92" t="s">
        <v>106</v>
      </c>
      <c r="AU162" s="92" t="s">
        <v>95</v>
      </c>
      <c r="AY162" s="2" t="s">
        <v>80</v>
      </c>
      <c r="BE162" s="93">
        <f>IF(N162="základná",J162,0)</f>
        <v>0</v>
      </c>
      <c r="BF162" s="93">
        <f>IF(N162="znížená",J162,0)</f>
        <v>0</v>
      </c>
      <c r="BG162" s="93">
        <f>IF(N162="zákl. prenesená",J162,0)</f>
        <v>0</v>
      </c>
      <c r="BH162" s="93">
        <f>IF(N162="zníž. prenesená",J162,0)</f>
        <v>0</v>
      </c>
      <c r="BI162" s="93">
        <f>IF(N162="nulová",J162,0)</f>
        <v>0</v>
      </c>
      <c r="BJ162" s="2" t="s">
        <v>88</v>
      </c>
      <c r="BK162" s="94">
        <f>ROUND(I162*H162,3)</f>
        <v>0</v>
      </c>
      <c r="BL162" s="2" t="s">
        <v>100</v>
      </c>
      <c r="BM162" s="92" t="s">
        <v>485</v>
      </c>
    </row>
    <row r="163" spans="2:65" s="105" customFormat="1">
      <c r="B163" s="104"/>
      <c r="D163" s="106" t="s">
        <v>134</v>
      </c>
      <c r="F163" s="108" t="s">
        <v>486</v>
      </c>
      <c r="H163" s="109">
        <v>7000</v>
      </c>
      <c r="I163" s="222"/>
      <c r="J163" s="222"/>
      <c r="L163" s="104"/>
      <c r="M163" s="110"/>
      <c r="T163" s="111"/>
      <c r="AT163" s="107" t="s">
        <v>134</v>
      </c>
      <c r="AU163" s="107" t="s">
        <v>95</v>
      </c>
      <c r="AV163" s="105" t="s">
        <v>88</v>
      </c>
      <c r="AW163" s="105" t="s">
        <v>5</v>
      </c>
      <c r="AX163" s="105" t="s">
        <v>79</v>
      </c>
      <c r="AY163" s="107" t="s">
        <v>80</v>
      </c>
    </row>
    <row r="164" spans="2:65" s="10" customFormat="1" ht="33" customHeight="1">
      <c r="B164" s="81"/>
      <c r="C164" s="82" t="s">
        <v>195</v>
      </c>
      <c r="D164" s="82" t="s">
        <v>83</v>
      </c>
      <c r="E164" s="83" t="s">
        <v>177</v>
      </c>
      <c r="F164" s="84" t="s">
        <v>178</v>
      </c>
      <c r="G164" s="85" t="s">
        <v>179</v>
      </c>
      <c r="H164" s="86">
        <v>21</v>
      </c>
      <c r="I164" s="219">
        <v>0</v>
      </c>
      <c r="J164" s="219">
        <f>ROUND(I164*H164,3)</f>
        <v>0</v>
      </c>
      <c r="K164" s="87"/>
      <c r="L164" s="9"/>
      <c r="M164" s="88" t="s">
        <v>14</v>
      </c>
      <c r="N164" s="89" t="s">
        <v>35</v>
      </c>
      <c r="O164" s="90">
        <v>0.33600000000000002</v>
      </c>
      <c r="P164" s="90">
        <f>O164*H164</f>
        <v>7.056</v>
      </c>
      <c r="Q164" s="90">
        <v>4.4693749999999997E-2</v>
      </c>
      <c r="R164" s="90">
        <f>Q164*H164</f>
        <v>0.93856874999999995</v>
      </c>
      <c r="S164" s="90">
        <v>0</v>
      </c>
      <c r="T164" s="91">
        <f>S164*H164</f>
        <v>0</v>
      </c>
      <c r="AR164" s="92" t="s">
        <v>100</v>
      </c>
      <c r="AT164" s="92" t="s">
        <v>83</v>
      </c>
      <c r="AU164" s="92" t="s">
        <v>95</v>
      </c>
      <c r="AY164" s="2" t="s">
        <v>80</v>
      </c>
      <c r="BE164" s="93">
        <f>IF(N164="základná",J164,0)</f>
        <v>0</v>
      </c>
      <c r="BF164" s="93">
        <f>IF(N164="znížená",J164,0)</f>
        <v>0</v>
      </c>
      <c r="BG164" s="93">
        <f>IF(N164="zákl. prenesená",J164,0)</f>
        <v>0</v>
      </c>
      <c r="BH164" s="93">
        <f>IF(N164="zníž. prenesená",J164,0)</f>
        <v>0</v>
      </c>
      <c r="BI164" s="93">
        <f>IF(N164="nulová",J164,0)</f>
        <v>0</v>
      </c>
      <c r="BJ164" s="2" t="s">
        <v>88</v>
      </c>
      <c r="BK164" s="94">
        <f>ROUND(I164*H164,3)</f>
        <v>0</v>
      </c>
      <c r="BL164" s="2" t="s">
        <v>100</v>
      </c>
      <c r="BM164" s="92" t="s">
        <v>487</v>
      </c>
    </row>
    <row r="165" spans="2:65" s="10" customFormat="1" ht="16.5" customHeight="1">
      <c r="B165" s="81"/>
      <c r="C165" s="95" t="s">
        <v>201</v>
      </c>
      <c r="D165" s="95" t="s">
        <v>106</v>
      </c>
      <c r="E165" s="96" t="s">
        <v>182</v>
      </c>
      <c r="F165" s="97" t="s">
        <v>183</v>
      </c>
      <c r="G165" s="98" t="s">
        <v>184</v>
      </c>
      <c r="H165" s="99">
        <v>0.26400000000000001</v>
      </c>
      <c r="I165" s="221">
        <v>0</v>
      </c>
      <c r="J165" s="221">
        <f>ROUND(I165*H165,3)</f>
        <v>0</v>
      </c>
      <c r="K165" s="100"/>
      <c r="L165" s="101"/>
      <c r="M165" s="102" t="s">
        <v>14</v>
      </c>
      <c r="N165" s="103" t="s">
        <v>35</v>
      </c>
      <c r="O165" s="90">
        <v>0</v>
      </c>
      <c r="P165" s="90">
        <f>O165*H165</f>
        <v>0</v>
      </c>
      <c r="Q165" s="90">
        <v>1</v>
      </c>
      <c r="R165" s="90">
        <f>Q165*H165</f>
        <v>0.26400000000000001</v>
      </c>
      <c r="S165" s="90">
        <v>0</v>
      </c>
      <c r="T165" s="91">
        <f>S165*H165</f>
        <v>0</v>
      </c>
      <c r="AR165" s="92" t="s">
        <v>109</v>
      </c>
      <c r="AT165" s="92" t="s">
        <v>106</v>
      </c>
      <c r="AU165" s="92" t="s">
        <v>95</v>
      </c>
      <c r="AY165" s="2" t="s">
        <v>80</v>
      </c>
      <c r="BE165" s="93">
        <f>IF(N165="základná",J165,0)</f>
        <v>0</v>
      </c>
      <c r="BF165" s="93">
        <f>IF(N165="znížená",J165,0)</f>
        <v>0</v>
      </c>
      <c r="BG165" s="93">
        <f>IF(N165="zákl. prenesená",J165,0)</f>
        <v>0</v>
      </c>
      <c r="BH165" s="93">
        <f>IF(N165="zníž. prenesená",J165,0)</f>
        <v>0</v>
      </c>
      <c r="BI165" s="93">
        <f>IF(N165="nulová",J165,0)</f>
        <v>0</v>
      </c>
      <c r="BJ165" s="2" t="s">
        <v>88</v>
      </c>
      <c r="BK165" s="94">
        <f>ROUND(I165*H165,3)</f>
        <v>0</v>
      </c>
      <c r="BL165" s="2" t="s">
        <v>100</v>
      </c>
      <c r="BM165" s="92" t="s">
        <v>488</v>
      </c>
    </row>
    <row r="166" spans="2:65" s="105" customFormat="1">
      <c r="B166" s="104"/>
      <c r="D166" s="106" t="s">
        <v>134</v>
      </c>
      <c r="F166" s="108" t="s">
        <v>489</v>
      </c>
      <c r="H166" s="109">
        <v>0.26400000000000001</v>
      </c>
      <c r="I166" s="222"/>
      <c r="J166" s="222"/>
      <c r="L166" s="104"/>
      <c r="M166" s="110"/>
      <c r="T166" s="111"/>
      <c r="AT166" s="107" t="s">
        <v>134</v>
      </c>
      <c r="AU166" s="107" t="s">
        <v>95</v>
      </c>
      <c r="AV166" s="105" t="s">
        <v>88</v>
      </c>
      <c r="AW166" s="105" t="s">
        <v>5</v>
      </c>
      <c r="AX166" s="105" t="s">
        <v>79</v>
      </c>
      <c r="AY166" s="107" t="s">
        <v>80</v>
      </c>
    </row>
    <row r="167" spans="2:65" s="10" customFormat="1" ht="16.5" customHeight="1">
      <c r="B167" s="81"/>
      <c r="C167" s="95" t="s">
        <v>206</v>
      </c>
      <c r="D167" s="95" t="s">
        <v>106</v>
      </c>
      <c r="E167" s="96" t="s">
        <v>188</v>
      </c>
      <c r="F167" s="97" t="s">
        <v>189</v>
      </c>
      <c r="G167" s="98" t="s">
        <v>179</v>
      </c>
      <c r="H167" s="99">
        <v>21</v>
      </c>
      <c r="I167" s="221">
        <v>0</v>
      </c>
      <c r="J167" s="221">
        <f>ROUND(I167*H167,3)</f>
        <v>0</v>
      </c>
      <c r="K167" s="100"/>
      <c r="L167" s="101"/>
      <c r="M167" s="102" t="s">
        <v>14</v>
      </c>
      <c r="N167" s="103" t="s">
        <v>35</v>
      </c>
      <c r="O167" s="90">
        <v>0</v>
      </c>
      <c r="P167" s="90">
        <f>O167*H167</f>
        <v>0</v>
      </c>
      <c r="Q167" s="90">
        <v>1.2999999999999999E-3</v>
      </c>
      <c r="R167" s="90">
        <f>Q167*H167</f>
        <v>2.7299999999999998E-2</v>
      </c>
      <c r="S167" s="90">
        <v>0</v>
      </c>
      <c r="T167" s="91">
        <f>S167*H167</f>
        <v>0</v>
      </c>
      <c r="AR167" s="92" t="s">
        <v>109</v>
      </c>
      <c r="AT167" s="92" t="s">
        <v>106</v>
      </c>
      <c r="AU167" s="92" t="s">
        <v>95</v>
      </c>
      <c r="AY167" s="2" t="s">
        <v>80</v>
      </c>
      <c r="BE167" s="93">
        <f>IF(N167="základná",J167,0)</f>
        <v>0</v>
      </c>
      <c r="BF167" s="93">
        <f>IF(N167="znížená",J167,0)</f>
        <v>0</v>
      </c>
      <c r="BG167" s="93">
        <f>IF(N167="zákl. prenesená",J167,0)</f>
        <v>0</v>
      </c>
      <c r="BH167" s="93">
        <f>IF(N167="zníž. prenesená",J167,0)</f>
        <v>0</v>
      </c>
      <c r="BI167" s="93">
        <f>IF(N167="nulová",J167,0)</f>
        <v>0</v>
      </c>
      <c r="BJ167" s="2" t="s">
        <v>88</v>
      </c>
      <c r="BK167" s="94">
        <f>ROUND(I167*H167,3)</f>
        <v>0</v>
      </c>
      <c r="BL167" s="2" t="s">
        <v>100</v>
      </c>
      <c r="BM167" s="92" t="s">
        <v>490</v>
      </c>
    </row>
    <row r="168" spans="2:65" s="10" customFormat="1" ht="16.5" customHeight="1">
      <c r="B168" s="81"/>
      <c r="C168" s="82" t="s">
        <v>210</v>
      </c>
      <c r="D168" s="82" t="s">
        <v>83</v>
      </c>
      <c r="E168" s="83" t="s">
        <v>192</v>
      </c>
      <c r="F168" s="84" t="s">
        <v>193</v>
      </c>
      <c r="G168" s="85" t="s">
        <v>99</v>
      </c>
      <c r="H168" s="86">
        <v>68</v>
      </c>
      <c r="I168" s="219">
        <v>0</v>
      </c>
      <c r="J168" s="219">
        <f>ROUND(I168*H168,3)</f>
        <v>0</v>
      </c>
      <c r="K168" s="87"/>
      <c r="L168" s="9"/>
      <c r="M168" s="88" t="s">
        <v>14</v>
      </c>
      <c r="N168" s="89" t="s">
        <v>35</v>
      </c>
      <c r="O168" s="90">
        <v>0.33600000000000002</v>
      </c>
      <c r="P168" s="90">
        <f>O168*H168</f>
        <v>22.848000000000003</v>
      </c>
      <c r="Q168" s="90">
        <v>4.4690000000000001E-2</v>
      </c>
      <c r="R168" s="90">
        <f>Q168*H168</f>
        <v>3.0389200000000001</v>
      </c>
      <c r="S168" s="90">
        <v>0</v>
      </c>
      <c r="T168" s="91">
        <f>S168*H168</f>
        <v>0</v>
      </c>
      <c r="AR168" s="92" t="s">
        <v>100</v>
      </c>
      <c r="AT168" s="92" t="s">
        <v>83</v>
      </c>
      <c r="AU168" s="92" t="s">
        <v>95</v>
      </c>
      <c r="AY168" s="2" t="s">
        <v>80</v>
      </c>
      <c r="BE168" s="93">
        <f>IF(N168="základná",J168,0)</f>
        <v>0</v>
      </c>
      <c r="BF168" s="93">
        <f>IF(N168="znížená",J168,0)</f>
        <v>0</v>
      </c>
      <c r="BG168" s="93">
        <f>IF(N168="zákl. prenesená",J168,0)</f>
        <v>0</v>
      </c>
      <c r="BH168" s="93">
        <f>IF(N168="zníž. prenesená",J168,0)</f>
        <v>0</v>
      </c>
      <c r="BI168" s="93">
        <f>IF(N168="nulová",J168,0)</f>
        <v>0</v>
      </c>
      <c r="BJ168" s="2" t="s">
        <v>88</v>
      </c>
      <c r="BK168" s="94">
        <f>ROUND(I168*H168,3)</f>
        <v>0</v>
      </c>
      <c r="BL168" s="2" t="s">
        <v>100</v>
      </c>
      <c r="BM168" s="92" t="s">
        <v>491</v>
      </c>
    </row>
    <row r="169" spans="2:65" s="10" customFormat="1" ht="16.5" customHeight="1">
      <c r="B169" s="81"/>
      <c r="C169" s="95" t="s">
        <v>216</v>
      </c>
      <c r="D169" s="95" t="s">
        <v>106</v>
      </c>
      <c r="E169" s="96" t="s">
        <v>196</v>
      </c>
      <c r="F169" s="97" t="s">
        <v>197</v>
      </c>
      <c r="G169" s="98" t="s">
        <v>99</v>
      </c>
      <c r="H169" s="99">
        <v>68</v>
      </c>
      <c r="I169" s="221">
        <v>0</v>
      </c>
      <c r="J169" s="221">
        <f>ROUND(I169*H169,3)</f>
        <v>0</v>
      </c>
      <c r="K169" s="100"/>
      <c r="L169" s="101"/>
      <c r="M169" s="102" t="s">
        <v>14</v>
      </c>
      <c r="N169" s="103" t="s">
        <v>35</v>
      </c>
      <c r="O169" s="90">
        <v>0</v>
      </c>
      <c r="P169" s="90">
        <f>O169*H169</f>
        <v>0</v>
      </c>
      <c r="Q169" s="90">
        <v>1</v>
      </c>
      <c r="R169" s="90">
        <f>Q169*H169</f>
        <v>68</v>
      </c>
      <c r="S169" s="90">
        <v>0</v>
      </c>
      <c r="T169" s="91">
        <f>S169*H169</f>
        <v>0</v>
      </c>
      <c r="AR169" s="92" t="s">
        <v>109</v>
      </c>
      <c r="AT169" s="92" t="s">
        <v>106</v>
      </c>
      <c r="AU169" s="92" t="s">
        <v>95</v>
      </c>
      <c r="AY169" s="2" t="s">
        <v>80</v>
      </c>
      <c r="BE169" s="93">
        <f>IF(N169="základná",J169,0)</f>
        <v>0</v>
      </c>
      <c r="BF169" s="93">
        <f>IF(N169="znížená",J169,0)</f>
        <v>0</v>
      </c>
      <c r="BG169" s="93">
        <f>IF(N169="zákl. prenesená",J169,0)</f>
        <v>0</v>
      </c>
      <c r="BH169" s="93">
        <f>IF(N169="zníž. prenesená",J169,0)</f>
        <v>0</v>
      </c>
      <c r="BI169" s="93">
        <f>IF(N169="nulová",J169,0)</f>
        <v>0</v>
      </c>
      <c r="BJ169" s="2" t="s">
        <v>88</v>
      </c>
      <c r="BK169" s="94">
        <f>ROUND(I169*H169,3)</f>
        <v>0</v>
      </c>
      <c r="BL169" s="2" t="s">
        <v>100</v>
      </c>
      <c r="BM169" s="92" t="s">
        <v>492</v>
      </c>
    </row>
    <row r="170" spans="2:65" s="72" customFormat="1" ht="20.85" customHeight="1">
      <c r="B170" s="71"/>
      <c r="D170" s="73" t="s">
        <v>77</v>
      </c>
      <c r="E170" s="80" t="s">
        <v>199</v>
      </c>
      <c r="F170" s="80" t="s">
        <v>200</v>
      </c>
      <c r="I170" s="220"/>
      <c r="J170" s="218">
        <f>BK170</f>
        <v>0</v>
      </c>
      <c r="L170" s="71"/>
      <c r="M170" s="75"/>
      <c r="P170" s="76">
        <f>SUM(P171:P194)</f>
        <v>332.15154999999999</v>
      </c>
      <c r="R170" s="76">
        <f>SUM(R171:R194)</f>
        <v>23.901056099999998</v>
      </c>
      <c r="T170" s="77">
        <f>SUM(T171:T194)</f>
        <v>0</v>
      </c>
      <c r="AR170" s="73" t="s">
        <v>79</v>
      </c>
      <c r="AT170" s="78" t="s">
        <v>77</v>
      </c>
      <c r="AU170" s="78" t="s">
        <v>88</v>
      </c>
      <c r="AY170" s="73" t="s">
        <v>80</v>
      </c>
      <c r="BK170" s="79">
        <f>SUM(BK171:BK194)</f>
        <v>0</v>
      </c>
    </row>
    <row r="171" spans="2:65" s="10" customFormat="1" ht="24.2" customHeight="1">
      <c r="B171" s="81"/>
      <c r="C171" s="82" t="s">
        <v>220</v>
      </c>
      <c r="D171" s="82" t="s">
        <v>83</v>
      </c>
      <c r="E171" s="83" t="s">
        <v>202</v>
      </c>
      <c r="F171" s="84" t="s">
        <v>203</v>
      </c>
      <c r="G171" s="85" t="s">
        <v>168</v>
      </c>
      <c r="H171" s="86">
        <v>51.1</v>
      </c>
      <c r="I171" s="219">
        <v>0</v>
      </c>
      <c r="J171" s="219">
        <f>ROUND(I171*H171,3)</f>
        <v>0</v>
      </c>
      <c r="K171" s="87"/>
      <c r="L171" s="9"/>
      <c r="M171" s="88" t="s">
        <v>14</v>
      </c>
      <c r="N171" s="89" t="s">
        <v>35</v>
      </c>
      <c r="O171" s="90">
        <v>3.0000000000000001E-3</v>
      </c>
      <c r="P171" s="90">
        <f>O171*H171</f>
        <v>0.15330000000000002</v>
      </c>
      <c r="Q171" s="90">
        <v>0</v>
      </c>
      <c r="R171" s="90">
        <f>Q171*H171</f>
        <v>0</v>
      </c>
      <c r="S171" s="90">
        <v>0</v>
      </c>
      <c r="T171" s="91">
        <f>S171*H171</f>
        <v>0</v>
      </c>
      <c r="AR171" s="92" t="s">
        <v>100</v>
      </c>
      <c r="AT171" s="92" t="s">
        <v>83</v>
      </c>
      <c r="AU171" s="92" t="s">
        <v>95</v>
      </c>
      <c r="AY171" s="2" t="s">
        <v>80</v>
      </c>
      <c r="BE171" s="93">
        <f>IF(N171="základná",J171,0)</f>
        <v>0</v>
      </c>
      <c r="BF171" s="93">
        <f>IF(N171="znížená",J171,0)</f>
        <v>0</v>
      </c>
      <c r="BG171" s="93">
        <f>IF(N171="zákl. prenesená",J171,0)</f>
        <v>0</v>
      </c>
      <c r="BH171" s="93">
        <f>IF(N171="zníž. prenesená",J171,0)</f>
        <v>0</v>
      </c>
      <c r="BI171" s="93">
        <f>IF(N171="nulová",J171,0)</f>
        <v>0</v>
      </c>
      <c r="BJ171" s="2" t="s">
        <v>88</v>
      </c>
      <c r="BK171" s="94">
        <f>ROUND(I171*H171,3)</f>
        <v>0</v>
      </c>
      <c r="BL171" s="2" t="s">
        <v>100</v>
      </c>
      <c r="BM171" s="92" t="s">
        <v>493</v>
      </c>
    </row>
    <row r="172" spans="2:65" s="10" customFormat="1" ht="24.2" customHeight="1">
      <c r="B172" s="81"/>
      <c r="C172" s="95" t="s">
        <v>224</v>
      </c>
      <c r="D172" s="95" t="s">
        <v>106</v>
      </c>
      <c r="E172" s="96" t="s">
        <v>207</v>
      </c>
      <c r="F172" s="97" t="s">
        <v>208</v>
      </c>
      <c r="G172" s="98" t="s">
        <v>99</v>
      </c>
      <c r="H172" s="99">
        <v>5.0999999999999997E-2</v>
      </c>
      <c r="I172" s="221">
        <v>0</v>
      </c>
      <c r="J172" s="221">
        <f>ROUND(I172*H172,3)</f>
        <v>0</v>
      </c>
      <c r="K172" s="100"/>
      <c r="L172" s="101"/>
      <c r="M172" s="102" t="s">
        <v>14</v>
      </c>
      <c r="N172" s="103" t="s">
        <v>35</v>
      </c>
      <c r="O172" s="90">
        <v>0</v>
      </c>
      <c r="P172" s="90">
        <f>O172*H172</f>
        <v>0</v>
      </c>
      <c r="Q172" s="90">
        <v>1.1000000000000001E-3</v>
      </c>
      <c r="R172" s="90">
        <f>Q172*H172</f>
        <v>5.6100000000000002E-5</v>
      </c>
      <c r="S172" s="90">
        <v>0</v>
      </c>
      <c r="T172" s="91">
        <f>S172*H172</f>
        <v>0</v>
      </c>
      <c r="AR172" s="92" t="s">
        <v>109</v>
      </c>
      <c r="AT172" s="92" t="s">
        <v>106</v>
      </c>
      <c r="AU172" s="92" t="s">
        <v>95</v>
      </c>
      <c r="AY172" s="2" t="s">
        <v>80</v>
      </c>
      <c r="BE172" s="93">
        <f>IF(N172="základná",J172,0)</f>
        <v>0</v>
      </c>
      <c r="BF172" s="93">
        <f>IF(N172="znížená",J172,0)</f>
        <v>0</v>
      </c>
      <c r="BG172" s="93">
        <f>IF(N172="zákl. prenesená",J172,0)</f>
        <v>0</v>
      </c>
      <c r="BH172" s="93">
        <f>IF(N172="zníž. prenesená",J172,0)</f>
        <v>0</v>
      </c>
      <c r="BI172" s="93">
        <f>IF(N172="nulová",J172,0)</f>
        <v>0</v>
      </c>
      <c r="BJ172" s="2" t="s">
        <v>88</v>
      </c>
      <c r="BK172" s="94">
        <f>ROUND(I172*H172,3)</f>
        <v>0</v>
      </c>
      <c r="BL172" s="2" t="s">
        <v>100</v>
      </c>
      <c r="BM172" s="92" t="s">
        <v>494</v>
      </c>
    </row>
    <row r="173" spans="2:65" s="10" customFormat="1" ht="24.2" customHeight="1">
      <c r="B173" s="81"/>
      <c r="C173" s="82" t="s">
        <v>228</v>
      </c>
      <c r="D173" s="82" t="s">
        <v>83</v>
      </c>
      <c r="E173" s="83" t="s">
        <v>211</v>
      </c>
      <c r="F173" s="84" t="s">
        <v>212</v>
      </c>
      <c r="G173" s="85" t="s">
        <v>168</v>
      </c>
      <c r="H173" s="86">
        <v>51.1</v>
      </c>
      <c r="I173" s="219">
        <v>0</v>
      </c>
      <c r="J173" s="219">
        <f>ROUND(I173*H173,3)</f>
        <v>0</v>
      </c>
      <c r="K173" s="87"/>
      <c r="L173" s="9"/>
      <c r="M173" s="88" t="s">
        <v>14</v>
      </c>
      <c r="N173" s="89" t="s">
        <v>35</v>
      </c>
      <c r="O173" s="90">
        <v>1E-3</v>
      </c>
      <c r="P173" s="90">
        <f>O173*H173</f>
        <v>5.11E-2</v>
      </c>
      <c r="Q173" s="90">
        <v>0</v>
      </c>
      <c r="R173" s="90">
        <f>Q173*H173</f>
        <v>0</v>
      </c>
      <c r="S173" s="90">
        <v>0</v>
      </c>
      <c r="T173" s="91">
        <f>S173*H173</f>
        <v>0</v>
      </c>
      <c r="AR173" s="92" t="s">
        <v>100</v>
      </c>
      <c r="AT173" s="92" t="s">
        <v>83</v>
      </c>
      <c r="AU173" s="92" t="s">
        <v>95</v>
      </c>
      <c r="AY173" s="2" t="s">
        <v>80</v>
      </c>
      <c r="BE173" s="93">
        <f>IF(N173="základná",J173,0)</f>
        <v>0</v>
      </c>
      <c r="BF173" s="93">
        <f>IF(N173="znížená",J173,0)</f>
        <v>0</v>
      </c>
      <c r="BG173" s="93">
        <f>IF(N173="zákl. prenesená",J173,0)</f>
        <v>0</v>
      </c>
      <c r="BH173" s="93">
        <f>IF(N173="zníž. prenesená",J173,0)</f>
        <v>0</v>
      </c>
      <c r="BI173" s="93">
        <f>IF(N173="nulová",J173,0)</f>
        <v>0</v>
      </c>
      <c r="BJ173" s="2" t="s">
        <v>88</v>
      </c>
      <c r="BK173" s="94">
        <f>ROUND(I173*H173,3)</f>
        <v>0</v>
      </c>
      <c r="BL173" s="2" t="s">
        <v>100</v>
      </c>
      <c r="BM173" s="92" t="s">
        <v>495</v>
      </c>
    </row>
    <row r="174" spans="2:65" s="105" customFormat="1">
      <c r="B174" s="104"/>
      <c r="D174" s="106" t="s">
        <v>134</v>
      </c>
      <c r="E174" s="107" t="s">
        <v>14</v>
      </c>
      <c r="F174" s="108" t="s">
        <v>496</v>
      </c>
      <c r="H174" s="109">
        <v>51.1</v>
      </c>
      <c r="I174" s="222"/>
      <c r="J174" s="222"/>
      <c r="L174" s="104"/>
      <c r="M174" s="110"/>
      <c r="T174" s="111"/>
      <c r="AT174" s="107" t="s">
        <v>134</v>
      </c>
      <c r="AU174" s="107" t="s">
        <v>95</v>
      </c>
      <c r="AV174" s="105" t="s">
        <v>88</v>
      </c>
      <c r="AW174" s="105" t="s">
        <v>136</v>
      </c>
      <c r="AX174" s="105" t="s">
        <v>2</v>
      </c>
      <c r="AY174" s="107" t="s">
        <v>80</v>
      </c>
    </row>
    <row r="175" spans="2:65" s="113" customFormat="1">
      <c r="B175" s="112"/>
      <c r="D175" s="106" t="s">
        <v>134</v>
      </c>
      <c r="E175" s="114" t="s">
        <v>14</v>
      </c>
      <c r="F175" s="115" t="s">
        <v>137</v>
      </c>
      <c r="H175" s="116">
        <v>51.1</v>
      </c>
      <c r="I175" s="223"/>
      <c r="J175" s="223"/>
      <c r="L175" s="112"/>
      <c r="M175" s="117"/>
      <c r="T175" s="118"/>
      <c r="AT175" s="114" t="s">
        <v>134</v>
      </c>
      <c r="AU175" s="114" t="s">
        <v>95</v>
      </c>
      <c r="AV175" s="113" t="s">
        <v>100</v>
      </c>
      <c r="AW175" s="113" t="s">
        <v>136</v>
      </c>
      <c r="AX175" s="113" t="s">
        <v>79</v>
      </c>
      <c r="AY175" s="114" t="s">
        <v>80</v>
      </c>
    </row>
    <row r="176" spans="2:65" s="10" customFormat="1" ht="24.2" customHeight="1">
      <c r="B176" s="81"/>
      <c r="C176" s="82" t="s">
        <v>232</v>
      </c>
      <c r="D176" s="82" t="s">
        <v>83</v>
      </c>
      <c r="E176" s="83" t="s">
        <v>217</v>
      </c>
      <c r="F176" s="84" t="s">
        <v>218</v>
      </c>
      <c r="G176" s="85" t="s">
        <v>168</v>
      </c>
      <c r="H176" s="86">
        <v>51.1</v>
      </c>
      <c r="I176" s="219">
        <v>0</v>
      </c>
      <c r="J176" s="219">
        <f t="shared" ref="J176:J183" si="12">ROUND(I176*H176,3)</f>
        <v>0</v>
      </c>
      <c r="K176" s="87"/>
      <c r="L176" s="9"/>
      <c r="M176" s="88" t="s">
        <v>14</v>
      </c>
      <c r="N176" s="89" t="s">
        <v>35</v>
      </c>
      <c r="O176" s="90">
        <v>1E-3</v>
      </c>
      <c r="P176" s="90">
        <f t="shared" ref="P176:P183" si="13">O176*H176</f>
        <v>5.11E-2</v>
      </c>
      <c r="Q176" s="90">
        <v>0</v>
      </c>
      <c r="R176" s="90">
        <f t="shared" ref="R176:R183" si="14">Q176*H176</f>
        <v>0</v>
      </c>
      <c r="S176" s="90">
        <v>0</v>
      </c>
      <c r="T176" s="91">
        <f t="shared" ref="T176:T183" si="15">S176*H176</f>
        <v>0</v>
      </c>
      <c r="AR176" s="92" t="s">
        <v>100</v>
      </c>
      <c r="AT176" s="92" t="s">
        <v>83</v>
      </c>
      <c r="AU176" s="92" t="s">
        <v>95</v>
      </c>
      <c r="AY176" s="2" t="s">
        <v>80</v>
      </c>
      <c r="BE176" s="93">
        <f t="shared" ref="BE176:BE183" si="16">IF(N176="základná",J176,0)</f>
        <v>0</v>
      </c>
      <c r="BF176" s="93">
        <f t="shared" ref="BF176:BF183" si="17">IF(N176="znížená",J176,0)</f>
        <v>0</v>
      </c>
      <c r="BG176" s="93">
        <f t="shared" ref="BG176:BG183" si="18">IF(N176="zákl. prenesená",J176,0)</f>
        <v>0</v>
      </c>
      <c r="BH176" s="93">
        <f t="shared" ref="BH176:BH183" si="19">IF(N176="zníž. prenesená",J176,0)</f>
        <v>0</v>
      </c>
      <c r="BI176" s="93">
        <f t="shared" ref="BI176:BI183" si="20">IF(N176="nulová",J176,0)</f>
        <v>0</v>
      </c>
      <c r="BJ176" s="2" t="s">
        <v>88</v>
      </c>
      <c r="BK176" s="94">
        <f t="shared" ref="BK176:BK183" si="21">ROUND(I176*H176,3)</f>
        <v>0</v>
      </c>
      <c r="BL176" s="2" t="s">
        <v>100</v>
      </c>
      <c r="BM176" s="92" t="s">
        <v>497</v>
      </c>
    </row>
    <row r="177" spans="2:65" s="10" customFormat="1" ht="24.2" customHeight="1">
      <c r="B177" s="81"/>
      <c r="C177" s="82" t="s">
        <v>236</v>
      </c>
      <c r="D177" s="82" t="s">
        <v>83</v>
      </c>
      <c r="E177" s="83" t="s">
        <v>221</v>
      </c>
      <c r="F177" s="84" t="s">
        <v>222</v>
      </c>
      <c r="G177" s="85" t="s">
        <v>168</v>
      </c>
      <c r="H177" s="86">
        <v>51.1</v>
      </c>
      <c r="I177" s="219">
        <v>0</v>
      </c>
      <c r="J177" s="219">
        <f t="shared" si="12"/>
        <v>0</v>
      </c>
      <c r="K177" s="87"/>
      <c r="L177" s="9"/>
      <c r="M177" s="88" t="s">
        <v>14</v>
      </c>
      <c r="N177" s="89" t="s">
        <v>35</v>
      </c>
      <c r="O177" s="90">
        <v>1.4999999999999999E-2</v>
      </c>
      <c r="P177" s="90">
        <f t="shared" si="13"/>
        <v>0.76649999999999996</v>
      </c>
      <c r="Q177" s="90">
        <v>0</v>
      </c>
      <c r="R177" s="90">
        <f t="shared" si="14"/>
        <v>0</v>
      </c>
      <c r="S177" s="90">
        <v>0</v>
      </c>
      <c r="T177" s="91">
        <f t="shared" si="15"/>
        <v>0</v>
      </c>
      <c r="AR177" s="92" t="s">
        <v>100</v>
      </c>
      <c r="AT177" s="92" t="s">
        <v>83</v>
      </c>
      <c r="AU177" s="92" t="s">
        <v>95</v>
      </c>
      <c r="AY177" s="2" t="s">
        <v>80</v>
      </c>
      <c r="BE177" s="93">
        <f t="shared" si="16"/>
        <v>0</v>
      </c>
      <c r="BF177" s="93">
        <f t="shared" si="17"/>
        <v>0</v>
      </c>
      <c r="BG177" s="93">
        <f t="shared" si="18"/>
        <v>0</v>
      </c>
      <c r="BH177" s="93">
        <f t="shared" si="19"/>
        <v>0</v>
      </c>
      <c r="BI177" s="93">
        <f t="shared" si="20"/>
        <v>0</v>
      </c>
      <c r="BJ177" s="2" t="s">
        <v>88</v>
      </c>
      <c r="BK177" s="94">
        <f t="shared" si="21"/>
        <v>0</v>
      </c>
      <c r="BL177" s="2" t="s">
        <v>100</v>
      </c>
      <c r="BM177" s="92" t="s">
        <v>498</v>
      </c>
    </row>
    <row r="178" spans="2:65" s="10" customFormat="1" ht="24.2" customHeight="1">
      <c r="B178" s="81"/>
      <c r="C178" s="82" t="s">
        <v>240</v>
      </c>
      <c r="D178" s="82" t="s">
        <v>83</v>
      </c>
      <c r="E178" s="83" t="s">
        <v>225</v>
      </c>
      <c r="F178" s="84" t="s">
        <v>226</v>
      </c>
      <c r="G178" s="85" t="s">
        <v>168</v>
      </c>
      <c r="H178" s="86">
        <v>51.1</v>
      </c>
      <c r="I178" s="219">
        <v>0</v>
      </c>
      <c r="J178" s="219">
        <f t="shared" si="12"/>
        <v>0</v>
      </c>
      <c r="K178" s="87"/>
      <c r="L178" s="9"/>
      <c r="M178" s="88" t="s">
        <v>14</v>
      </c>
      <c r="N178" s="89" t="s">
        <v>35</v>
      </c>
      <c r="O178" s="90">
        <v>0.05</v>
      </c>
      <c r="P178" s="90">
        <f t="shared" si="13"/>
        <v>2.5550000000000002</v>
      </c>
      <c r="Q178" s="90">
        <v>0</v>
      </c>
      <c r="R178" s="90">
        <f t="shared" si="14"/>
        <v>0</v>
      </c>
      <c r="S178" s="90">
        <v>0</v>
      </c>
      <c r="T178" s="91">
        <f t="shared" si="15"/>
        <v>0</v>
      </c>
      <c r="AR178" s="92" t="s">
        <v>100</v>
      </c>
      <c r="AT178" s="92" t="s">
        <v>83</v>
      </c>
      <c r="AU178" s="92" t="s">
        <v>95</v>
      </c>
      <c r="AY178" s="2" t="s">
        <v>80</v>
      </c>
      <c r="BE178" s="93">
        <f t="shared" si="16"/>
        <v>0</v>
      </c>
      <c r="BF178" s="93">
        <f t="shared" si="17"/>
        <v>0</v>
      </c>
      <c r="BG178" s="93">
        <f t="shared" si="18"/>
        <v>0</v>
      </c>
      <c r="BH178" s="93">
        <f t="shared" si="19"/>
        <v>0</v>
      </c>
      <c r="BI178" s="93">
        <f t="shared" si="20"/>
        <v>0</v>
      </c>
      <c r="BJ178" s="2" t="s">
        <v>88</v>
      </c>
      <c r="BK178" s="94">
        <f t="shared" si="21"/>
        <v>0</v>
      </c>
      <c r="BL178" s="2" t="s">
        <v>100</v>
      </c>
      <c r="BM178" s="92" t="s">
        <v>499</v>
      </c>
    </row>
    <row r="179" spans="2:65" s="10" customFormat="1" ht="24.2" customHeight="1">
      <c r="B179" s="81"/>
      <c r="C179" s="82" t="s">
        <v>244</v>
      </c>
      <c r="D179" s="82" t="s">
        <v>83</v>
      </c>
      <c r="E179" s="83" t="s">
        <v>229</v>
      </c>
      <c r="F179" s="84" t="s">
        <v>230</v>
      </c>
      <c r="G179" s="85" t="s">
        <v>99</v>
      </c>
      <c r="H179" s="86">
        <v>725</v>
      </c>
      <c r="I179" s="219">
        <v>0</v>
      </c>
      <c r="J179" s="219">
        <f t="shared" si="12"/>
        <v>0</v>
      </c>
      <c r="K179" s="87"/>
      <c r="L179" s="9"/>
      <c r="M179" s="88" t="s">
        <v>14</v>
      </c>
      <c r="N179" s="89" t="s">
        <v>35</v>
      </c>
      <c r="O179" s="90">
        <v>0.11899999999999999</v>
      </c>
      <c r="P179" s="90">
        <f t="shared" si="13"/>
        <v>86.274999999999991</v>
      </c>
      <c r="Q179" s="90">
        <v>0</v>
      </c>
      <c r="R179" s="90">
        <f t="shared" si="14"/>
        <v>0</v>
      </c>
      <c r="S179" s="90">
        <v>0</v>
      </c>
      <c r="T179" s="91">
        <f t="shared" si="15"/>
        <v>0</v>
      </c>
      <c r="AR179" s="92" t="s">
        <v>100</v>
      </c>
      <c r="AT179" s="92" t="s">
        <v>83</v>
      </c>
      <c r="AU179" s="92" t="s">
        <v>95</v>
      </c>
      <c r="AY179" s="2" t="s">
        <v>80</v>
      </c>
      <c r="BE179" s="93">
        <f t="shared" si="16"/>
        <v>0</v>
      </c>
      <c r="BF179" s="93">
        <f t="shared" si="17"/>
        <v>0</v>
      </c>
      <c r="BG179" s="93">
        <f t="shared" si="18"/>
        <v>0</v>
      </c>
      <c r="BH179" s="93">
        <f t="shared" si="19"/>
        <v>0</v>
      </c>
      <c r="BI179" s="93">
        <f t="shared" si="20"/>
        <v>0</v>
      </c>
      <c r="BJ179" s="2" t="s">
        <v>88</v>
      </c>
      <c r="BK179" s="94">
        <f t="shared" si="21"/>
        <v>0</v>
      </c>
      <c r="BL179" s="2" t="s">
        <v>100</v>
      </c>
      <c r="BM179" s="92" t="s">
        <v>500</v>
      </c>
    </row>
    <row r="180" spans="2:65" s="10" customFormat="1" ht="33" customHeight="1">
      <c r="B180" s="81"/>
      <c r="C180" s="82" t="s">
        <v>248</v>
      </c>
      <c r="D180" s="82" t="s">
        <v>83</v>
      </c>
      <c r="E180" s="83" t="s">
        <v>233</v>
      </c>
      <c r="F180" s="84" t="s">
        <v>234</v>
      </c>
      <c r="G180" s="85" t="s">
        <v>99</v>
      </c>
      <c r="H180" s="86">
        <v>725</v>
      </c>
      <c r="I180" s="219">
        <v>0</v>
      </c>
      <c r="J180" s="219">
        <f t="shared" si="12"/>
        <v>0</v>
      </c>
      <c r="K180" s="87"/>
      <c r="L180" s="9"/>
      <c r="M180" s="88" t="s">
        <v>14</v>
      </c>
      <c r="N180" s="89" t="s">
        <v>35</v>
      </c>
      <c r="O180" s="90">
        <v>0.27006999999999998</v>
      </c>
      <c r="P180" s="90">
        <f t="shared" si="13"/>
        <v>195.80074999999999</v>
      </c>
      <c r="Q180" s="90">
        <v>0</v>
      </c>
      <c r="R180" s="90">
        <f t="shared" si="14"/>
        <v>0</v>
      </c>
      <c r="S180" s="90">
        <v>0</v>
      </c>
      <c r="T180" s="91">
        <f t="shared" si="15"/>
        <v>0</v>
      </c>
      <c r="AR180" s="92" t="s">
        <v>100</v>
      </c>
      <c r="AT180" s="92" t="s">
        <v>83</v>
      </c>
      <c r="AU180" s="92" t="s">
        <v>95</v>
      </c>
      <c r="AY180" s="2" t="s">
        <v>80</v>
      </c>
      <c r="BE180" s="93">
        <f t="shared" si="16"/>
        <v>0</v>
      </c>
      <c r="BF180" s="93">
        <f t="shared" si="17"/>
        <v>0</v>
      </c>
      <c r="BG180" s="93">
        <f t="shared" si="18"/>
        <v>0</v>
      </c>
      <c r="BH180" s="93">
        <f t="shared" si="19"/>
        <v>0</v>
      </c>
      <c r="BI180" s="93">
        <f t="shared" si="20"/>
        <v>0</v>
      </c>
      <c r="BJ180" s="2" t="s">
        <v>88</v>
      </c>
      <c r="BK180" s="94">
        <f t="shared" si="21"/>
        <v>0</v>
      </c>
      <c r="BL180" s="2" t="s">
        <v>100</v>
      </c>
      <c r="BM180" s="92" t="s">
        <v>501</v>
      </c>
    </row>
    <row r="181" spans="2:65" s="10" customFormat="1" ht="16.5" customHeight="1">
      <c r="B181" s="81"/>
      <c r="C181" s="95" t="s">
        <v>252</v>
      </c>
      <c r="D181" s="95" t="s">
        <v>106</v>
      </c>
      <c r="E181" s="96" t="s">
        <v>502</v>
      </c>
      <c r="F181" s="97" t="s">
        <v>503</v>
      </c>
      <c r="G181" s="98" t="s">
        <v>99</v>
      </c>
      <c r="H181" s="99">
        <v>725</v>
      </c>
      <c r="I181" s="221">
        <v>0</v>
      </c>
      <c r="J181" s="221">
        <f t="shared" si="12"/>
        <v>0</v>
      </c>
      <c r="K181" s="100"/>
      <c r="L181" s="101"/>
      <c r="M181" s="102" t="s">
        <v>14</v>
      </c>
      <c r="N181" s="103" t="s">
        <v>35</v>
      </c>
      <c r="O181" s="90">
        <v>0</v>
      </c>
      <c r="P181" s="90">
        <f t="shared" si="13"/>
        <v>0</v>
      </c>
      <c r="Q181" s="90">
        <v>0</v>
      </c>
      <c r="R181" s="90">
        <f t="shared" si="14"/>
        <v>0</v>
      </c>
      <c r="S181" s="90">
        <v>0</v>
      </c>
      <c r="T181" s="91">
        <f t="shared" si="15"/>
        <v>0</v>
      </c>
      <c r="AR181" s="92" t="s">
        <v>109</v>
      </c>
      <c r="AT181" s="92" t="s">
        <v>106</v>
      </c>
      <c r="AU181" s="92" t="s">
        <v>95</v>
      </c>
      <c r="AY181" s="2" t="s">
        <v>80</v>
      </c>
      <c r="BE181" s="93">
        <f t="shared" si="16"/>
        <v>0</v>
      </c>
      <c r="BF181" s="93">
        <f t="shared" si="17"/>
        <v>0</v>
      </c>
      <c r="BG181" s="93">
        <f t="shared" si="18"/>
        <v>0</v>
      </c>
      <c r="BH181" s="93">
        <f t="shared" si="19"/>
        <v>0</v>
      </c>
      <c r="BI181" s="93">
        <f t="shared" si="20"/>
        <v>0</v>
      </c>
      <c r="BJ181" s="2" t="s">
        <v>88</v>
      </c>
      <c r="BK181" s="94">
        <f t="shared" si="21"/>
        <v>0</v>
      </c>
      <c r="BL181" s="2" t="s">
        <v>100</v>
      </c>
      <c r="BM181" s="92" t="s">
        <v>504</v>
      </c>
    </row>
    <row r="182" spans="2:65" s="10" customFormat="1" ht="16.5" customHeight="1">
      <c r="B182" s="81"/>
      <c r="C182" s="82" t="s">
        <v>256</v>
      </c>
      <c r="D182" s="82" t="s">
        <v>83</v>
      </c>
      <c r="E182" s="83" t="s">
        <v>157</v>
      </c>
      <c r="F182" s="84" t="s">
        <v>158</v>
      </c>
      <c r="G182" s="85" t="s">
        <v>99</v>
      </c>
      <c r="H182" s="86">
        <v>725</v>
      </c>
      <c r="I182" s="219">
        <v>0</v>
      </c>
      <c r="J182" s="219">
        <f t="shared" si="12"/>
        <v>0</v>
      </c>
      <c r="K182" s="87"/>
      <c r="L182" s="9"/>
      <c r="M182" s="88" t="s">
        <v>14</v>
      </c>
      <c r="N182" s="89" t="s">
        <v>35</v>
      </c>
      <c r="O182" s="90">
        <v>5.2999999999999999E-2</v>
      </c>
      <c r="P182" s="90">
        <f t="shared" si="13"/>
        <v>38.424999999999997</v>
      </c>
      <c r="Q182" s="90">
        <v>0</v>
      </c>
      <c r="R182" s="90">
        <f t="shared" si="14"/>
        <v>0</v>
      </c>
      <c r="S182" s="90">
        <v>0</v>
      </c>
      <c r="T182" s="91">
        <f t="shared" si="15"/>
        <v>0</v>
      </c>
      <c r="AR182" s="92" t="s">
        <v>100</v>
      </c>
      <c r="AT182" s="92" t="s">
        <v>83</v>
      </c>
      <c r="AU182" s="92" t="s">
        <v>95</v>
      </c>
      <c r="AY182" s="2" t="s">
        <v>80</v>
      </c>
      <c r="BE182" s="93">
        <f t="shared" si="16"/>
        <v>0</v>
      </c>
      <c r="BF182" s="93">
        <f t="shared" si="17"/>
        <v>0</v>
      </c>
      <c r="BG182" s="93">
        <f t="shared" si="18"/>
        <v>0</v>
      </c>
      <c r="BH182" s="93">
        <f t="shared" si="19"/>
        <v>0</v>
      </c>
      <c r="BI182" s="93">
        <f t="shared" si="20"/>
        <v>0</v>
      </c>
      <c r="BJ182" s="2" t="s">
        <v>88</v>
      </c>
      <c r="BK182" s="94">
        <f t="shared" si="21"/>
        <v>0</v>
      </c>
      <c r="BL182" s="2" t="s">
        <v>100</v>
      </c>
      <c r="BM182" s="92" t="s">
        <v>505</v>
      </c>
    </row>
    <row r="183" spans="2:65" s="10" customFormat="1" ht="16.5" customHeight="1">
      <c r="B183" s="81"/>
      <c r="C183" s="95" t="s">
        <v>260</v>
      </c>
      <c r="D183" s="95" t="s">
        <v>106</v>
      </c>
      <c r="E183" s="96" t="s">
        <v>161</v>
      </c>
      <c r="F183" s="97" t="s">
        <v>162</v>
      </c>
      <c r="G183" s="98" t="s">
        <v>153</v>
      </c>
      <c r="H183" s="99">
        <v>21.75</v>
      </c>
      <c r="I183" s="221">
        <v>0</v>
      </c>
      <c r="J183" s="221">
        <f t="shared" si="12"/>
        <v>0</v>
      </c>
      <c r="K183" s="100"/>
      <c r="L183" s="101"/>
      <c r="M183" s="102" t="s">
        <v>14</v>
      </c>
      <c r="N183" s="103" t="s">
        <v>35</v>
      </c>
      <c r="O183" s="90">
        <v>0</v>
      </c>
      <c r="P183" s="90">
        <f t="shared" si="13"/>
        <v>0</v>
      </c>
      <c r="Q183" s="90">
        <v>1</v>
      </c>
      <c r="R183" s="90">
        <f t="shared" si="14"/>
        <v>21.75</v>
      </c>
      <c r="S183" s="90">
        <v>0</v>
      </c>
      <c r="T183" s="91">
        <f t="shared" si="15"/>
        <v>0</v>
      </c>
      <c r="AR183" s="92" t="s">
        <v>109</v>
      </c>
      <c r="AT183" s="92" t="s">
        <v>106</v>
      </c>
      <c r="AU183" s="92" t="s">
        <v>95</v>
      </c>
      <c r="AY183" s="2" t="s">
        <v>80</v>
      </c>
      <c r="BE183" s="93">
        <f t="shared" si="16"/>
        <v>0</v>
      </c>
      <c r="BF183" s="93">
        <f t="shared" si="17"/>
        <v>0</v>
      </c>
      <c r="BG183" s="93">
        <f t="shared" si="18"/>
        <v>0</v>
      </c>
      <c r="BH183" s="93">
        <f t="shared" si="19"/>
        <v>0</v>
      </c>
      <c r="BI183" s="93">
        <f t="shared" si="20"/>
        <v>0</v>
      </c>
      <c r="BJ183" s="2" t="s">
        <v>88</v>
      </c>
      <c r="BK183" s="94">
        <f t="shared" si="21"/>
        <v>0</v>
      </c>
      <c r="BL183" s="2" t="s">
        <v>100</v>
      </c>
      <c r="BM183" s="92" t="s">
        <v>506</v>
      </c>
    </row>
    <row r="184" spans="2:65" s="105" customFormat="1">
      <c r="B184" s="104"/>
      <c r="D184" s="106" t="s">
        <v>134</v>
      </c>
      <c r="E184" s="107" t="s">
        <v>14</v>
      </c>
      <c r="F184" s="108" t="s">
        <v>507</v>
      </c>
      <c r="H184" s="109">
        <v>21.75</v>
      </c>
      <c r="I184" s="222"/>
      <c r="J184" s="222"/>
      <c r="L184" s="104"/>
      <c r="M184" s="110"/>
      <c r="T184" s="111"/>
      <c r="AT184" s="107" t="s">
        <v>134</v>
      </c>
      <c r="AU184" s="107" t="s">
        <v>95</v>
      </c>
      <c r="AV184" s="105" t="s">
        <v>88</v>
      </c>
      <c r="AW184" s="105" t="s">
        <v>136</v>
      </c>
      <c r="AX184" s="105" t="s">
        <v>79</v>
      </c>
      <c r="AY184" s="107" t="s">
        <v>80</v>
      </c>
    </row>
    <row r="185" spans="2:65" s="10" customFormat="1" ht="24.2" customHeight="1">
      <c r="B185" s="81"/>
      <c r="C185" s="82" t="s">
        <v>264</v>
      </c>
      <c r="D185" s="82" t="s">
        <v>83</v>
      </c>
      <c r="E185" s="83" t="s">
        <v>166</v>
      </c>
      <c r="F185" s="84" t="s">
        <v>167</v>
      </c>
      <c r="G185" s="85" t="s">
        <v>168</v>
      </c>
      <c r="H185" s="86">
        <v>51.1</v>
      </c>
      <c r="I185" s="219">
        <v>0</v>
      </c>
      <c r="J185" s="219">
        <f>ROUND(I185*H185,3)</f>
        <v>0</v>
      </c>
      <c r="K185" s="87"/>
      <c r="L185" s="9"/>
      <c r="M185" s="88" t="s">
        <v>14</v>
      </c>
      <c r="N185" s="89" t="s">
        <v>35</v>
      </c>
      <c r="O185" s="90">
        <v>0.158</v>
      </c>
      <c r="P185" s="90">
        <f>O185*H185</f>
        <v>8.0738000000000003</v>
      </c>
      <c r="Q185" s="90">
        <v>0</v>
      </c>
      <c r="R185" s="90">
        <f>Q185*H185</f>
        <v>0</v>
      </c>
      <c r="S185" s="90">
        <v>0</v>
      </c>
      <c r="T185" s="91">
        <f>S185*H185</f>
        <v>0</v>
      </c>
      <c r="AR185" s="92" t="s">
        <v>100</v>
      </c>
      <c r="AT185" s="92" t="s">
        <v>83</v>
      </c>
      <c r="AU185" s="92" t="s">
        <v>95</v>
      </c>
      <c r="AY185" s="2" t="s">
        <v>80</v>
      </c>
      <c r="BE185" s="93">
        <f>IF(N185="základná",J185,0)</f>
        <v>0</v>
      </c>
      <c r="BF185" s="93">
        <f>IF(N185="znížená",J185,0)</f>
        <v>0</v>
      </c>
      <c r="BG185" s="93">
        <f>IF(N185="zákl. prenesená",J185,0)</f>
        <v>0</v>
      </c>
      <c r="BH185" s="93">
        <f>IF(N185="zníž. prenesená",J185,0)</f>
        <v>0</v>
      </c>
      <c r="BI185" s="93">
        <f>IF(N185="nulová",J185,0)</f>
        <v>0</v>
      </c>
      <c r="BJ185" s="2" t="s">
        <v>88</v>
      </c>
      <c r="BK185" s="94">
        <f>ROUND(I185*H185,3)</f>
        <v>0</v>
      </c>
      <c r="BL185" s="2" t="s">
        <v>100</v>
      </c>
      <c r="BM185" s="92" t="s">
        <v>508</v>
      </c>
    </row>
    <row r="186" spans="2:65" s="10" customFormat="1" ht="16.5" customHeight="1">
      <c r="B186" s="81"/>
      <c r="C186" s="95" t="s">
        <v>268</v>
      </c>
      <c r="D186" s="95" t="s">
        <v>106</v>
      </c>
      <c r="E186" s="96" t="s">
        <v>311</v>
      </c>
      <c r="F186" s="97" t="s">
        <v>312</v>
      </c>
      <c r="G186" s="98" t="s">
        <v>173</v>
      </c>
      <c r="H186" s="99">
        <v>3570</v>
      </c>
      <c r="I186" s="221">
        <v>0</v>
      </c>
      <c r="J186" s="221">
        <f>ROUND(I186*H186,3)</f>
        <v>0</v>
      </c>
      <c r="K186" s="100"/>
      <c r="L186" s="101"/>
      <c r="M186" s="102" t="s">
        <v>14</v>
      </c>
      <c r="N186" s="103" t="s">
        <v>35</v>
      </c>
      <c r="O186" s="90">
        <v>0</v>
      </c>
      <c r="P186" s="90">
        <f>O186*H186</f>
        <v>0</v>
      </c>
      <c r="Q186" s="90">
        <v>2.9999999999999997E-4</v>
      </c>
      <c r="R186" s="90">
        <f>Q186*H186</f>
        <v>1.071</v>
      </c>
      <c r="S186" s="90">
        <v>0</v>
      </c>
      <c r="T186" s="91">
        <f>S186*H186</f>
        <v>0</v>
      </c>
      <c r="AR186" s="92" t="s">
        <v>109</v>
      </c>
      <c r="AT186" s="92" t="s">
        <v>106</v>
      </c>
      <c r="AU186" s="92" t="s">
        <v>95</v>
      </c>
      <c r="AY186" s="2" t="s">
        <v>80</v>
      </c>
      <c r="BE186" s="93">
        <f>IF(N186="základná",J186,0)</f>
        <v>0</v>
      </c>
      <c r="BF186" s="93">
        <f>IF(N186="znížená",J186,0)</f>
        <v>0</v>
      </c>
      <c r="BG186" s="93">
        <f>IF(N186="zákl. prenesená",J186,0)</f>
        <v>0</v>
      </c>
      <c r="BH186" s="93">
        <f>IF(N186="zníž. prenesená",J186,0)</f>
        <v>0</v>
      </c>
      <c r="BI186" s="93">
        <f>IF(N186="nulová",J186,0)</f>
        <v>0</v>
      </c>
      <c r="BJ186" s="2" t="s">
        <v>88</v>
      </c>
      <c r="BK186" s="94">
        <f>ROUND(I186*H186,3)</f>
        <v>0</v>
      </c>
      <c r="BL186" s="2" t="s">
        <v>100</v>
      </c>
      <c r="BM186" s="92" t="s">
        <v>509</v>
      </c>
    </row>
    <row r="187" spans="2:65" s="105" customFormat="1">
      <c r="B187" s="104"/>
      <c r="D187" s="106" t="s">
        <v>134</v>
      </c>
      <c r="F187" s="108" t="s">
        <v>510</v>
      </c>
      <c r="H187" s="109">
        <v>3570</v>
      </c>
      <c r="I187" s="222"/>
      <c r="J187" s="222"/>
      <c r="L187" s="104"/>
      <c r="M187" s="110"/>
      <c r="T187" s="111"/>
      <c r="AT187" s="107" t="s">
        <v>134</v>
      </c>
      <c r="AU187" s="107" t="s">
        <v>95</v>
      </c>
      <c r="AV187" s="105" t="s">
        <v>88</v>
      </c>
      <c r="AW187" s="105" t="s">
        <v>5</v>
      </c>
      <c r="AX187" s="105" t="s">
        <v>79</v>
      </c>
      <c r="AY187" s="107" t="s">
        <v>80</v>
      </c>
    </row>
    <row r="188" spans="2:65" s="10" customFormat="1" ht="24.2" customHeight="1">
      <c r="B188" s="81"/>
      <c r="C188" s="82" t="s">
        <v>272</v>
      </c>
      <c r="D188" s="82" t="s">
        <v>83</v>
      </c>
      <c r="E188" s="83" t="s">
        <v>290</v>
      </c>
      <c r="F188" s="84" t="s">
        <v>291</v>
      </c>
      <c r="G188" s="85" t="s">
        <v>179</v>
      </c>
      <c r="H188" s="86">
        <v>72</v>
      </c>
      <c r="I188" s="219">
        <v>0</v>
      </c>
      <c r="J188" s="219">
        <f>ROUND(I188*H188,3)</f>
        <v>0</v>
      </c>
      <c r="K188" s="87"/>
      <c r="L188" s="9"/>
      <c r="M188" s="88" t="s">
        <v>14</v>
      </c>
      <c r="N188" s="89" t="s">
        <v>35</v>
      </c>
      <c r="O188" s="90">
        <v>0</v>
      </c>
      <c r="P188" s="90">
        <f>O188*H188</f>
        <v>0</v>
      </c>
      <c r="Q188" s="90">
        <v>0</v>
      </c>
      <c r="R188" s="90">
        <f>Q188*H188</f>
        <v>0</v>
      </c>
      <c r="S188" s="90">
        <v>0</v>
      </c>
      <c r="T188" s="91">
        <f>S188*H188</f>
        <v>0</v>
      </c>
      <c r="AR188" s="92" t="s">
        <v>100</v>
      </c>
      <c r="AT188" s="92" t="s">
        <v>83</v>
      </c>
      <c r="AU188" s="92" t="s">
        <v>95</v>
      </c>
      <c r="AY188" s="2" t="s">
        <v>80</v>
      </c>
      <c r="BE188" s="93">
        <f>IF(N188="základná",J188,0)</f>
        <v>0</v>
      </c>
      <c r="BF188" s="93">
        <f>IF(N188="znížená",J188,0)</f>
        <v>0</v>
      </c>
      <c r="BG188" s="93">
        <f>IF(N188="zákl. prenesená",J188,0)</f>
        <v>0</v>
      </c>
      <c r="BH188" s="93">
        <f>IF(N188="zníž. prenesená",J188,0)</f>
        <v>0</v>
      </c>
      <c r="BI188" s="93">
        <f>IF(N188="nulová",J188,0)</f>
        <v>0</v>
      </c>
      <c r="BJ188" s="2" t="s">
        <v>88</v>
      </c>
      <c r="BK188" s="94">
        <f>ROUND(I188*H188,3)</f>
        <v>0</v>
      </c>
      <c r="BL188" s="2" t="s">
        <v>100</v>
      </c>
      <c r="BM188" s="92" t="s">
        <v>511</v>
      </c>
    </row>
    <row r="189" spans="2:65" s="10" customFormat="1" ht="24.2" customHeight="1">
      <c r="B189" s="81"/>
      <c r="C189" s="82" t="s">
        <v>276</v>
      </c>
      <c r="D189" s="82" t="s">
        <v>83</v>
      </c>
      <c r="E189" s="83" t="s">
        <v>294</v>
      </c>
      <c r="F189" s="84" t="s">
        <v>295</v>
      </c>
      <c r="G189" s="85" t="s">
        <v>296</v>
      </c>
      <c r="H189" s="86">
        <v>2.88</v>
      </c>
      <c r="I189" s="219">
        <v>0</v>
      </c>
      <c r="J189" s="219">
        <f>ROUND(I189*H189,3)</f>
        <v>0</v>
      </c>
      <c r="K189" s="87"/>
      <c r="L189" s="9"/>
      <c r="M189" s="88" t="s">
        <v>14</v>
      </c>
      <c r="N189" s="89" t="s">
        <v>35</v>
      </c>
      <c r="O189" s="90">
        <v>0</v>
      </c>
      <c r="P189" s="90">
        <f>O189*H189</f>
        <v>0</v>
      </c>
      <c r="Q189" s="90">
        <v>0</v>
      </c>
      <c r="R189" s="90">
        <f>Q189*H189</f>
        <v>0</v>
      </c>
      <c r="S189" s="90">
        <v>0</v>
      </c>
      <c r="T189" s="91">
        <f>S189*H189</f>
        <v>0</v>
      </c>
      <c r="AR189" s="92" t="s">
        <v>100</v>
      </c>
      <c r="AT189" s="92" t="s">
        <v>83</v>
      </c>
      <c r="AU189" s="92" t="s">
        <v>95</v>
      </c>
      <c r="AY189" s="2" t="s">
        <v>80</v>
      </c>
      <c r="BE189" s="93">
        <f>IF(N189="základná",J189,0)</f>
        <v>0</v>
      </c>
      <c r="BF189" s="93">
        <f>IF(N189="znížená",J189,0)</f>
        <v>0</v>
      </c>
      <c r="BG189" s="93">
        <f>IF(N189="zákl. prenesená",J189,0)</f>
        <v>0</v>
      </c>
      <c r="BH189" s="93">
        <f>IF(N189="zníž. prenesená",J189,0)</f>
        <v>0</v>
      </c>
      <c r="BI189" s="93">
        <f>IF(N189="nulová",J189,0)</f>
        <v>0</v>
      </c>
      <c r="BJ189" s="2" t="s">
        <v>88</v>
      </c>
      <c r="BK189" s="94">
        <f>ROUND(I189*H189,3)</f>
        <v>0</v>
      </c>
      <c r="BL189" s="2" t="s">
        <v>100</v>
      </c>
      <c r="BM189" s="92" t="s">
        <v>512</v>
      </c>
    </row>
    <row r="190" spans="2:65" s="105" customFormat="1">
      <c r="B190" s="104"/>
      <c r="D190" s="106" t="s">
        <v>134</v>
      </c>
      <c r="E190" s="107" t="s">
        <v>14</v>
      </c>
      <c r="F190" s="108" t="s">
        <v>513</v>
      </c>
      <c r="H190" s="109">
        <v>2.88</v>
      </c>
      <c r="I190" s="222"/>
      <c r="J190" s="222"/>
      <c r="L190" s="104"/>
      <c r="M190" s="110"/>
      <c r="T190" s="111"/>
      <c r="AT190" s="107" t="s">
        <v>134</v>
      </c>
      <c r="AU190" s="107" t="s">
        <v>95</v>
      </c>
      <c r="AV190" s="105" t="s">
        <v>88</v>
      </c>
      <c r="AW190" s="105" t="s">
        <v>136</v>
      </c>
      <c r="AX190" s="105" t="s">
        <v>79</v>
      </c>
      <c r="AY190" s="107" t="s">
        <v>80</v>
      </c>
    </row>
    <row r="191" spans="2:65" s="10" customFormat="1" ht="24.2" customHeight="1">
      <c r="B191" s="81"/>
      <c r="C191" s="95" t="s">
        <v>280</v>
      </c>
      <c r="D191" s="95" t="s">
        <v>106</v>
      </c>
      <c r="E191" s="96" t="s">
        <v>300</v>
      </c>
      <c r="F191" s="97" t="s">
        <v>301</v>
      </c>
      <c r="G191" s="98" t="s">
        <v>179</v>
      </c>
      <c r="H191" s="99">
        <v>72</v>
      </c>
      <c r="I191" s="221">
        <v>0</v>
      </c>
      <c r="J191" s="221">
        <f>ROUND(I191*H191,3)</f>
        <v>0</v>
      </c>
      <c r="K191" s="100"/>
      <c r="L191" s="101"/>
      <c r="M191" s="102" t="s">
        <v>14</v>
      </c>
      <c r="N191" s="103" t="s">
        <v>35</v>
      </c>
      <c r="O191" s="90">
        <v>0</v>
      </c>
      <c r="P191" s="90">
        <f>O191*H191</f>
        <v>0</v>
      </c>
      <c r="Q191" s="90">
        <v>0.01</v>
      </c>
      <c r="R191" s="90">
        <f>Q191*H191</f>
        <v>0.72</v>
      </c>
      <c r="S191" s="90">
        <v>0</v>
      </c>
      <c r="T191" s="91">
        <f>S191*H191</f>
        <v>0</v>
      </c>
      <c r="AR191" s="92" t="s">
        <v>109</v>
      </c>
      <c r="AT191" s="92" t="s">
        <v>106</v>
      </c>
      <c r="AU191" s="92" t="s">
        <v>95</v>
      </c>
      <c r="AY191" s="2" t="s">
        <v>80</v>
      </c>
      <c r="BE191" s="93">
        <f>IF(N191="základná",J191,0)</f>
        <v>0</v>
      </c>
      <c r="BF191" s="93">
        <f>IF(N191="znížená",J191,0)</f>
        <v>0</v>
      </c>
      <c r="BG191" s="93">
        <f>IF(N191="zákl. prenesená",J191,0)</f>
        <v>0</v>
      </c>
      <c r="BH191" s="93">
        <f>IF(N191="zníž. prenesená",J191,0)</f>
        <v>0</v>
      </c>
      <c r="BI191" s="93">
        <f>IF(N191="nulová",J191,0)</f>
        <v>0</v>
      </c>
      <c r="BJ191" s="2" t="s">
        <v>88</v>
      </c>
      <c r="BK191" s="94">
        <f>ROUND(I191*H191,3)</f>
        <v>0</v>
      </c>
      <c r="BL191" s="2" t="s">
        <v>100</v>
      </c>
      <c r="BM191" s="92" t="s">
        <v>514</v>
      </c>
    </row>
    <row r="192" spans="2:65" s="10" customFormat="1" ht="24.2" customHeight="1">
      <c r="B192" s="81"/>
      <c r="C192" s="95" t="s">
        <v>284</v>
      </c>
      <c r="D192" s="95" t="s">
        <v>106</v>
      </c>
      <c r="E192" s="96" t="s">
        <v>304</v>
      </c>
      <c r="F192" s="97" t="s">
        <v>305</v>
      </c>
      <c r="G192" s="98" t="s">
        <v>179</v>
      </c>
      <c r="H192" s="99">
        <v>72</v>
      </c>
      <c r="I192" s="221">
        <v>0</v>
      </c>
      <c r="J192" s="221">
        <f>ROUND(I192*H192,3)</f>
        <v>0</v>
      </c>
      <c r="K192" s="100"/>
      <c r="L192" s="101"/>
      <c r="M192" s="102" t="s">
        <v>14</v>
      </c>
      <c r="N192" s="103" t="s">
        <v>35</v>
      </c>
      <c r="O192" s="90">
        <v>0</v>
      </c>
      <c r="P192" s="90">
        <f>O192*H192</f>
        <v>0</v>
      </c>
      <c r="Q192" s="90">
        <v>5.0000000000000001E-3</v>
      </c>
      <c r="R192" s="90">
        <f>Q192*H192</f>
        <v>0.36</v>
      </c>
      <c r="S192" s="90">
        <v>0</v>
      </c>
      <c r="T192" s="91">
        <f>S192*H192</f>
        <v>0</v>
      </c>
      <c r="AR192" s="92" t="s">
        <v>109</v>
      </c>
      <c r="AT192" s="92" t="s">
        <v>106</v>
      </c>
      <c r="AU192" s="92" t="s">
        <v>95</v>
      </c>
      <c r="AY192" s="2" t="s">
        <v>80</v>
      </c>
      <c r="BE192" s="93">
        <f>IF(N192="základná",J192,0)</f>
        <v>0</v>
      </c>
      <c r="BF192" s="93">
        <f>IF(N192="znížená",J192,0)</f>
        <v>0</v>
      </c>
      <c r="BG192" s="93">
        <f>IF(N192="zákl. prenesená",J192,0)</f>
        <v>0</v>
      </c>
      <c r="BH192" s="93">
        <f>IF(N192="zníž. prenesená",J192,0)</f>
        <v>0</v>
      </c>
      <c r="BI192" s="93">
        <f>IF(N192="nulová",J192,0)</f>
        <v>0</v>
      </c>
      <c r="BJ192" s="2" t="s">
        <v>88</v>
      </c>
      <c r="BK192" s="94">
        <f>ROUND(I192*H192,3)</f>
        <v>0</v>
      </c>
      <c r="BL192" s="2" t="s">
        <v>100</v>
      </c>
      <c r="BM192" s="92" t="s">
        <v>515</v>
      </c>
    </row>
    <row r="193" spans="2:65" s="105" customFormat="1">
      <c r="B193" s="104"/>
      <c r="D193" s="106" t="s">
        <v>134</v>
      </c>
      <c r="E193" s="107" t="s">
        <v>14</v>
      </c>
      <c r="F193" s="108" t="s">
        <v>516</v>
      </c>
      <c r="H193" s="109">
        <v>72</v>
      </c>
      <c r="I193" s="222"/>
      <c r="J193" s="222"/>
      <c r="L193" s="104"/>
      <c r="M193" s="110"/>
      <c r="T193" s="111"/>
      <c r="AT193" s="107" t="s">
        <v>134</v>
      </c>
      <c r="AU193" s="107" t="s">
        <v>95</v>
      </c>
      <c r="AV193" s="105" t="s">
        <v>88</v>
      </c>
      <c r="AW193" s="105" t="s">
        <v>136</v>
      </c>
      <c r="AX193" s="105" t="s">
        <v>2</v>
      </c>
      <c r="AY193" s="107" t="s">
        <v>80</v>
      </c>
    </row>
    <row r="194" spans="2:65" s="113" customFormat="1">
      <c r="B194" s="112"/>
      <c r="D194" s="106" t="s">
        <v>134</v>
      </c>
      <c r="E194" s="114" t="s">
        <v>14</v>
      </c>
      <c r="F194" s="115" t="s">
        <v>137</v>
      </c>
      <c r="H194" s="116">
        <v>72</v>
      </c>
      <c r="I194" s="223"/>
      <c r="J194" s="223"/>
      <c r="L194" s="112"/>
      <c r="M194" s="117"/>
      <c r="T194" s="118"/>
      <c r="AT194" s="114" t="s">
        <v>134</v>
      </c>
      <c r="AU194" s="114" t="s">
        <v>95</v>
      </c>
      <c r="AV194" s="113" t="s">
        <v>100</v>
      </c>
      <c r="AW194" s="113" t="s">
        <v>136</v>
      </c>
      <c r="AX194" s="113" t="s">
        <v>79</v>
      </c>
      <c r="AY194" s="114" t="s">
        <v>80</v>
      </c>
    </row>
    <row r="195" spans="2:65" s="72" customFormat="1" ht="20.85" customHeight="1">
      <c r="B195" s="71"/>
      <c r="D195" s="73" t="s">
        <v>77</v>
      </c>
      <c r="E195" s="80" t="s">
        <v>315</v>
      </c>
      <c r="F195" s="80" t="s">
        <v>316</v>
      </c>
      <c r="I195" s="220"/>
      <c r="J195" s="218">
        <f>BK195</f>
        <v>0</v>
      </c>
      <c r="L195" s="71"/>
      <c r="M195" s="75"/>
      <c r="P195" s="76">
        <f>SUM(P196:P223)</f>
        <v>118.0441</v>
      </c>
      <c r="R195" s="76">
        <f>SUM(R196:R223)</f>
        <v>28.377949600000001</v>
      </c>
      <c r="T195" s="77">
        <f>SUM(T196:T223)</f>
        <v>0</v>
      </c>
      <c r="AR195" s="73" t="s">
        <v>79</v>
      </c>
      <c r="AT195" s="78" t="s">
        <v>77</v>
      </c>
      <c r="AU195" s="78" t="s">
        <v>88</v>
      </c>
      <c r="AY195" s="73" t="s">
        <v>80</v>
      </c>
      <c r="BK195" s="79">
        <f>SUM(BK196:BK223)</f>
        <v>0</v>
      </c>
    </row>
    <row r="196" spans="2:65" s="10" customFormat="1" ht="24.2" customHeight="1">
      <c r="B196" s="81"/>
      <c r="C196" s="82" t="s">
        <v>286</v>
      </c>
      <c r="D196" s="82" t="s">
        <v>83</v>
      </c>
      <c r="E196" s="83" t="s">
        <v>202</v>
      </c>
      <c r="F196" s="84" t="s">
        <v>203</v>
      </c>
      <c r="G196" s="85" t="s">
        <v>168</v>
      </c>
      <c r="H196" s="86">
        <v>136</v>
      </c>
      <c r="I196" s="219">
        <v>0</v>
      </c>
      <c r="J196" s="219">
        <f>ROUND(I196*H196,3)</f>
        <v>0</v>
      </c>
      <c r="K196" s="87"/>
      <c r="L196" s="9"/>
      <c r="M196" s="88" t="s">
        <v>14</v>
      </c>
      <c r="N196" s="89" t="s">
        <v>35</v>
      </c>
      <c r="O196" s="90">
        <v>3.0000000000000001E-3</v>
      </c>
      <c r="P196" s="90">
        <f>O196*H196</f>
        <v>0.40800000000000003</v>
      </c>
      <c r="Q196" s="90">
        <v>0</v>
      </c>
      <c r="R196" s="90">
        <f>Q196*H196</f>
        <v>0</v>
      </c>
      <c r="S196" s="90">
        <v>0</v>
      </c>
      <c r="T196" s="91">
        <f>S196*H196</f>
        <v>0</v>
      </c>
      <c r="AR196" s="92" t="s">
        <v>100</v>
      </c>
      <c r="AT196" s="92" t="s">
        <v>83</v>
      </c>
      <c r="AU196" s="92" t="s">
        <v>95</v>
      </c>
      <c r="AY196" s="2" t="s">
        <v>80</v>
      </c>
      <c r="BE196" s="93">
        <f>IF(N196="základná",J196,0)</f>
        <v>0</v>
      </c>
      <c r="BF196" s="93">
        <f>IF(N196="znížená",J196,0)</f>
        <v>0</v>
      </c>
      <c r="BG196" s="93">
        <f>IF(N196="zákl. prenesená",J196,0)</f>
        <v>0</v>
      </c>
      <c r="BH196" s="93">
        <f>IF(N196="zníž. prenesená",J196,0)</f>
        <v>0</v>
      </c>
      <c r="BI196" s="93">
        <f>IF(N196="nulová",J196,0)</f>
        <v>0</v>
      </c>
      <c r="BJ196" s="2" t="s">
        <v>88</v>
      </c>
      <c r="BK196" s="94">
        <f>ROUND(I196*H196,3)</f>
        <v>0</v>
      </c>
      <c r="BL196" s="2" t="s">
        <v>100</v>
      </c>
      <c r="BM196" s="92" t="s">
        <v>517</v>
      </c>
    </row>
    <row r="197" spans="2:65" s="105" customFormat="1">
      <c r="B197" s="104"/>
      <c r="D197" s="106" t="s">
        <v>134</v>
      </c>
      <c r="F197" s="108" t="s">
        <v>518</v>
      </c>
      <c r="H197" s="109">
        <v>136</v>
      </c>
      <c r="I197" s="222"/>
      <c r="J197" s="222"/>
      <c r="L197" s="104"/>
      <c r="M197" s="110"/>
      <c r="T197" s="111"/>
      <c r="AT197" s="107" t="s">
        <v>134</v>
      </c>
      <c r="AU197" s="107" t="s">
        <v>95</v>
      </c>
      <c r="AV197" s="105" t="s">
        <v>88</v>
      </c>
      <c r="AW197" s="105" t="s">
        <v>5</v>
      </c>
      <c r="AX197" s="105" t="s">
        <v>79</v>
      </c>
      <c r="AY197" s="107" t="s">
        <v>80</v>
      </c>
    </row>
    <row r="198" spans="2:65" s="10" customFormat="1" ht="24.2" customHeight="1">
      <c r="B198" s="81"/>
      <c r="C198" s="95" t="s">
        <v>289</v>
      </c>
      <c r="D198" s="95" t="s">
        <v>106</v>
      </c>
      <c r="E198" s="96" t="s">
        <v>207</v>
      </c>
      <c r="F198" s="97" t="s">
        <v>208</v>
      </c>
      <c r="G198" s="98" t="s">
        <v>99</v>
      </c>
      <c r="H198" s="99">
        <v>0.13600000000000001</v>
      </c>
      <c r="I198" s="221">
        <v>0</v>
      </c>
      <c r="J198" s="221">
        <f t="shared" ref="J198:J211" si="22">ROUND(I198*H198,3)</f>
        <v>0</v>
      </c>
      <c r="K198" s="100"/>
      <c r="L198" s="101"/>
      <c r="M198" s="102" t="s">
        <v>14</v>
      </c>
      <c r="N198" s="103" t="s">
        <v>35</v>
      </c>
      <c r="O198" s="90">
        <v>0</v>
      </c>
      <c r="P198" s="90">
        <f t="shared" ref="P198:P211" si="23">O198*H198</f>
        <v>0</v>
      </c>
      <c r="Q198" s="90">
        <v>1.1000000000000001E-3</v>
      </c>
      <c r="R198" s="90">
        <f t="shared" ref="R198:R211" si="24">Q198*H198</f>
        <v>1.4960000000000003E-4</v>
      </c>
      <c r="S198" s="90">
        <v>0</v>
      </c>
      <c r="T198" s="91">
        <f t="shared" ref="T198:T211" si="25">S198*H198</f>
        <v>0</v>
      </c>
      <c r="AR198" s="92" t="s">
        <v>109</v>
      </c>
      <c r="AT198" s="92" t="s">
        <v>106</v>
      </c>
      <c r="AU198" s="92" t="s">
        <v>95</v>
      </c>
      <c r="AY198" s="2" t="s">
        <v>80</v>
      </c>
      <c r="BE198" s="93">
        <f t="shared" ref="BE198:BE211" si="26">IF(N198="základná",J198,0)</f>
        <v>0</v>
      </c>
      <c r="BF198" s="93">
        <f t="shared" ref="BF198:BF211" si="27">IF(N198="znížená",J198,0)</f>
        <v>0</v>
      </c>
      <c r="BG198" s="93">
        <f t="shared" ref="BG198:BG211" si="28">IF(N198="zákl. prenesená",J198,0)</f>
        <v>0</v>
      </c>
      <c r="BH198" s="93">
        <f t="shared" ref="BH198:BH211" si="29">IF(N198="zníž. prenesená",J198,0)</f>
        <v>0</v>
      </c>
      <c r="BI198" s="93">
        <f t="shared" ref="BI198:BI211" si="30">IF(N198="nulová",J198,0)</f>
        <v>0</v>
      </c>
      <c r="BJ198" s="2" t="s">
        <v>88</v>
      </c>
      <c r="BK198" s="94">
        <f t="shared" ref="BK198:BK211" si="31">ROUND(I198*H198,3)</f>
        <v>0</v>
      </c>
      <c r="BL198" s="2" t="s">
        <v>100</v>
      </c>
      <c r="BM198" s="92" t="s">
        <v>519</v>
      </c>
    </row>
    <row r="199" spans="2:65" s="10" customFormat="1" ht="24.2" customHeight="1">
      <c r="B199" s="81"/>
      <c r="C199" s="82" t="s">
        <v>293</v>
      </c>
      <c r="D199" s="82" t="s">
        <v>83</v>
      </c>
      <c r="E199" s="83" t="s">
        <v>217</v>
      </c>
      <c r="F199" s="84" t="s">
        <v>218</v>
      </c>
      <c r="G199" s="85" t="s">
        <v>168</v>
      </c>
      <c r="H199" s="86">
        <v>136</v>
      </c>
      <c r="I199" s="219">
        <v>0</v>
      </c>
      <c r="J199" s="219">
        <f t="shared" si="22"/>
        <v>0</v>
      </c>
      <c r="K199" s="87"/>
      <c r="L199" s="9"/>
      <c r="M199" s="88" t="s">
        <v>14</v>
      </c>
      <c r="N199" s="89" t="s">
        <v>35</v>
      </c>
      <c r="O199" s="90">
        <v>1E-3</v>
      </c>
      <c r="P199" s="90">
        <f t="shared" si="23"/>
        <v>0.13600000000000001</v>
      </c>
      <c r="Q199" s="90">
        <v>0</v>
      </c>
      <c r="R199" s="90">
        <f t="shared" si="24"/>
        <v>0</v>
      </c>
      <c r="S199" s="90">
        <v>0</v>
      </c>
      <c r="T199" s="91">
        <f t="shared" si="25"/>
        <v>0</v>
      </c>
      <c r="AR199" s="92" t="s">
        <v>100</v>
      </c>
      <c r="AT199" s="92" t="s">
        <v>83</v>
      </c>
      <c r="AU199" s="92" t="s">
        <v>95</v>
      </c>
      <c r="AY199" s="2" t="s">
        <v>80</v>
      </c>
      <c r="BE199" s="93">
        <f t="shared" si="26"/>
        <v>0</v>
      </c>
      <c r="BF199" s="93">
        <f t="shared" si="27"/>
        <v>0</v>
      </c>
      <c r="BG199" s="93">
        <f t="shared" si="28"/>
        <v>0</v>
      </c>
      <c r="BH199" s="93">
        <f t="shared" si="29"/>
        <v>0</v>
      </c>
      <c r="BI199" s="93">
        <f t="shared" si="30"/>
        <v>0</v>
      </c>
      <c r="BJ199" s="2" t="s">
        <v>88</v>
      </c>
      <c r="BK199" s="94">
        <f t="shared" si="31"/>
        <v>0</v>
      </c>
      <c r="BL199" s="2" t="s">
        <v>100</v>
      </c>
      <c r="BM199" s="92" t="s">
        <v>520</v>
      </c>
    </row>
    <row r="200" spans="2:65" s="10" customFormat="1" ht="24.2" customHeight="1">
      <c r="B200" s="81"/>
      <c r="C200" s="82" t="s">
        <v>299</v>
      </c>
      <c r="D200" s="82" t="s">
        <v>83</v>
      </c>
      <c r="E200" s="83" t="s">
        <v>221</v>
      </c>
      <c r="F200" s="84" t="s">
        <v>222</v>
      </c>
      <c r="G200" s="85" t="s">
        <v>168</v>
      </c>
      <c r="H200" s="86">
        <v>136</v>
      </c>
      <c r="I200" s="219">
        <v>0</v>
      </c>
      <c r="J200" s="219">
        <f t="shared" si="22"/>
        <v>0</v>
      </c>
      <c r="K200" s="87"/>
      <c r="L200" s="9"/>
      <c r="M200" s="88" t="s">
        <v>14</v>
      </c>
      <c r="N200" s="89" t="s">
        <v>35</v>
      </c>
      <c r="O200" s="90">
        <v>1.4999999999999999E-2</v>
      </c>
      <c r="P200" s="90">
        <f t="shared" si="23"/>
        <v>2.04</v>
      </c>
      <c r="Q200" s="90">
        <v>0</v>
      </c>
      <c r="R200" s="90">
        <f t="shared" si="24"/>
        <v>0</v>
      </c>
      <c r="S200" s="90">
        <v>0</v>
      </c>
      <c r="T200" s="91">
        <f t="shared" si="25"/>
        <v>0</v>
      </c>
      <c r="AR200" s="92" t="s">
        <v>100</v>
      </c>
      <c r="AT200" s="92" t="s">
        <v>83</v>
      </c>
      <c r="AU200" s="92" t="s">
        <v>95</v>
      </c>
      <c r="AY200" s="2" t="s">
        <v>80</v>
      </c>
      <c r="BE200" s="93">
        <f t="shared" si="26"/>
        <v>0</v>
      </c>
      <c r="BF200" s="93">
        <f t="shared" si="27"/>
        <v>0</v>
      </c>
      <c r="BG200" s="93">
        <f t="shared" si="28"/>
        <v>0</v>
      </c>
      <c r="BH200" s="93">
        <f t="shared" si="29"/>
        <v>0</v>
      </c>
      <c r="BI200" s="93">
        <f t="shared" si="30"/>
        <v>0</v>
      </c>
      <c r="BJ200" s="2" t="s">
        <v>88</v>
      </c>
      <c r="BK200" s="94">
        <f t="shared" si="31"/>
        <v>0</v>
      </c>
      <c r="BL200" s="2" t="s">
        <v>100</v>
      </c>
      <c r="BM200" s="92" t="s">
        <v>521</v>
      </c>
    </row>
    <row r="201" spans="2:65" s="10" customFormat="1" ht="24.2" customHeight="1">
      <c r="B201" s="81"/>
      <c r="C201" s="82" t="s">
        <v>303</v>
      </c>
      <c r="D201" s="82" t="s">
        <v>83</v>
      </c>
      <c r="E201" s="83" t="s">
        <v>225</v>
      </c>
      <c r="F201" s="84" t="s">
        <v>226</v>
      </c>
      <c r="G201" s="85" t="s">
        <v>168</v>
      </c>
      <c r="H201" s="86">
        <v>136</v>
      </c>
      <c r="I201" s="219">
        <v>0</v>
      </c>
      <c r="J201" s="219">
        <f t="shared" si="22"/>
        <v>0</v>
      </c>
      <c r="K201" s="87"/>
      <c r="L201" s="9"/>
      <c r="M201" s="88" t="s">
        <v>14</v>
      </c>
      <c r="N201" s="89" t="s">
        <v>35</v>
      </c>
      <c r="O201" s="90">
        <v>0.05</v>
      </c>
      <c r="P201" s="90">
        <f t="shared" si="23"/>
        <v>6.8000000000000007</v>
      </c>
      <c r="Q201" s="90">
        <v>0</v>
      </c>
      <c r="R201" s="90">
        <f t="shared" si="24"/>
        <v>0</v>
      </c>
      <c r="S201" s="90">
        <v>0</v>
      </c>
      <c r="T201" s="91">
        <f t="shared" si="25"/>
        <v>0</v>
      </c>
      <c r="AR201" s="92" t="s">
        <v>100</v>
      </c>
      <c r="AT201" s="92" t="s">
        <v>83</v>
      </c>
      <c r="AU201" s="92" t="s">
        <v>95</v>
      </c>
      <c r="AY201" s="2" t="s">
        <v>80</v>
      </c>
      <c r="BE201" s="93">
        <f t="shared" si="26"/>
        <v>0</v>
      </c>
      <c r="BF201" s="93">
        <f t="shared" si="27"/>
        <v>0</v>
      </c>
      <c r="BG201" s="93">
        <f t="shared" si="28"/>
        <v>0</v>
      </c>
      <c r="BH201" s="93">
        <f t="shared" si="29"/>
        <v>0</v>
      </c>
      <c r="BI201" s="93">
        <f t="shared" si="30"/>
        <v>0</v>
      </c>
      <c r="BJ201" s="2" t="s">
        <v>88</v>
      </c>
      <c r="BK201" s="94">
        <f t="shared" si="31"/>
        <v>0</v>
      </c>
      <c r="BL201" s="2" t="s">
        <v>100</v>
      </c>
      <c r="BM201" s="92" t="s">
        <v>522</v>
      </c>
    </row>
    <row r="202" spans="2:65" s="10" customFormat="1" ht="24.2" customHeight="1">
      <c r="B202" s="81"/>
      <c r="C202" s="82" t="s">
        <v>308</v>
      </c>
      <c r="D202" s="82" t="s">
        <v>83</v>
      </c>
      <c r="E202" s="83" t="s">
        <v>329</v>
      </c>
      <c r="F202" s="84" t="s">
        <v>330</v>
      </c>
      <c r="G202" s="85" t="s">
        <v>99</v>
      </c>
      <c r="H202" s="86">
        <v>676</v>
      </c>
      <c r="I202" s="219">
        <v>0</v>
      </c>
      <c r="J202" s="219">
        <f t="shared" si="22"/>
        <v>0</v>
      </c>
      <c r="K202" s="87"/>
      <c r="L202" s="9"/>
      <c r="M202" s="88" t="s">
        <v>14</v>
      </c>
      <c r="N202" s="89" t="s">
        <v>35</v>
      </c>
      <c r="O202" s="90">
        <v>4.7E-2</v>
      </c>
      <c r="P202" s="90">
        <f t="shared" si="23"/>
        <v>31.771999999999998</v>
      </c>
      <c r="Q202" s="90">
        <v>0</v>
      </c>
      <c r="R202" s="90">
        <f t="shared" si="24"/>
        <v>0</v>
      </c>
      <c r="S202" s="90">
        <v>0</v>
      </c>
      <c r="T202" s="91">
        <f t="shared" si="25"/>
        <v>0</v>
      </c>
      <c r="AR202" s="92" t="s">
        <v>100</v>
      </c>
      <c r="AT202" s="92" t="s">
        <v>83</v>
      </c>
      <c r="AU202" s="92" t="s">
        <v>95</v>
      </c>
      <c r="AY202" s="2" t="s">
        <v>80</v>
      </c>
      <c r="BE202" s="93">
        <f t="shared" si="26"/>
        <v>0</v>
      </c>
      <c r="BF202" s="93">
        <f t="shared" si="27"/>
        <v>0</v>
      </c>
      <c r="BG202" s="93">
        <f t="shared" si="28"/>
        <v>0</v>
      </c>
      <c r="BH202" s="93">
        <f t="shared" si="29"/>
        <v>0</v>
      </c>
      <c r="BI202" s="93">
        <f t="shared" si="30"/>
        <v>0</v>
      </c>
      <c r="BJ202" s="2" t="s">
        <v>88</v>
      </c>
      <c r="BK202" s="94">
        <f t="shared" si="31"/>
        <v>0</v>
      </c>
      <c r="BL202" s="2" t="s">
        <v>100</v>
      </c>
      <c r="BM202" s="92" t="s">
        <v>523</v>
      </c>
    </row>
    <row r="203" spans="2:65" s="10" customFormat="1" ht="24.2" customHeight="1">
      <c r="B203" s="81"/>
      <c r="C203" s="82" t="s">
        <v>310</v>
      </c>
      <c r="D203" s="82" t="s">
        <v>83</v>
      </c>
      <c r="E203" s="83" t="s">
        <v>333</v>
      </c>
      <c r="F203" s="84" t="s">
        <v>334</v>
      </c>
      <c r="G203" s="85" t="s">
        <v>99</v>
      </c>
      <c r="H203" s="86">
        <v>676</v>
      </c>
      <c r="I203" s="219">
        <v>0</v>
      </c>
      <c r="J203" s="219">
        <f t="shared" si="22"/>
        <v>0</v>
      </c>
      <c r="K203" s="87"/>
      <c r="L203" s="9"/>
      <c r="M203" s="88" t="s">
        <v>14</v>
      </c>
      <c r="N203" s="89" t="s">
        <v>35</v>
      </c>
      <c r="O203" s="90">
        <v>1.4999999999999999E-2</v>
      </c>
      <c r="P203" s="90">
        <f t="shared" si="23"/>
        <v>10.139999999999999</v>
      </c>
      <c r="Q203" s="90">
        <v>0</v>
      </c>
      <c r="R203" s="90">
        <f t="shared" si="24"/>
        <v>0</v>
      </c>
      <c r="S203" s="90">
        <v>0</v>
      </c>
      <c r="T203" s="91">
        <f t="shared" si="25"/>
        <v>0</v>
      </c>
      <c r="AR203" s="92" t="s">
        <v>100</v>
      </c>
      <c r="AT203" s="92" t="s">
        <v>83</v>
      </c>
      <c r="AU203" s="92" t="s">
        <v>95</v>
      </c>
      <c r="AY203" s="2" t="s">
        <v>80</v>
      </c>
      <c r="BE203" s="93">
        <f t="shared" si="26"/>
        <v>0</v>
      </c>
      <c r="BF203" s="93">
        <f t="shared" si="27"/>
        <v>0</v>
      </c>
      <c r="BG203" s="93">
        <f t="shared" si="28"/>
        <v>0</v>
      </c>
      <c r="BH203" s="93">
        <f t="shared" si="29"/>
        <v>0</v>
      </c>
      <c r="BI203" s="93">
        <f t="shared" si="30"/>
        <v>0</v>
      </c>
      <c r="BJ203" s="2" t="s">
        <v>88</v>
      </c>
      <c r="BK203" s="94">
        <f t="shared" si="31"/>
        <v>0</v>
      </c>
      <c r="BL203" s="2" t="s">
        <v>100</v>
      </c>
      <c r="BM203" s="92" t="s">
        <v>524</v>
      </c>
    </row>
    <row r="204" spans="2:65" s="10" customFormat="1" ht="16.5" customHeight="1">
      <c r="B204" s="81"/>
      <c r="C204" s="95" t="s">
        <v>317</v>
      </c>
      <c r="D204" s="95" t="s">
        <v>106</v>
      </c>
      <c r="E204" s="96" t="s">
        <v>337</v>
      </c>
      <c r="F204" s="97" t="s">
        <v>338</v>
      </c>
      <c r="G204" s="98" t="s">
        <v>99</v>
      </c>
      <c r="H204" s="99">
        <v>676</v>
      </c>
      <c r="I204" s="221">
        <v>0</v>
      </c>
      <c r="J204" s="221">
        <f t="shared" si="22"/>
        <v>0</v>
      </c>
      <c r="K204" s="100"/>
      <c r="L204" s="101"/>
      <c r="M204" s="102" t="s">
        <v>14</v>
      </c>
      <c r="N204" s="103" t="s">
        <v>35</v>
      </c>
      <c r="O204" s="90">
        <v>0</v>
      </c>
      <c r="P204" s="90">
        <f t="shared" si="23"/>
        <v>0</v>
      </c>
      <c r="Q204" s="90">
        <v>0</v>
      </c>
      <c r="R204" s="90">
        <f t="shared" si="24"/>
        <v>0</v>
      </c>
      <c r="S204" s="90">
        <v>0</v>
      </c>
      <c r="T204" s="91">
        <f t="shared" si="25"/>
        <v>0</v>
      </c>
      <c r="AR204" s="92" t="s">
        <v>109</v>
      </c>
      <c r="AT204" s="92" t="s">
        <v>106</v>
      </c>
      <c r="AU204" s="92" t="s">
        <v>95</v>
      </c>
      <c r="AY204" s="2" t="s">
        <v>80</v>
      </c>
      <c r="BE204" s="93">
        <f t="shared" si="26"/>
        <v>0</v>
      </c>
      <c r="BF204" s="93">
        <f t="shared" si="27"/>
        <v>0</v>
      </c>
      <c r="BG204" s="93">
        <f t="shared" si="28"/>
        <v>0</v>
      </c>
      <c r="BH204" s="93">
        <f t="shared" si="29"/>
        <v>0</v>
      </c>
      <c r="BI204" s="93">
        <f t="shared" si="30"/>
        <v>0</v>
      </c>
      <c r="BJ204" s="2" t="s">
        <v>88</v>
      </c>
      <c r="BK204" s="94">
        <f t="shared" si="31"/>
        <v>0</v>
      </c>
      <c r="BL204" s="2" t="s">
        <v>100</v>
      </c>
      <c r="BM204" s="92" t="s">
        <v>525</v>
      </c>
    </row>
    <row r="205" spans="2:65" s="10" customFormat="1" ht="24.2" customHeight="1">
      <c r="B205" s="81"/>
      <c r="C205" s="82" t="s">
        <v>320</v>
      </c>
      <c r="D205" s="82" t="s">
        <v>83</v>
      </c>
      <c r="E205" s="83" t="s">
        <v>341</v>
      </c>
      <c r="F205" s="84" t="s">
        <v>342</v>
      </c>
      <c r="G205" s="85" t="s">
        <v>99</v>
      </c>
      <c r="H205" s="86">
        <v>943</v>
      </c>
      <c r="I205" s="219">
        <v>0</v>
      </c>
      <c r="J205" s="219">
        <f t="shared" si="22"/>
        <v>0</v>
      </c>
      <c r="K205" s="87"/>
      <c r="L205" s="9"/>
      <c r="M205" s="88" t="s">
        <v>14</v>
      </c>
      <c r="N205" s="89" t="s">
        <v>35</v>
      </c>
      <c r="O205" s="90">
        <v>1.2999999999999999E-2</v>
      </c>
      <c r="P205" s="90">
        <f t="shared" si="23"/>
        <v>12.258999999999999</v>
      </c>
      <c r="Q205" s="90">
        <v>0</v>
      </c>
      <c r="R205" s="90">
        <f t="shared" si="24"/>
        <v>0</v>
      </c>
      <c r="S205" s="90">
        <v>0</v>
      </c>
      <c r="T205" s="91">
        <f t="shared" si="25"/>
        <v>0</v>
      </c>
      <c r="AR205" s="92" t="s">
        <v>100</v>
      </c>
      <c r="AT205" s="92" t="s">
        <v>83</v>
      </c>
      <c r="AU205" s="92" t="s">
        <v>95</v>
      </c>
      <c r="AY205" s="2" t="s">
        <v>80</v>
      </c>
      <c r="BE205" s="93">
        <f t="shared" si="26"/>
        <v>0</v>
      </c>
      <c r="BF205" s="93">
        <f t="shared" si="27"/>
        <v>0</v>
      </c>
      <c r="BG205" s="93">
        <f t="shared" si="28"/>
        <v>0</v>
      </c>
      <c r="BH205" s="93">
        <f t="shared" si="29"/>
        <v>0</v>
      </c>
      <c r="BI205" s="93">
        <f t="shared" si="30"/>
        <v>0</v>
      </c>
      <c r="BJ205" s="2" t="s">
        <v>88</v>
      </c>
      <c r="BK205" s="94">
        <f t="shared" si="31"/>
        <v>0</v>
      </c>
      <c r="BL205" s="2" t="s">
        <v>100</v>
      </c>
      <c r="BM205" s="92" t="s">
        <v>526</v>
      </c>
    </row>
    <row r="206" spans="2:65" s="10" customFormat="1" ht="16.5" customHeight="1">
      <c r="B206" s="81"/>
      <c r="C206" s="95" t="s">
        <v>322</v>
      </c>
      <c r="D206" s="95" t="s">
        <v>106</v>
      </c>
      <c r="E206" s="96" t="s">
        <v>345</v>
      </c>
      <c r="F206" s="97" t="s">
        <v>527</v>
      </c>
      <c r="G206" s="98" t="s">
        <v>99</v>
      </c>
      <c r="H206" s="99">
        <v>103</v>
      </c>
      <c r="I206" s="221">
        <v>0</v>
      </c>
      <c r="J206" s="221">
        <f t="shared" si="22"/>
        <v>0</v>
      </c>
      <c r="K206" s="100"/>
      <c r="L206" s="101"/>
      <c r="M206" s="102" t="s">
        <v>14</v>
      </c>
      <c r="N206" s="103" t="s">
        <v>35</v>
      </c>
      <c r="O206" s="90">
        <v>0</v>
      </c>
      <c r="P206" s="90">
        <f t="shared" si="23"/>
        <v>0</v>
      </c>
      <c r="Q206" s="90">
        <v>0</v>
      </c>
      <c r="R206" s="90">
        <f t="shared" si="24"/>
        <v>0</v>
      </c>
      <c r="S206" s="90">
        <v>0</v>
      </c>
      <c r="T206" s="91">
        <f t="shared" si="25"/>
        <v>0</v>
      </c>
      <c r="AR206" s="92" t="s">
        <v>109</v>
      </c>
      <c r="AT206" s="92" t="s">
        <v>106</v>
      </c>
      <c r="AU206" s="92" t="s">
        <v>95</v>
      </c>
      <c r="AY206" s="2" t="s">
        <v>80</v>
      </c>
      <c r="BE206" s="93">
        <f t="shared" si="26"/>
        <v>0</v>
      </c>
      <c r="BF206" s="93">
        <f t="shared" si="27"/>
        <v>0</v>
      </c>
      <c r="BG206" s="93">
        <f t="shared" si="28"/>
        <v>0</v>
      </c>
      <c r="BH206" s="93">
        <f t="shared" si="29"/>
        <v>0</v>
      </c>
      <c r="BI206" s="93">
        <f t="shared" si="30"/>
        <v>0</v>
      </c>
      <c r="BJ206" s="2" t="s">
        <v>88</v>
      </c>
      <c r="BK206" s="94">
        <f t="shared" si="31"/>
        <v>0</v>
      </c>
      <c r="BL206" s="2" t="s">
        <v>100</v>
      </c>
      <c r="BM206" s="92" t="s">
        <v>528</v>
      </c>
    </row>
    <row r="207" spans="2:65" s="10" customFormat="1" ht="16.5" customHeight="1">
      <c r="B207" s="81"/>
      <c r="C207" s="95" t="s">
        <v>324</v>
      </c>
      <c r="D207" s="95" t="s">
        <v>106</v>
      </c>
      <c r="E207" s="96" t="s">
        <v>349</v>
      </c>
      <c r="F207" s="97" t="s">
        <v>346</v>
      </c>
      <c r="G207" s="98" t="s">
        <v>99</v>
      </c>
      <c r="H207" s="99">
        <v>57</v>
      </c>
      <c r="I207" s="221">
        <v>0</v>
      </c>
      <c r="J207" s="221">
        <f t="shared" si="22"/>
        <v>0</v>
      </c>
      <c r="K207" s="100"/>
      <c r="L207" s="101"/>
      <c r="M207" s="102" t="s">
        <v>14</v>
      </c>
      <c r="N207" s="103" t="s">
        <v>35</v>
      </c>
      <c r="O207" s="90">
        <v>0</v>
      </c>
      <c r="P207" s="90">
        <f t="shared" si="23"/>
        <v>0</v>
      </c>
      <c r="Q207" s="90">
        <v>0</v>
      </c>
      <c r="R207" s="90">
        <f t="shared" si="24"/>
        <v>0</v>
      </c>
      <c r="S207" s="90">
        <v>0</v>
      </c>
      <c r="T207" s="91">
        <f t="shared" si="25"/>
        <v>0</v>
      </c>
      <c r="AR207" s="92" t="s">
        <v>109</v>
      </c>
      <c r="AT207" s="92" t="s">
        <v>106</v>
      </c>
      <c r="AU207" s="92" t="s">
        <v>95</v>
      </c>
      <c r="AY207" s="2" t="s">
        <v>80</v>
      </c>
      <c r="BE207" s="93">
        <f t="shared" si="26"/>
        <v>0</v>
      </c>
      <c r="BF207" s="93">
        <f t="shared" si="27"/>
        <v>0</v>
      </c>
      <c r="BG207" s="93">
        <f t="shared" si="28"/>
        <v>0</v>
      </c>
      <c r="BH207" s="93">
        <f t="shared" si="29"/>
        <v>0</v>
      </c>
      <c r="BI207" s="93">
        <f t="shared" si="30"/>
        <v>0</v>
      </c>
      <c r="BJ207" s="2" t="s">
        <v>88</v>
      </c>
      <c r="BK207" s="94">
        <f t="shared" si="31"/>
        <v>0</v>
      </c>
      <c r="BL207" s="2" t="s">
        <v>100</v>
      </c>
      <c r="BM207" s="92" t="s">
        <v>529</v>
      </c>
    </row>
    <row r="208" spans="2:65" s="10" customFormat="1" ht="16.5" customHeight="1">
      <c r="B208" s="81"/>
      <c r="C208" s="95" t="s">
        <v>326</v>
      </c>
      <c r="D208" s="95" t="s">
        <v>106</v>
      </c>
      <c r="E208" s="96" t="s">
        <v>352</v>
      </c>
      <c r="F208" s="97" t="s">
        <v>350</v>
      </c>
      <c r="G208" s="98" t="s">
        <v>99</v>
      </c>
      <c r="H208" s="99">
        <v>408</v>
      </c>
      <c r="I208" s="221">
        <v>0</v>
      </c>
      <c r="J208" s="221">
        <f t="shared" si="22"/>
        <v>0</v>
      </c>
      <c r="K208" s="100"/>
      <c r="L208" s="101"/>
      <c r="M208" s="102" t="s">
        <v>14</v>
      </c>
      <c r="N208" s="103" t="s">
        <v>35</v>
      </c>
      <c r="O208" s="90">
        <v>0</v>
      </c>
      <c r="P208" s="90">
        <f t="shared" si="23"/>
        <v>0</v>
      </c>
      <c r="Q208" s="90">
        <v>0</v>
      </c>
      <c r="R208" s="90">
        <f t="shared" si="24"/>
        <v>0</v>
      </c>
      <c r="S208" s="90">
        <v>0</v>
      </c>
      <c r="T208" s="91">
        <f t="shared" si="25"/>
        <v>0</v>
      </c>
      <c r="AR208" s="92" t="s">
        <v>109</v>
      </c>
      <c r="AT208" s="92" t="s">
        <v>106</v>
      </c>
      <c r="AU208" s="92" t="s">
        <v>95</v>
      </c>
      <c r="AY208" s="2" t="s">
        <v>80</v>
      </c>
      <c r="BE208" s="93">
        <f t="shared" si="26"/>
        <v>0</v>
      </c>
      <c r="BF208" s="93">
        <f t="shared" si="27"/>
        <v>0</v>
      </c>
      <c r="BG208" s="93">
        <f t="shared" si="28"/>
        <v>0</v>
      </c>
      <c r="BH208" s="93">
        <f t="shared" si="29"/>
        <v>0</v>
      </c>
      <c r="BI208" s="93">
        <f t="shared" si="30"/>
        <v>0</v>
      </c>
      <c r="BJ208" s="2" t="s">
        <v>88</v>
      </c>
      <c r="BK208" s="94">
        <f t="shared" si="31"/>
        <v>0</v>
      </c>
      <c r="BL208" s="2" t="s">
        <v>100</v>
      </c>
      <c r="BM208" s="92" t="s">
        <v>530</v>
      </c>
    </row>
    <row r="209" spans="2:65" s="10" customFormat="1" ht="16.5" customHeight="1">
      <c r="B209" s="81"/>
      <c r="C209" s="95" t="s">
        <v>328</v>
      </c>
      <c r="D209" s="95" t="s">
        <v>106</v>
      </c>
      <c r="E209" s="96" t="s">
        <v>531</v>
      </c>
      <c r="F209" s="97" t="s">
        <v>353</v>
      </c>
      <c r="G209" s="98" t="s">
        <v>99</v>
      </c>
      <c r="H209" s="99">
        <v>375</v>
      </c>
      <c r="I209" s="221">
        <v>0</v>
      </c>
      <c r="J209" s="221">
        <f t="shared" si="22"/>
        <v>0</v>
      </c>
      <c r="K209" s="100"/>
      <c r="L209" s="101"/>
      <c r="M209" s="102" t="s">
        <v>14</v>
      </c>
      <c r="N209" s="103" t="s">
        <v>35</v>
      </c>
      <c r="O209" s="90">
        <v>0</v>
      </c>
      <c r="P209" s="90">
        <f t="shared" si="23"/>
        <v>0</v>
      </c>
      <c r="Q209" s="90">
        <v>0</v>
      </c>
      <c r="R209" s="90">
        <f t="shared" si="24"/>
        <v>0</v>
      </c>
      <c r="S209" s="90">
        <v>0</v>
      </c>
      <c r="T209" s="91">
        <f t="shared" si="25"/>
        <v>0</v>
      </c>
      <c r="AR209" s="92" t="s">
        <v>109</v>
      </c>
      <c r="AT209" s="92" t="s">
        <v>106</v>
      </c>
      <c r="AU209" s="92" t="s">
        <v>95</v>
      </c>
      <c r="AY209" s="2" t="s">
        <v>80</v>
      </c>
      <c r="BE209" s="93">
        <f t="shared" si="26"/>
        <v>0</v>
      </c>
      <c r="BF209" s="93">
        <f t="shared" si="27"/>
        <v>0</v>
      </c>
      <c r="BG209" s="93">
        <f t="shared" si="28"/>
        <v>0</v>
      </c>
      <c r="BH209" s="93">
        <f t="shared" si="29"/>
        <v>0</v>
      </c>
      <c r="BI209" s="93">
        <f t="shared" si="30"/>
        <v>0</v>
      </c>
      <c r="BJ209" s="2" t="s">
        <v>88</v>
      </c>
      <c r="BK209" s="94">
        <f t="shared" si="31"/>
        <v>0</v>
      </c>
      <c r="BL209" s="2" t="s">
        <v>100</v>
      </c>
      <c r="BM209" s="92" t="s">
        <v>532</v>
      </c>
    </row>
    <row r="210" spans="2:65" s="10" customFormat="1" ht="24.2" customHeight="1">
      <c r="B210" s="81"/>
      <c r="C210" s="82" t="s">
        <v>332</v>
      </c>
      <c r="D210" s="82" t="s">
        <v>83</v>
      </c>
      <c r="E210" s="83" t="s">
        <v>290</v>
      </c>
      <c r="F210" s="84" t="s">
        <v>291</v>
      </c>
      <c r="G210" s="85" t="s">
        <v>179</v>
      </c>
      <c r="H210" s="86">
        <v>35</v>
      </c>
      <c r="I210" s="219">
        <v>0</v>
      </c>
      <c r="J210" s="219">
        <f t="shared" si="22"/>
        <v>0</v>
      </c>
      <c r="K210" s="87"/>
      <c r="L210" s="9"/>
      <c r="M210" s="88" t="s">
        <v>14</v>
      </c>
      <c r="N210" s="89" t="s">
        <v>35</v>
      </c>
      <c r="O210" s="90">
        <v>0</v>
      </c>
      <c r="P210" s="90">
        <f t="shared" si="23"/>
        <v>0</v>
      </c>
      <c r="Q210" s="90">
        <v>0</v>
      </c>
      <c r="R210" s="90">
        <f t="shared" si="24"/>
        <v>0</v>
      </c>
      <c r="S210" s="90">
        <v>0</v>
      </c>
      <c r="T210" s="91">
        <f t="shared" si="25"/>
        <v>0</v>
      </c>
      <c r="AR210" s="92" t="s">
        <v>100</v>
      </c>
      <c r="AT210" s="92" t="s">
        <v>83</v>
      </c>
      <c r="AU210" s="92" t="s">
        <v>95</v>
      </c>
      <c r="AY210" s="2" t="s">
        <v>80</v>
      </c>
      <c r="BE210" s="93">
        <f t="shared" si="26"/>
        <v>0</v>
      </c>
      <c r="BF210" s="93">
        <f t="shared" si="27"/>
        <v>0</v>
      </c>
      <c r="BG210" s="93">
        <f t="shared" si="28"/>
        <v>0</v>
      </c>
      <c r="BH210" s="93">
        <f t="shared" si="29"/>
        <v>0</v>
      </c>
      <c r="BI210" s="93">
        <f t="shared" si="30"/>
        <v>0</v>
      </c>
      <c r="BJ210" s="2" t="s">
        <v>88</v>
      </c>
      <c r="BK210" s="94">
        <f t="shared" si="31"/>
        <v>0</v>
      </c>
      <c r="BL210" s="2" t="s">
        <v>100</v>
      </c>
      <c r="BM210" s="92" t="s">
        <v>533</v>
      </c>
    </row>
    <row r="211" spans="2:65" s="10" customFormat="1" ht="24.2" customHeight="1">
      <c r="B211" s="81"/>
      <c r="C211" s="82" t="s">
        <v>336</v>
      </c>
      <c r="D211" s="82" t="s">
        <v>83</v>
      </c>
      <c r="E211" s="83" t="s">
        <v>294</v>
      </c>
      <c r="F211" s="84" t="s">
        <v>295</v>
      </c>
      <c r="G211" s="85" t="s">
        <v>296</v>
      </c>
      <c r="H211" s="86">
        <v>1.4</v>
      </c>
      <c r="I211" s="219">
        <v>0</v>
      </c>
      <c r="J211" s="219">
        <f t="shared" si="22"/>
        <v>0</v>
      </c>
      <c r="K211" s="87"/>
      <c r="L211" s="9"/>
      <c r="M211" s="88" t="s">
        <v>14</v>
      </c>
      <c r="N211" s="89" t="s">
        <v>35</v>
      </c>
      <c r="O211" s="90">
        <v>0</v>
      </c>
      <c r="P211" s="90">
        <f t="shared" si="23"/>
        <v>0</v>
      </c>
      <c r="Q211" s="90">
        <v>0</v>
      </c>
      <c r="R211" s="90">
        <f t="shared" si="24"/>
        <v>0</v>
      </c>
      <c r="S211" s="90">
        <v>0</v>
      </c>
      <c r="T211" s="91">
        <f t="shared" si="25"/>
        <v>0</v>
      </c>
      <c r="AR211" s="92" t="s">
        <v>100</v>
      </c>
      <c r="AT211" s="92" t="s">
        <v>83</v>
      </c>
      <c r="AU211" s="92" t="s">
        <v>95</v>
      </c>
      <c r="AY211" s="2" t="s">
        <v>80</v>
      </c>
      <c r="BE211" s="93">
        <f t="shared" si="26"/>
        <v>0</v>
      </c>
      <c r="BF211" s="93">
        <f t="shared" si="27"/>
        <v>0</v>
      </c>
      <c r="BG211" s="93">
        <f t="shared" si="28"/>
        <v>0</v>
      </c>
      <c r="BH211" s="93">
        <f t="shared" si="29"/>
        <v>0</v>
      </c>
      <c r="BI211" s="93">
        <f t="shared" si="30"/>
        <v>0</v>
      </c>
      <c r="BJ211" s="2" t="s">
        <v>88</v>
      </c>
      <c r="BK211" s="94">
        <f t="shared" si="31"/>
        <v>0</v>
      </c>
      <c r="BL211" s="2" t="s">
        <v>100</v>
      </c>
      <c r="BM211" s="92" t="s">
        <v>534</v>
      </c>
    </row>
    <row r="212" spans="2:65" s="105" customFormat="1">
      <c r="B212" s="104"/>
      <c r="D212" s="106" t="s">
        <v>134</v>
      </c>
      <c r="E212" s="107" t="s">
        <v>14</v>
      </c>
      <c r="F212" s="108" t="s">
        <v>535</v>
      </c>
      <c r="H212" s="109">
        <v>1.4</v>
      </c>
      <c r="I212" s="222"/>
      <c r="J212" s="222"/>
      <c r="L212" s="104"/>
      <c r="M212" s="110"/>
      <c r="T212" s="111"/>
      <c r="AT212" s="107" t="s">
        <v>134</v>
      </c>
      <c r="AU212" s="107" t="s">
        <v>95</v>
      </c>
      <c r="AV212" s="105" t="s">
        <v>88</v>
      </c>
      <c r="AW212" s="105" t="s">
        <v>136</v>
      </c>
      <c r="AX212" s="105" t="s">
        <v>79</v>
      </c>
      <c r="AY212" s="107" t="s">
        <v>80</v>
      </c>
    </row>
    <row r="213" spans="2:65" s="10" customFormat="1" ht="24.2" customHeight="1">
      <c r="B213" s="81"/>
      <c r="C213" s="95" t="s">
        <v>340</v>
      </c>
      <c r="D213" s="95" t="s">
        <v>106</v>
      </c>
      <c r="E213" s="96" t="s">
        <v>300</v>
      </c>
      <c r="F213" s="97" t="s">
        <v>301</v>
      </c>
      <c r="G213" s="98" t="s">
        <v>179</v>
      </c>
      <c r="H213" s="99">
        <v>35</v>
      </c>
      <c r="I213" s="221">
        <v>0</v>
      </c>
      <c r="J213" s="221">
        <f>ROUND(I213*H213,3)</f>
        <v>0</v>
      </c>
      <c r="K213" s="100"/>
      <c r="L213" s="101"/>
      <c r="M213" s="102" t="s">
        <v>14</v>
      </c>
      <c r="N213" s="103" t="s">
        <v>35</v>
      </c>
      <c r="O213" s="90">
        <v>0</v>
      </c>
      <c r="P213" s="90">
        <f>O213*H213</f>
        <v>0</v>
      </c>
      <c r="Q213" s="90">
        <v>0.01</v>
      </c>
      <c r="R213" s="90">
        <f>Q213*H213</f>
        <v>0.35000000000000003</v>
      </c>
      <c r="S213" s="90">
        <v>0</v>
      </c>
      <c r="T213" s="91">
        <f>S213*H213</f>
        <v>0</v>
      </c>
      <c r="AR213" s="92" t="s">
        <v>109</v>
      </c>
      <c r="AT213" s="92" t="s">
        <v>106</v>
      </c>
      <c r="AU213" s="92" t="s">
        <v>95</v>
      </c>
      <c r="AY213" s="2" t="s">
        <v>80</v>
      </c>
      <c r="BE213" s="93">
        <f>IF(N213="základná",J213,0)</f>
        <v>0</v>
      </c>
      <c r="BF213" s="93">
        <f>IF(N213="znížená",J213,0)</f>
        <v>0</v>
      </c>
      <c r="BG213" s="93">
        <f>IF(N213="zákl. prenesená",J213,0)</f>
        <v>0</v>
      </c>
      <c r="BH213" s="93">
        <f>IF(N213="zníž. prenesená",J213,0)</f>
        <v>0</v>
      </c>
      <c r="BI213" s="93">
        <f>IF(N213="nulová",J213,0)</f>
        <v>0</v>
      </c>
      <c r="BJ213" s="2" t="s">
        <v>88</v>
      </c>
      <c r="BK213" s="94">
        <f>ROUND(I213*H213,3)</f>
        <v>0</v>
      </c>
      <c r="BL213" s="2" t="s">
        <v>100</v>
      </c>
      <c r="BM213" s="92" t="s">
        <v>536</v>
      </c>
    </row>
    <row r="214" spans="2:65" s="10" customFormat="1" ht="24.2" customHeight="1">
      <c r="B214" s="81"/>
      <c r="C214" s="95" t="s">
        <v>344</v>
      </c>
      <c r="D214" s="95" t="s">
        <v>106</v>
      </c>
      <c r="E214" s="96" t="s">
        <v>304</v>
      </c>
      <c r="F214" s="97" t="s">
        <v>305</v>
      </c>
      <c r="G214" s="98" t="s">
        <v>179</v>
      </c>
      <c r="H214" s="99">
        <v>35</v>
      </c>
      <c r="I214" s="221">
        <v>0</v>
      </c>
      <c r="J214" s="221">
        <f>ROUND(I214*H214,3)</f>
        <v>0</v>
      </c>
      <c r="K214" s="100"/>
      <c r="L214" s="101"/>
      <c r="M214" s="102" t="s">
        <v>14</v>
      </c>
      <c r="N214" s="103" t="s">
        <v>35</v>
      </c>
      <c r="O214" s="90">
        <v>0</v>
      </c>
      <c r="P214" s="90">
        <f>O214*H214</f>
        <v>0</v>
      </c>
      <c r="Q214" s="90">
        <v>5.0000000000000001E-3</v>
      </c>
      <c r="R214" s="90">
        <f>Q214*H214</f>
        <v>0.17500000000000002</v>
      </c>
      <c r="S214" s="90">
        <v>0</v>
      </c>
      <c r="T214" s="91">
        <f>S214*H214</f>
        <v>0</v>
      </c>
      <c r="AR214" s="92" t="s">
        <v>109</v>
      </c>
      <c r="AT214" s="92" t="s">
        <v>106</v>
      </c>
      <c r="AU214" s="92" t="s">
        <v>95</v>
      </c>
      <c r="AY214" s="2" t="s">
        <v>80</v>
      </c>
      <c r="BE214" s="93">
        <f>IF(N214="základná",J214,0)</f>
        <v>0</v>
      </c>
      <c r="BF214" s="93">
        <f>IF(N214="znížená",J214,0)</f>
        <v>0</v>
      </c>
      <c r="BG214" s="93">
        <f>IF(N214="zákl. prenesená",J214,0)</f>
        <v>0</v>
      </c>
      <c r="BH214" s="93">
        <f>IF(N214="zníž. prenesená",J214,0)</f>
        <v>0</v>
      </c>
      <c r="BI214" s="93">
        <f>IF(N214="nulová",J214,0)</f>
        <v>0</v>
      </c>
      <c r="BJ214" s="2" t="s">
        <v>88</v>
      </c>
      <c r="BK214" s="94">
        <f>ROUND(I214*H214,3)</f>
        <v>0</v>
      </c>
      <c r="BL214" s="2" t="s">
        <v>100</v>
      </c>
      <c r="BM214" s="92" t="s">
        <v>537</v>
      </c>
    </row>
    <row r="215" spans="2:65" s="10" customFormat="1" ht="33" customHeight="1">
      <c r="B215" s="81"/>
      <c r="C215" s="82" t="s">
        <v>348</v>
      </c>
      <c r="D215" s="82" t="s">
        <v>83</v>
      </c>
      <c r="E215" s="83" t="s">
        <v>356</v>
      </c>
      <c r="F215" s="84" t="s">
        <v>357</v>
      </c>
      <c r="G215" s="85" t="s">
        <v>168</v>
      </c>
      <c r="H215" s="86">
        <v>136</v>
      </c>
      <c r="I215" s="219">
        <v>0</v>
      </c>
      <c r="J215" s="219">
        <f>ROUND(I215*H215,3)</f>
        <v>0</v>
      </c>
      <c r="K215" s="87"/>
      <c r="L215" s="9"/>
      <c r="M215" s="88" t="s">
        <v>14</v>
      </c>
      <c r="N215" s="89" t="s">
        <v>35</v>
      </c>
      <c r="O215" s="90">
        <v>0.24</v>
      </c>
      <c r="P215" s="90">
        <f>O215*H215</f>
        <v>32.64</v>
      </c>
      <c r="Q215" s="90">
        <v>0</v>
      </c>
      <c r="R215" s="90">
        <f>Q215*H215</f>
        <v>0</v>
      </c>
      <c r="S215" s="90">
        <v>0</v>
      </c>
      <c r="T215" s="91">
        <f>S215*H215</f>
        <v>0</v>
      </c>
      <c r="AR215" s="92" t="s">
        <v>100</v>
      </c>
      <c r="AT215" s="92" t="s">
        <v>83</v>
      </c>
      <c r="AU215" s="92" t="s">
        <v>95</v>
      </c>
      <c r="AY215" s="2" t="s">
        <v>80</v>
      </c>
      <c r="BE215" s="93">
        <f>IF(N215="základná",J215,0)</f>
        <v>0</v>
      </c>
      <c r="BF215" s="93">
        <f>IF(N215="znížená",J215,0)</f>
        <v>0</v>
      </c>
      <c r="BG215" s="93">
        <f>IF(N215="zákl. prenesená",J215,0)</f>
        <v>0</v>
      </c>
      <c r="BH215" s="93">
        <f>IF(N215="zníž. prenesená",J215,0)</f>
        <v>0</v>
      </c>
      <c r="BI215" s="93">
        <f>IF(N215="nulová",J215,0)</f>
        <v>0</v>
      </c>
      <c r="BJ215" s="2" t="s">
        <v>88</v>
      </c>
      <c r="BK215" s="94">
        <f>ROUND(I215*H215,3)</f>
        <v>0</v>
      </c>
      <c r="BL215" s="2" t="s">
        <v>100</v>
      </c>
      <c r="BM215" s="92" t="s">
        <v>538</v>
      </c>
    </row>
    <row r="216" spans="2:65" s="10" customFormat="1" ht="16.5" customHeight="1">
      <c r="B216" s="81"/>
      <c r="C216" s="95" t="s">
        <v>87</v>
      </c>
      <c r="D216" s="95" t="s">
        <v>106</v>
      </c>
      <c r="E216" s="96" t="s">
        <v>360</v>
      </c>
      <c r="F216" s="97" t="s">
        <v>361</v>
      </c>
      <c r="G216" s="98" t="s">
        <v>184</v>
      </c>
      <c r="H216" s="99">
        <v>17.408000000000001</v>
      </c>
      <c r="I216" s="221">
        <v>0</v>
      </c>
      <c r="J216" s="221">
        <f>ROUND(I216*H216,3)</f>
        <v>0</v>
      </c>
      <c r="K216" s="100"/>
      <c r="L216" s="101"/>
      <c r="M216" s="102" t="s">
        <v>14</v>
      </c>
      <c r="N216" s="103" t="s">
        <v>35</v>
      </c>
      <c r="O216" s="90">
        <v>0</v>
      </c>
      <c r="P216" s="90">
        <f>O216*H216</f>
        <v>0</v>
      </c>
      <c r="Q216" s="90">
        <v>1.6</v>
      </c>
      <c r="R216" s="90">
        <f>Q216*H216</f>
        <v>27.852800000000002</v>
      </c>
      <c r="S216" s="90">
        <v>0</v>
      </c>
      <c r="T216" s="91">
        <f>S216*H216</f>
        <v>0</v>
      </c>
      <c r="AR216" s="92" t="s">
        <v>109</v>
      </c>
      <c r="AT216" s="92" t="s">
        <v>106</v>
      </c>
      <c r="AU216" s="92" t="s">
        <v>95</v>
      </c>
      <c r="AY216" s="2" t="s">
        <v>80</v>
      </c>
      <c r="BE216" s="93">
        <f>IF(N216="základná",J216,0)</f>
        <v>0</v>
      </c>
      <c r="BF216" s="93">
        <f>IF(N216="znížená",J216,0)</f>
        <v>0</v>
      </c>
      <c r="BG216" s="93">
        <f>IF(N216="zákl. prenesená",J216,0)</f>
        <v>0</v>
      </c>
      <c r="BH216" s="93">
        <f>IF(N216="zníž. prenesená",J216,0)</f>
        <v>0</v>
      </c>
      <c r="BI216" s="93">
        <f>IF(N216="nulová",J216,0)</f>
        <v>0</v>
      </c>
      <c r="BJ216" s="2" t="s">
        <v>88</v>
      </c>
      <c r="BK216" s="94">
        <f>ROUND(I216*H216,3)</f>
        <v>0</v>
      </c>
      <c r="BL216" s="2" t="s">
        <v>100</v>
      </c>
      <c r="BM216" s="92" t="s">
        <v>539</v>
      </c>
    </row>
    <row r="217" spans="2:65" s="105" customFormat="1">
      <c r="B217" s="104"/>
      <c r="D217" s="106" t="s">
        <v>134</v>
      </c>
      <c r="E217" s="107" t="s">
        <v>14</v>
      </c>
      <c r="F217" s="108" t="s">
        <v>540</v>
      </c>
      <c r="H217" s="109">
        <v>17.408000000000001</v>
      </c>
      <c r="I217" s="222"/>
      <c r="J217" s="222"/>
      <c r="L217" s="104"/>
      <c r="M217" s="110"/>
      <c r="T217" s="111"/>
      <c r="AT217" s="107" t="s">
        <v>134</v>
      </c>
      <c r="AU217" s="107" t="s">
        <v>95</v>
      </c>
      <c r="AV217" s="105" t="s">
        <v>88</v>
      </c>
      <c r="AW217" s="105" t="s">
        <v>136</v>
      </c>
      <c r="AX217" s="105" t="s">
        <v>79</v>
      </c>
      <c r="AY217" s="107" t="s">
        <v>80</v>
      </c>
    </row>
    <row r="218" spans="2:65" s="10" customFormat="1" ht="21.75" customHeight="1">
      <c r="B218" s="81"/>
      <c r="C218" s="82" t="s">
        <v>355</v>
      </c>
      <c r="D218" s="82" t="s">
        <v>83</v>
      </c>
      <c r="E218" s="83" t="s">
        <v>365</v>
      </c>
      <c r="F218" s="84" t="s">
        <v>366</v>
      </c>
      <c r="G218" s="85" t="s">
        <v>296</v>
      </c>
      <c r="H218" s="86">
        <v>24.01</v>
      </c>
      <c r="I218" s="219">
        <v>0</v>
      </c>
      <c r="J218" s="219">
        <f>ROUND(I218*H218,3)</f>
        <v>0</v>
      </c>
      <c r="K218" s="87"/>
      <c r="L218" s="9"/>
      <c r="M218" s="88" t="s">
        <v>14</v>
      </c>
      <c r="N218" s="89" t="s">
        <v>35</v>
      </c>
      <c r="O218" s="90">
        <v>0</v>
      </c>
      <c r="P218" s="90">
        <f>O218*H218</f>
        <v>0</v>
      </c>
      <c r="Q218" s="90">
        <v>0</v>
      </c>
      <c r="R218" s="90">
        <f>Q218*H218</f>
        <v>0</v>
      </c>
      <c r="S218" s="90">
        <v>0</v>
      </c>
      <c r="T218" s="91">
        <f>S218*H218</f>
        <v>0</v>
      </c>
      <c r="AR218" s="92" t="s">
        <v>100</v>
      </c>
      <c r="AT218" s="92" t="s">
        <v>83</v>
      </c>
      <c r="AU218" s="92" t="s">
        <v>95</v>
      </c>
      <c r="AY218" s="2" t="s">
        <v>80</v>
      </c>
      <c r="BE218" s="93">
        <f>IF(N218="základná",J218,0)</f>
        <v>0</v>
      </c>
      <c r="BF218" s="93">
        <f>IF(N218="znížená",J218,0)</f>
        <v>0</v>
      </c>
      <c r="BG218" s="93">
        <f>IF(N218="zákl. prenesená",J218,0)</f>
        <v>0</v>
      </c>
      <c r="BH218" s="93">
        <f>IF(N218="zníž. prenesená",J218,0)</f>
        <v>0</v>
      </c>
      <c r="BI218" s="93">
        <f>IF(N218="nulová",J218,0)</f>
        <v>0</v>
      </c>
      <c r="BJ218" s="2" t="s">
        <v>88</v>
      </c>
      <c r="BK218" s="94">
        <f>ROUND(I218*H218,3)</f>
        <v>0</v>
      </c>
      <c r="BL218" s="2" t="s">
        <v>100</v>
      </c>
      <c r="BM218" s="92" t="s">
        <v>541</v>
      </c>
    </row>
    <row r="219" spans="2:65" s="105" customFormat="1">
      <c r="B219" s="104"/>
      <c r="D219" s="106" t="s">
        <v>134</v>
      </c>
      <c r="E219" s="107" t="s">
        <v>14</v>
      </c>
      <c r="F219" s="108" t="s">
        <v>542</v>
      </c>
      <c r="H219" s="109">
        <v>10</v>
      </c>
      <c r="I219" s="222"/>
      <c r="J219" s="222"/>
      <c r="L219" s="104"/>
      <c r="M219" s="110"/>
      <c r="T219" s="111"/>
      <c r="AT219" s="107" t="s">
        <v>134</v>
      </c>
      <c r="AU219" s="107" t="s">
        <v>95</v>
      </c>
      <c r="AV219" s="105" t="s">
        <v>88</v>
      </c>
      <c r="AW219" s="105" t="s">
        <v>136</v>
      </c>
      <c r="AX219" s="105" t="s">
        <v>2</v>
      </c>
      <c r="AY219" s="107" t="s">
        <v>80</v>
      </c>
    </row>
    <row r="220" spans="2:65" s="105" customFormat="1">
      <c r="B220" s="104"/>
      <c r="D220" s="106" t="s">
        <v>134</v>
      </c>
      <c r="E220" s="107" t="s">
        <v>14</v>
      </c>
      <c r="F220" s="108" t="s">
        <v>543</v>
      </c>
      <c r="H220" s="109">
        <v>7.25</v>
      </c>
      <c r="I220" s="222"/>
      <c r="J220" s="222"/>
      <c r="L220" s="104"/>
      <c r="M220" s="110"/>
      <c r="T220" s="111"/>
      <c r="AT220" s="107" t="s">
        <v>134</v>
      </c>
      <c r="AU220" s="107" t="s">
        <v>95</v>
      </c>
      <c r="AV220" s="105" t="s">
        <v>88</v>
      </c>
      <c r="AW220" s="105" t="s">
        <v>136</v>
      </c>
      <c r="AX220" s="105" t="s">
        <v>2</v>
      </c>
      <c r="AY220" s="107" t="s">
        <v>80</v>
      </c>
    </row>
    <row r="221" spans="2:65" s="105" customFormat="1">
      <c r="B221" s="104"/>
      <c r="D221" s="106" t="s">
        <v>134</v>
      </c>
      <c r="E221" s="107" t="s">
        <v>14</v>
      </c>
      <c r="F221" s="108" t="s">
        <v>544</v>
      </c>
      <c r="H221" s="109">
        <v>6.76</v>
      </c>
      <c r="I221" s="222"/>
      <c r="J221" s="222"/>
      <c r="L221" s="104"/>
      <c r="M221" s="110"/>
      <c r="T221" s="111"/>
      <c r="AT221" s="107" t="s">
        <v>134</v>
      </c>
      <c r="AU221" s="107" t="s">
        <v>95</v>
      </c>
      <c r="AV221" s="105" t="s">
        <v>88</v>
      </c>
      <c r="AW221" s="105" t="s">
        <v>136</v>
      </c>
      <c r="AX221" s="105" t="s">
        <v>2</v>
      </c>
      <c r="AY221" s="107" t="s">
        <v>80</v>
      </c>
    </row>
    <row r="222" spans="2:65" s="113" customFormat="1">
      <c r="B222" s="112"/>
      <c r="D222" s="106" t="s">
        <v>134</v>
      </c>
      <c r="E222" s="114" t="s">
        <v>14</v>
      </c>
      <c r="F222" s="115" t="s">
        <v>137</v>
      </c>
      <c r="H222" s="116">
        <v>24.01</v>
      </c>
      <c r="I222" s="223"/>
      <c r="J222" s="223"/>
      <c r="L222" s="112"/>
      <c r="M222" s="117"/>
      <c r="T222" s="118"/>
      <c r="AT222" s="114" t="s">
        <v>134</v>
      </c>
      <c r="AU222" s="114" t="s">
        <v>95</v>
      </c>
      <c r="AV222" s="113" t="s">
        <v>100</v>
      </c>
      <c r="AW222" s="113" t="s">
        <v>136</v>
      </c>
      <c r="AX222" s="113" t="s">
        <v>79</v>
      </c>
      <c r="AY222" s="114" t="s">
        <v>80</v>
      </c>
    </row>
    <row r="223" spans="2:65" s="10" customFormat="1" ht="24.2" customHeight="1">
      <c r="B223" s="81"/>
      <c r="C223" s="82" t="s">
        <v>359</v>
      </c>
      <c r="D223" s="82" t="s">
        <v>83</v>
      </c>
      <c r="E223" s="83" t="s">
        <v>372</v>
      </c>
      <c r="F223" s="84" t="s">
        <v>373</v>
      </c>
      <c r="G223" s="85" t="s">
        <v>296</v>
      </c>
      <c r="H223" s="86">
        <v>24.01</v>
      </c>
      <c r="I223" s="219">
        <v>0</v>
      </c>
      <c r="J223" s="219">
        <f>ROUND(I223*H223,3)</f>
        <v>0</v>
      </c>
      <c r="K223" s="87"/>
      <c r="L223" s="9"/>
      <c r="M223" s="88" t="s">
        <v>14</v>
      </c>
      <c r="N223" s="89" t="s">
        <v>35</v>
      </c>
      <c r="O223" s="90">
        <v>0.91</v>
      </c>
      <c r="P223" s="90">
        <f>O223*H223</f>
        <v>21.849100000000004</v>
      </c>
      <c r="Q223" s="90">
        <v>0</v>
      </c>
      <c r="R223" s="90">
        <f>Q223*H223</f>
        <v>0</v>
      </c>
      <c r="S223" s="90">
        <v>0</v>
      </c>
      <c r="T223" s="91">
        <f>S223*H223</f>
        <v>0</v>
      </c>
      <c r="AR223" s="92" t="s">
        <v>100</v>
      </c>
      <c r="AT223" s="92" t="s">
        <v>83</v>
      </c>
      <c r="AU223" s="92" t="s">
        <v>95</v>
      </c>
      <c r="AY223" s="2" t="s">
        <v>80</v>
      </c>
      <c r="BE223" s="93">
        <f>IF(N223="základná",J223,0)</f>
        <v>0</v>
      </c>
      <c r="BF223" s="93">
        <f>IF(N223="znížená",J223,0)</f>
        <v>0</v>
      </c>
      <c r="BG223" s="93">
        <f>IF(N223="zákl. prenesená",J223,0)</f>
        <v>0</v>
      </c>
      <c r="BH223" s="93">
        <f>IF(N223="zníž. prenesená",J223,0)</f>
        <v>0</v>
      </c>
      <c r="BI223" s="93">
        <f>IF(N223="nulová",J223,0)</f>
        <v>0</v>
      </c>
      <c r="BJ223" s="2" t="s">
        <v>88</v>
      </c>
      <c r="BK223" s="94">
        <f>ROUND(I223*H223,3)</f>
        <v>0</v>
      </c>
      <c r="BL223" s="2" t="s">
        <v>100</v>
      </c>
      <c r="BM223" s="92" t="s">
        <v>545</v>
      </c>
    </row>
    <row r="224" spans="2:65" s="72" customFormat="1" ht="20.85" customHeight="1">
      <c r="B224" s="71"/>
      <c r="D224" s="73" t="s">
        <v>77</v>
      </c>
      <c r="E224" s="80" t="s">
        <v>409</v>
      </c>
      <c r="F224" s="80" t="s">
        <v>410</v>
      </c>
      <c r="I224" s="220"/>
      <c r="J224" s="218">
        <f>BK224</f>
        <v>0</v>
      </c>
      <c r="L224" s="71"/>
      <c r="M224" s="75"/>
      <c r="P224" s="76">
        <f>SUM(P225:P237)</f>
        <v>1379.8309999999999</v>
      </c>
      <c r="R224" s="76">
        <f>SUM(R225:R237)</f>
        <v>0.83675990000000011</v>
      </c>
      <c r="T224" s="77">
        <f>SUM(T225:T237)</f>
        <v>0</v>
      </c>
      <c r="AR224" s="73" t="s">
        <v>79</v>
      </c>
      <c r="AT224" s="78" t="s">
        <v>77</v>
      </c>
      <c r="AU224" s="78" t="s">
        <v>88</v>
      </c>
      <c r="AY224" s="73" t="s">
        <v>80</v>
      </c>
      <c r="BK224" s="79">
        <f>SUM(BK225:BK237)</f>
        <v>0</v>
      </c>
    </row>
    <row r="225" spans="2:65" s="10" customFormat="1" ht="24.2" customHeight="1">
      <c r="B225" s="81"/>
      <c r="C225" s="82" t="s">
        <v>364</v>
      </c>
      <c r="D225" s="82" t="s">
        <v>83</v>
      </c>
      <c r="E225" s="83" t="s">
        <v>202</v>
      </c>
      <c r="F225" s="84" t="s">
        <v>203</v>
      </c>
      <c r="G225" s="85" t="s">
        <v>168</v>
      </c>
      <c r="H225" s="86">
        <v>12659</v>
      </c>
      <c r="I225" s="219">
        <v>0</v>
      </c>
      <c r="J225" s="219">
        <f>ROUND(I225*H225,3)</f>
        <v>0</v>
      </c>
      <c r="K225" s="87"/>
      <c r="L225" s="9"/>
      <c r="M225" s="88" t="s">
        <v>14</v>
      </c>
      <c r="N225" s="89" t="s">
        <v>35</v>
      </c>
      <c r="O225" s="90">
        <v>3.0000000000000001E-3</v>
      </c>
      <c r="P225" s="90">
        <f>O225*H225</f>
        <v>37.977000000000004</v>
      </c>
      <c r="Q225" s="90">
        <v>0</v>
      </c>
      <c r="R225" s="90">
        <f>Q225*H225</f>
        <v>0</v>
      </c>
      <c r="S225" s="90">
        <v>0</v>
      </c>
      <c r="T225" s="91">
        <f>S225*H225</f>
        <v>0</v>
      </c>
      <c r="AR225" s="92" t="s">
        <v>100</v>
      </c>
      <c r="AT225" s="92" t="s">
        <v>83</v>
      </c>
      <c r="AU225" s="92" t="s">
        <v>95</v>
      </c>
      <c r="AY225" s="2" t="s">
        <v>80</v>
      </c>
      <c r="BE225" s="93">
        <f>IF(N225="základná",J225,0)</f>
        <v>0</v>
      </c>
      <c r="BF225" s="93">
        <f>IF(N225="znížená",J225,0)</f>
        <v>0</v>
      </c>
      <c r="BG225" s="93">
        <f>IF(N225="zákl. prenesená",J225,0)</f>
        <v>0</v>
      </c>
      <c r="BH225" s="93">
        <f>IF(N225="zníž. prenesená",J225,0)</f>
        <v>0</v>
      </c>
      <c r="BI225" s="93">
        <f>IF(N225="nulová",J225,0)</f>
        <v>0</v>
      </c>
      <c r="BJ225" s="2" t="s">
        <v>88</v>
      </c>
      <c r="BK225" s="94">
        <f>ROUND(I225*H225,3)</f>
        <v>0</v>
      </c>
      <c r="BL225" s="2" t="s">
        <v>100</v>
      </c>
      <c r="BM225" s="92" t="s">
        <v>546</v>
      </c>
    </row>
    <row r="226" spans="2:65" s="105" customFormat="1">
      <c r="B226" s="104"/>
      <c r="D226" s="106" t="s">
        <v>134</v>
      </c>
      <c r="F226" s="108" t="s">
        <v>547</v>
      </c>
      <c r="H226" s="109">
        <v>12659</v>
      </c>
      <c r="I226" s="222"/>
      <c r="J226" s="222"/>
      <c r="L226" s="104"/>
      <c r="M226" s="110"/>
      <c r="T226" s="111"/>
      <c r="AT226" s="107" t="s">
        <v>134</v>
      </c>
      <c r="AU226" s="107" t="s">
        <v>95</v>
      </c>
      <c r="AV226" s="105" t="s">
        <v>88</v>
      </c>
      <c r="AW226" s="105" t="s">
        <v>5</v>
      </c>
      <c r="AX226" s="105" t="s">
        <v>79</v>
      </c>
      <c r="AY226" s="107" t="s">
        <v>80</v>
      </c>
    </row>
    <row r="227" spans="2:65" s="10" customFormat="1" ht="24.2" customHeight="1">
      <c r="B227" s="81"/>
      <c r="C227" s="95" t="s">
        <v>371</v>
      </c>
      <c r="D227" s="95" t="s">
        <v>106</v>
      </c>
      <c r="E227" s="96" t="s">
        <v>207</v>
      </c>
      <c r="F227" s="97" t="s">
        <v>208</v>
      </c>
      <c r="G227" s="98" t="s">
        <v>99</v>
      </c>
      <c r="H227" s="99">
        <v>12.659000000000001</v>
      </c>
      <c r="I227" s="221">
        <v>0</v>
      </c>
      <c r="J227" s="221">
        <f>ROUND(I227*H227,3)</f>
        <v>0</v>
      </c>
      <c r="K227" s="100"/>
      <c r="L227" s="101"/>
      <c r="M227" s="102" t="s">
        <v>14</v>
      </c>
      <c r="N227" s="103" t="s">
        <v>35</v>
      </c>
      <c r="O227" s="90">
        <v>0</v>
      </c>
      <c r="P227" s="90">
        <f>O227*H227</f>
        <v>0</v>
      </c>
      <c r="Q227" s="90">
        <v>1.1000000000000001E-3</v>
      </c>
      <c r="R227" s="90">
        <f>Q227*H227</f>
        <v>1.3924900000000002E-2</v>
      </c>
      <c r="S227" s="90">
        <v>0</v>
      </c>
      <c r="T227" s="91">
        <f>S227*H227</f>
        <v>0</v>
      </c>
      <c r="AR227" s="92" t="s">
        <v>109</v>
      </c>
      <c r="AT227" s="92" t="s">
        <v>106</v>
      </c>
      <c r="AU227" s="92" t="s">
        <v>95</v>
      </c>
      <c r="AY227" s="2" t="s">
        <v>80</v>
      </c>
      <c r="BE227" s="93">
        <f>IF(N227="základná",J227,0)</f>
        <v>0</v>
      </c>
      <c r="BF227" s="93">
        <f>IF(N227="znížená",J227,0)</f>
        <v>0</v>
      </c>
      <c r="BG227" s="93">
        <f>IF(N227="zákl. prenesená",J227,0)</f>
        <v>0</v>
      </c>
      <c r="BH227" s="93">
        <f>IF(N227="zníž. prenesená",J227,0)</f>
        <v>0</v>
      </c>
      <c r="BI227" s="93">
        <f>IF(N227="nulová",J227,0)</f>
        <v>0</v>
      </c>
      <c r="BJ227" s="2" t="s">
        <v>88</v>
      </c>
      <c r="BK227" s="94">
        <f>ROUND(I227*H227,3)</f>
        <v>0</v>
      </c>
      <c r="BL227" s="2" t="s">
        <v>100</v>
      </c>
      <c r="BM227" s="92" t="s">
        <v>548</v>
      </c>
    </row>
    <row r="228" spans="2:65" s="10" customFormat="1" ht="24.2" customHeight="1">
      <c r="B228" s="81"/>
      <c r="C228" s="82" t="s">
        <v>377</v>
      </c>
      <c r="D228" s="82" t="s">
        <v>83</v>
      </c>
      <c r="E228" s="83" t="s">
        <v>217</v>
      </c>
      <c r="F228" s="84" t="s">
        <v>218</v>
      </c>
      <c r="G228" s="85" t="s">
        <v>168</v>
      </c>
      <c r="H228" s="86">
        <v>12659</v>
      </c>
      <c r="I228" s="219">
        <v>0</v>
      </c>
      <c r="J228" s="219">
        <f>ROUND(I228*H228,3)</f>
        <v>0</v>
      </c>
      <c r="K228" s="87"/>
      <c r="L228" s="9"/>
      <c r="M228" s="88" t="s">
        <v>14</v>
      </c>
      <c r="N228" s="89" t="s">
        <v>35</v>
      </c>
      <c r="O228" s="90">
        <v>1E-3</v>
      </c>
      <c r="P228" s="90">
        <f>O228*H228</f>
        <v>12.659000000000001</v>
      </c>
      <c r="Q228" s="90">
        <v>0</v>
      </c>
      <c r="R228" s="90">
        <f>Q228*H228</f>
        <v>0</v>
      </c>
      <c r="S228" s="90">
        <v>0</v>
      </c>
      <c r="T228" s="91">
        <f>S228*H228</f>
        <v>0</v>
      </c>
      <c r="AR228" s="92" t="s">
        <v>100</v>
      </c>
      <c r="AT228" s="92" t="s">
        <v>83</v>
      </c>
      <c r="AU228" s="92" t="s">
        <v>95</v>
      </c>
      <c r="AY228" s="2" t="s">
        <v>80</v>
      </c>
      <c r="BE228" s="93">
        <f>IF(N228="základná",J228,0)</f>
        <v>0</v>
      </c>
      <c r="BF228" s="93">
        <f>IF(N228="znížená",J228,0)</f>
        <v>0</v>
      </c>
      <c r="BG228" s="93">
        <f>IF(N228="zákl. prenesená",J228,0)</f>
        <v>0</v>
      </c>
      <c r="BH228" s="93">
        <f>IF(N228="zníž. prenesená",J228,0)</f>
        <v>0</v>
      </c>
      <c r="BI228" s="93">
        <f>IF(N228="nulová",J228,0)</f>
        <v>0</v>
      </c>
      <c r="BJ228" s="2" t="s">
        <v>88</v>
      </c>
      <c r="BK228" s="94">
        <f>ROUND(I228*H228,3)</f>
        <v>0</v>
      </c>
      <c r="BL228" s="2" t="s">
        <v>100</v>
      </c>
      <c r="BM228" s="92" t="s">
        <v>549</v>
      </c>
    </row>
    <row r="229" spans="2:65" s="10" customFormat="1" ht="24.2" customHeight="1">
      <c r="B229" s="81"/>
      <c r="C229" s="82" t="s">
        <v>381</v>
      </c>
      <c r="D229" s="82" t="s">
        <v>83</v>
      </c>
      <c r="E229" s="83" t="s">
        <v>221</v>
      </c>
      <c r="F229" s="84" t="s">
        <v>222</v>
      </c>
      <c r="G229" s="85" t="s">
        <v>168</v>
      </c>
      <c r="H229" s="86">
        <v>25318</v>
      </c>
      <c r="I229" s="219">
        <v>0</v>
      </c>
      <c r="J229" s="219">
        <f>ROUND(I229*H229,3)</f>
        <v>0</v>
      </c>
      <c r="K229" s="87"/>
      <c r="L229" s="9"/>
      <c r="M229" s="88" t="s">
        <v>14</v>
      </c>
      <c r="N229" s="89" t="s">
        <v>35</v>
      </c>
      <c r="O229" s="90">
        <v>1.4999999999999999E-2</v>
      </c>
      <c r="P229" s="90">
        <f>O229*H229</f>
        <v>379.77</v>
      </c>
      <c r="Q229" s="90">
        <v>0</v>
      </c>
      <c r="R229" s="90">
        <f>Q229*H229</f>
        <v>0</v>
      </c>
      <c r="S229" s="90">
        <v>0</v>
      </c>
      <c r="T229" s="91">
        <f>S229*H229</f>
        <v>0</v>
      </c>
      <c r="AR229" s="92" t="s">
        <v>100</v>
      </c>
      <c r="AT229" s="92" t="s">
        <v>83</v>
      </c>
      <c r="AU229" s="92" t="s">
        <v>95</v>
      </c>
      <c r="AY229" s="2" t="s">
        <v>80</v>
      </c>
      <c r="BE229" s="93">
        <f>IF(N229="základná",J229,0)</f>
        <v>0</v>
      </c>
      <c r="BF229" s="93">
        <f>IF(N229="znížená",J229,0)</f>
        <v>0</v>
      </c>
      <c r="BG229" s="93">
        <f>IF(N229="zákl. prenesená",J229,0)</f>
        <v>0</v>
      </c>
      <c r="BH229" s="93">
        <f>IF(N229="zníž. prenesená",J229,0)</f>
        <v>0</v>
      </c>
      <c r="BI229" s="93">
        <f>IF(N229="nulová",J229,0)</f>
        <v>0</v>
      </c>
      <c r="BJ229" s="2" t="s">
        <v>88</v>
      </c>
      <c r="BK229" s="94">
        <f>ROUND(I229*H229,3)</f>
        <v>0</v>
      </c>
      <c r="BL229" s="2" t="s">
        <v>100</v>
      </c>
      <c r="BM229" s="92" t="s">
        <v>550</v>
      </c>
    </row>
    <row r="230" spans="2:65" s="105" customFormat="1">
      <c r="B230" s="104"/>
      <c r="D230" s="106" t="s">
        <v>134</v>
      </c>
      <c r="E230" s="107" t="s">
        <v>14</v>
      </c>
      <c r="F230" s="108" t="s">
        <v>551</v>
      </c>
      <c r="H230" s="109">
        <v>25318</v>
      </c>
      <c r="I230" s="222"/>
      <c r="J230" s="222"/>
      <c r="L230" s="104"/>
      <c r="M230" s="110"/>
      <c r="T230" s="111"/>
      <c r="AT230" s="107" t="s">
        <v>134</v>
      </c>
      <c r="AU230" s="107" t="s">
        <v>95</v>
      </c>
      <c r="AV230" s="105" t="s">
        <v>88</v>
      </c>
      <c r="AW230" s="105" t="s">
        <v>136</v>
      </c>
      <c r="AX230" s="105" t="s">
        <v>79</v>
      </c>
      <c r="AY230" s="107" t="s">
        <v>80</v>
      </c>
    </row>
    <row r="231" spans="2:65" s="10" customFormat="1" ht="24.2" customHeight="1">
      <c r="B231" s="81"/>
      <c r="C231" s="82" t="s">
        <v>388</v>
      </c>
      <c r="D231" s="82" t="s">
        <v>83</v>
      </c>
      <c r="E231" s="83" t="s">
        <v>398</v>
      </c>
      <c r="F231" s="84" t="s">
        <v>399</v>
      </c>
      <c r="G231" s="85" t="s">
        <v>168</v>
      </c>
      <c r="H231" s="86">
        <v>12659</v>
      </c>
      <c r="I231" s="219">
        <v>0</v>
      </c>
      <c r="J231" s="219">
        <f>ROUND(I231*H231,3)</f>
        <v>0</v>
      </c>
      <c r="K231" s="87"/>
      <c r="L231" s="9"/>
      <c r="M231" s="88" t="s">
        <v>14</v>
      </c>
      <c r="N231" s="89" t="s">
        <v>35</v>
      </c>
      <c r="O231" s="90">
        <v>1E-3</v>
      </c>
      <c r="P231" s="90">
        <f>O231*H231</f>
        <v>12.659000000000001</v>
      </c>
      <c r="Q231" s="90">
        <v>0</v>
      </c>
      <c r="R231" s="90">
        <f>Q231*H231</f>
        <v>0</v>
      </c>
      <c r="S231" s="90">
        <v>0</v>
      </c>
      <c r="T231" s="91">
        <f>S231*H231</f>
        <v>0</v>
      </c>
      <c r="AR231" s="92" t="s">
        <v>100</v>
      </c>
      <c r="AT231" s="92" t="s">
        <v>83</v>
      </c>
      <c r="AU231" s="92" t="s">
        <v>95</v>
      </c>
      <c r="AY231" s="2" t="s">
        <v>80</v>
      </c>
      <c r="BE231" s="93">
        <f>IF(N231="základná",J231,0)</f>
        <v>0</v>
      </c>
      <c r="BF231" s="93">
        <f>IF(N231="znížená",J231,0)</f>
        <v>0</v>
      </c>
      <c r="BG231" s="93">
        <f>IF(N231="zákl. prenesená",J231,0)</f>
        <v>0</v>
      </c>
      <c r="BH231" s="93">
        <f>IF(N231="zníž. prenesená",J231,0)</f>
        <v>0</v>
      </c>
      <c r="BI231" s="93">
        <f>IF(N231="nulová",J231,0)</f>
        <v>0</v>
      </c>
      <c r="BJ231" s="2" t="s">
        <v>88</v>
      </c>
      <c r="BK231" s="94">
        <f>ROUND(I231*H231,3)</f>
        <v>0</v>
      </c>
      <c r="BL231" s="2" t="s">
        <v>100</v>
      </c>
      <c r="BM231" s="92" t="s">
        <v>552</v>
      </c>
    </row>
    <row r="232" spans="2:65" s="10" customFormat="1" ht="21.75" customHeight="1">
      <c r="B232" s="81"/>
      <c r="C232" s="82" t="s">
        <v>392</v>
      </c>
      <c r="D232" s="82" t="s">
        <v>83</v>
      </c>
      <c r="E232" s="83" t="s">
        <v>424</v>
      </c>
      <c r="F232" s="84" t="s">
        <v>425</v>
      </c>
      <c r="G232" s="85" t="s">
        <v>168</v>
      </c>
      <c r="H232" s="86">
        <v>12659</v>
      </c>
      <c r="I232" s="219">
        <v>0</v>
      </c>
      <c r="J232" s="219">
        <f>ROUND(I232*H232,3)</f>
        <v>0</v>
      </c>
      <c r="K232" s="87"/>
      <c r="L232" s="9"/>
      <c r="M232" s="88" t="s">
        <v>14</v>
      </c>
      <c r="N232" s="89" t="s">
        <v>35</v>
      </c>
      <c r="O232" s="90">
        <v>6.0999999999999999E-2</v>
      </c>
      <c r="P232" s="90">
        <f>O232*H232</f>
        <v>772.19899999999996</v>
      </c>
      <c r="Q232" s="90">
        <v>0</v>
      </c>
      <c r="R232" s="90">
        <f>Q232*H232</f>
        <v>0</v>
      </c>
      <c r="S232" s="90">
        <v>0</v>
      </c>
      <c r="T232" s="91">
        <f>S232*H232</f>
        <v>0</v>
      </c>
      <c r="AR232" s="92" t="s">
        <v>100</v>
      </c>
      <c r="AT232" s="92" t="s">
        <v>83</v>
      </c>
      <c r="AU232" s="92" t="s">
        <v>95</v>
      </c>
      <c r="AY232" s="2" t="s">
        <v>80</v>
      </c>
      <c r="BE232" s="93">
        <f>IF(N232="základná",J232,0)</f>
        <v>0</v>
      </c>
      <c r="BF232" s="93">
        <f>IF(N232="znížená",J232,0)</f>
        <v>0</v>
      </c>
      <c r="BG232" s="93">
        <f>IF(N232="zákl. prenesená",J232,0)</f>
        <v>0</v>
      </c>
      <c r="BH232" s="93">
        <f>IF(N232="zníž. prenesená",J232,0)</f>
        <v>0</v>
      </c>
      <c r="BI232" s="93">
        <f>IF(N232="nulová",J232,0)</f>
        <v>0</v>
      </c>
      <c r="BJ232" s="2" t="s">
        <v>88</v>
      </c>
      <c r="BK232" s="94">
        <f>ROUND(I232*H232,3)</f>
        <v>0</v>
      </c>
      <c r="BL232" s="2" t="s">
        <v>100</v>
      </c>
      <c r="BM232" s="92" t="s">
        <v>553</v>
      </c>
    </row>
    <row r="233" spans="2:65" s="10" customFormat="1" ht="16.5" customHeight="1">
      <c r="B233" s="81"/>
      <c r="C233" s="95" t="s">
        <v>394</v>
      </c>
      <c r="D233" s="95" t="s">
        <v>106</v>
      </c>
      <c r="E233" s="96" t="s">
        <v>428</v>
      </c>
      <c r="F233" s="97" t="s">
        <v>429</v>
      </c>
      <c r="G233" s="98" t="s">
        <v>153</v>
      </c>
      <c r="H233" s="99">
        <v>506.36</v>
      </c>
      <c r="I233" s="221">
        <v>0</v>
      </c>
      <c r="J233" s="221">
        <f>ROUND(I233*H233,3)</f>
        <v>0</v>
      </c>
      <c r="K233" s="100"/>
      <c r="L233" s="101"/>
      <c r="M233" s="102" t="s">
        <v>14</v>
      </c>
      <c r="N233" s="103" t="s">
        <v>35</v>
      </c>
      <c r="O233" s="90">
        <v>0</v>
      </c>
      <c r="P233" s="90">
        <f>O233*H233</f>
        <v>0</v>
      </c>
      <c r="Q233" s="90">
        <v>1E-3</v>
      </c>
      <c r="R233" s="90">
        <f>Q233*H233</f>
        <v>0.50636000000000003</v>
      </c>
      <c r="S233" s="90">
        <v>0</v>
      </c>
      <c r="T233" s="91">
        <f>S233*H233</f>
        <v>0</v>
      </c>
      <c r="AR233" s="92" t="s">
        <v>109</v>
      </c>
      <c r="AT233" s="92" t="s">
        <v>106</v>
      </c>
      <c r="AU233" s="92" t="s">
        <v>95</v>
      </c>
      <c r="AY233" s="2" t="s">
        <v>80</v>
      </c>
      <c r="BE233" s="93">
        <f>IF(N233="základná",J233,0)</f>
        <v>0</v>
      </c>
      <c r="BF233" s="93">
        <f>IF(N233="znížená",J233,0)</f>
        <v>0</v>
      </c>
      <c r="BG233" s="93">
        <f>IF(N233="zákl. prenesená",J233,0)</f>
        <v>0</v>
      </c>
      <c r="BH233" s="93">
        <f>IF(N233="zníž. prenesená",J233,0)</f>
        <v>0</v>
      </c>
      <c r="BI233" s="93">
        <f>IF(N233="nulová",J233,0)</f>
        <v>0</v>
      </c>
      <c r="BJ233" s="2" t="s">
        <v>88</v>
      </c>
      <c r="BK233" s="94">
        <f>ROUND(I233*H233,3)</f>
        <v>0</v>
      </c>
      <c r="BL233" s="2" t="s">
        <v>100</v>
      </c>
      <c r="BM233" s="92" t="s">
        <v>554</v>
      </c>
    </row>
    <row r="234" spans="2:65" s="105" customFormat="1">
      <c r="B234" s="104"/>
      <c r="D234" s="106" t="s">
        <v>134</v>
      </c>
      <c r="F234" s="108" t="s">
        <v>555</v>
      </c>
      <c r="H234" s="109">
        <v>506.36</v>
      </c>
      <c r="I234" s="222"/>
      <c r="J234" s="222"/>
      <c r="L234" s="104"/>
      <c r="M234" s="110"/>
      <c r="T234" s="111"/>
      <c r="AT234" s="107" t="s">
        <v>134</v>
      </c>
      <c r="AU234" s="107" t="s">
        <v>95</v>
      </c>
      <c r="AV234" s="105" t="s">
        <v>88</v>
      </c>
      <c r="AW234" s="105" t="s">
        <v>5</v>
      </c>
      <c r="AX234" s="105" t="s">
        <v>79</v>
      </c>
      <c r="AY234" s="107" t="s">
        <v>80</v>
      </c>
    </row>
    <row r="235" spans="2:65" s="10" customFormat="1" ht="24.2" customHeight="1">
      <c r="B235" s="81"/>
      <c r="C235" s="82" t="s">
        <v>397</v>
      </c>
      <c r="D235" s="82" t="s">
        <v>83</v>
      </c>
      <c r="E235" s="83" t="s">
        <v>433</v>
      </c>
      <c r="F235" s="84" t="s">
        <v>434</v>
      </c>
      <c r="G235" s="85" t="s">
        <v>168</v>
      </c>
      <c r="H235" s="86">
        <v>12659</v>
      </c>
      <c r="I235" s="219">
        <v>0</v>
      </c>
      <c r="J235" s="219">
        <f>ROUND(I235*H235,3)</f>
        <v>0</v>
      </c>
      <c r="K235" s="87"/>
      <c r="L235" s="9"/>
      <c r="M235" s="88" t="s">
        <v>14</v>
      </c>
      <c r="N235" s="89" t="s">
        <v>35</v>
      </c>
      <c r="O235" s="90">
        <v>1.2999999999999999E-2</v>
      </c>
      <c r="P235" s="90">
        <f>O235*H235</f>
        <v>164.56699999999998</v>
      </c>
      <c r="Q235" s="90">
        <v>0</v>
      </c>
      <c r="R235" s="90">
        <f>Q235*H235</f>
        <v>0</v>
      </c>
      <c r="S235" s="90">
        <v>0</v>
      </c>
      <c r="T235" s="91">
        <f>S235*H235</f>
        <v>0</v>
      </c>
      <c r="AR235" s="92" t="s">
        <v>87</v>
      </c>
      <c r="AT235" s="92" t="s">
        <v>83</v>
      </c>
      <c r="AU235" s="92" t="s">
        <v>95</v>
      </c>
      <c r="AY235" s="2" t="s">
        <v>80</v>
      </c>
      <c r="BE235" s="93">
        <f>IF(N235="základná",J235,0)</f>
        <v>0</v>
      </c>
      <c r="BF235" s="93">
        <f>IF(N235="znížená",J235,0)</f>
        <v>0</v>
      </c>
      <c r="BG235" s="93">
        <f>IF(N235="zákl. prenesená",J235,0)</f>
        <v>0</v>
      </c>
      <c r="BH235" s="93">
        <f>IF(N235="zníž. prenesená",J235,0)</f>
        <v>0</v>
      </c>
      <c r="BI235" s="93">
        <f>IF(N235="nulová",J235,0)</f>
        <v>0</v>
      </c>
      <c r="BJ235" s="2" t="s">
        <v>88</v>
      </c>
      <c r="BK235" s="94">
        <f>ROUND(I235*H235,3)</f>
        <v>0</v>
      </c>
      <c r="BL235" s="2" t="s">
        <v>87</v>
      </c>
      <c r="BM235" s="92" t="s">
        <v>556</v>
      </c>
    </row>
    <row r="236" spans="2:65" s="10" customFormat="1" ht="16.5" customHeight="1">
      <c r="B236" s="81"/>
      <c r="C236" s="95" t="s">
        <v>401</v>
      </c>
      <c r="D236" s="95" t="s">
        <v>106</v>
      </c>
      <c r="E236" s="96" t="s">
        <v>437</v>
      </c>
      <c r="F236" s="97" t="s">
        <v>438</v>
      </c>
      <c r="G236" s="98" t="s">
        <v>153</v>
      </c>
      <c r="H236" s="99">
        <v>316.47500000000002</v>
      </c>
      <c r="I236" s="221">
        <v>0</v>
      </c>
      <c r="J236" s="221">
        <f>ROUND(I236*H236,3)</f>
        <v>0</v>
      </c>
      <c r="K236" s="100"/>
      <c r="L236" s="101"/>
      <c r="M236" s="102" t="s">
        <v>14</v>
      </c>
      <c r="N236" s="103" t="s">
        <v>35</v>
      </c>
      <c r="O236" s="90">
        <v>0</v>
      </c>
      <c r="P236" s="90">
        <f>O236*H236</f>
        <v>0</v>
      </c>
      <c r="Q236" s="90">
        <v>1E-3</v>
      </c>
      <c r="R236" s="90">
        <f>Q236*H236</f>
        <v>0.31647500000000001</v>
      </c>
      <c r="S236" s="90">
        <v>0</v>
      </c>
      <c r="T236" s="91">
        <f>S236*H236</f>
        <v>0</v>
      </c>
      <c r="AR236" s="92" t="s">
        <v>439</v>
      </c>
      <c r="AT236" s="92" t="s">
        <v>106</v>
      </c>
      <c r="AU236" s="92" t="s">
        <v>95</v>
      </c>
      <c r="AY236" s="2" t="s">
        <v>80</v>
      </c>
      <c r="BE236" s="93">
        <f>IF(N236="základná",J236,0)</f>
        <v>0</v>
      </c>
      <c r="BF236" s="93">
        <f>IF(N236="znížená",J236,0)</f>
        <v>0</v>
      </c>
      <c r="BG236" s="93">
        <f>IF(N236="zákl. prenesená",J236,0)</f>
        <v>0</v>
      </c>
      <c r="BH236" s="93">
        <f>IF(N236="zníž. prenesená",J236,0)</f>
        <v>0</v>
      </c>
      <c r="BI236" s="93">
        <f>IF(N236="nulová",J236,0)</f>
        <v>0</v>
      </c>
      <c r="BJ236" s="2" t="s">
        <v>88</v>
      </c>
      <c r="BK236" s="94">
        <f>ROUND(I236*H236,3)</f>
        <v>0</v>
      </c>
      <c r="BL236" s="2" t="s">
        <v>87</v>
      </c>
      <c r="BM236" s="92" t="s">
        <v>557</v>
      </c>
    </row>
    <row r="237" spans="2:65" s="105" customFormat="1">
      <c r="B237" s="104"/>
      <c r="D237" s="106" t="s">
        <v>134</v>
      </c>
      <c r="E237" s="107" t="s">
        <v>14</v>
      </c>
      <c r="F237" s="108" t="s">
        <v>558</v>
      </c>
      <c r="H237" s="109">
        <v>316.47500000000002</v>
      </c>
      <c r="I237" s="222"/>
      <c r="J237" s="222"/>
      <c r="L237" s="104"/>
      <c r="M237" s="110"/>
      <c r="T237" s="111"/>
      <c r="AT237" s="107" t="s">
        <v>134</v>
      </c>
      <c r="AU237" s="107" t="s">
        <v>95</v>
      </c>
      <c r="AV237" s="105" t="s">
        <v>88</v>
      </c>
      <c r="AW237" s="105" t="s">
        <v>136</v>
      </c>
      <c r="AX237" s="105" t="s">
        <v>79</v>
      </c>
      <c r="AY237" s="107" t="s">
        <v>80</v>
      </c>
    </row>
    <row r="238" spans="2:65" s="72" customFormat="1" ht="20.85" customHeight="1">
      <c r="B238" s="71"/>
      <c r="D238" s="73" t="s">
        <v>77</v>
      </c>
      <c r="E238" s="80" t="s">
        <v>559</v>
      </c>
      <c r="F238" s="80" t="s">
        <v>560</v>
      </c>
      <c r="I238" s="220"/>
      <c r="J238" s="218">
        <f>BK238</f>
        <v>0</v>
      </c>
      <c r="L238" s="71"/>
      <c r="M238" s="75"/>
      <c r="P238" s="76">
        <f>SUM(P239:P248)</f>
        <v>209.50530000000001</v>
      </c>
      <c r="R238" s="76">
        <f>SUM(R239:R248)</f>
        <v>2.3568500000000003E-2</v>
      </c>
      <c r="T238" s="77">
        <f>SUM(T239:T248)</f>
        <v>0</v>
      </c>
      <c r="AR238" s="73" t="s">
        <v>79</v>
      </c>
      <c r="AT238" s="78" t="s">
        <v>77</v>
      </c>
      <c r="AU238" s="78" t="s">
        <v>88</v>
      </c>
      <c r="AY238" s="73" t="s">
        <v>80</v>
      </c>
      <c r="BK238" s="79">
        <f>SUM(BK239:BK248)</f>
        <v>0</v>
      </c>
    </row>
    <row r="239" spans="2:65" s="10" customFormat="1" ht="33" customHeight="1">
      <c r="B239" s="81"/>
      <c r="C239" s="82" t="s">
        <v>405</v>
      </c>
      <c r="D239" s="82" t="s">
        <v>83</v>
      </c>
      <c r="E239" s="83" t="s">
        <v>561</v>
      </c>
      <c r="F239" s="84" t="s">
        <v>562</v>
      </c>
      <c r="G239" s="85" t="s">
        <v>168</v>
      </c>
      <c r="H239" s="86">
        <v>7078</v>
      </c>
      <c r="I239" s="219">
        <v>0</v>
      </c>
      <c r="J239" s="219">
        <f>ROUND(I239*H239,3)</f>
        <v>0</v>
      </c>
      <c r="K239" s="87"/>
      <c r="L239" s="9"/>
      <c r="M239" s="88" t="s">
        <v>14</v>
      </c>
      <c r="N239" s="89" t="s">
        <v>35</v>
      </c>
      <c r="O239" s="90">
        <v>1.0999999999999999E-2</v>
      </c>
      <c r="P239" s="90">
        <f>O239*H239</f>
        <v>77.85799999999999</v>
      </c>
      <c r="Q239" s="90">
        <v>0</v>
      </c>
      <c r="R239" s="90">
        <f>Q239*H239</f>
        <v>0</v>
      </c>
      <c r="S239" s="90">
        <v>0</v>
      </c>
      <c r="T239" s="91">
        <f>S239*H239</f>
        <v>0</v>
      </c>
      <c r="AR239" s="92" t="s">
        <v>100</v>
      </c>
      <c r="AT239" s="92" t="s">
        <v>83</v>
      </c>
      <c r="AU239" s="92" t="s">
        <v>95</v>
      </c>
      <c r="AY239" s="2" t="s">
        <v>80</v>
      </c>
      <c r="BE239" s="93">
        <f>IF(N239="základná",J239,0)</f>
        <v>0</v>
      </c>
      <c r="BF239" s="93">
        <f>IF(N239="znížená",J239,0)</f>
        <v>0</v>
      </c>
      <c r="BG239" s="93">
        <f>IF(N239="zákl. prenesená",J239,0)</f>
        <v>0</v>
      </c>
      <c r="BH239" s="93">
        <f>IF(N239="zníž. prenesená",J239,0)</f>
        <v>0</v>
      </c>
      <c r="BI239" s="93">
        <f>IF(N239="nulová",J239,0)</f>
        <v>0</v>
      </c>
      <c r="BJ239" s="2" t="s">
        <v>88</v>
      </c>
      <c r="BK239" s="94">
        <f>ROUND(I239*H239,3)</f>
        <v>0</v>
      </c>
      <c r="BL239" s="2" t="s">
        <v>100</v>
      </c>
      <c r="BM239" s="92" t="s">
        <v>563</v>
      </c>
    </row>
    <row r="240" spans="2:65" s="10" customFormat="1" ht="24.2" customHeight="1">
      <c r="B240" s="81"/>
      <c r="C240" s="82" t="s">
        <v>411</v>
      </c>
      <c r="D240" s="82" t="s">
        <v>83</v>
      </c>
      <c r="E240" s="83" t="s">
        <v>202</v>
      </c>
      <c r="F240" s="84" t="s">
        <v>203</v>
      </c>
      <c r="G240" s="85" t="s">
        <v>168</v>
      </c>
      <c r="H240" s="86">
        <v>2335</v>
      </c>
      <c r="I240" s="219">
        <v>0</v>
      </c>
      <c r="J240" s="219">
        <f>ROUND(I240*H240,3)</f>
        <v>0</v>
      </c>
      <c r="K240" s="87"/>
      <c r="L240" s="9"/>
      <c r="M240" s="88" t="s">
        <v>14</v>
      </c>
      <c r="N240" s="89" t="s">
        <v>35</v>
      </c>
      <c r="O240" s="90">
        <v>3.0000000000000001E-3</v>
      </c>
      <c r="P240" s="90">
        <f>O240*H240</f>
        <v>7.0049999999999999</v>
      </c>
      <c r="Q240" s="90">
        <v>0</v>
      </c>
      <c r="R240" s="90">
        <f>Q240*H240</f>
        <v>0</v>
      </c>
      <c r="S240" s="90">
        <v>0</v>
      </c>
      <c r="T240" s="91">
        <f>S240*H240</f>
        <v>0</v>
      </c>
      <c r="AR240" s="92" t="s">
        <v>100</v>
      </c>
      <c r="AT240" s="92" t="s">
        <v>83</v>
      </c>
      <c r="AU240" s="92" t="s">
        <v>95</v>
      </c>
      <c r="AY240" s="2" t="s">
        <v>80</v>
      </c>
      <c r="BE240" s="93">
        <f>IF(N240="základná",J240,0)</f>
        <v>0</v>
      </c>
      <c r="BF240" s="93">
        <f>IF(N240="znížená",J240,0)</f>
        <v>0</v>
      </c>
      <c r="BG240" s="93">
        <f>IF(N240="zákl. prenesená",J240,0)</f>
        <v>0</v>
      </c>
      <c r="BH240" s="93">
        <f>IF(N240="zníž. prenesená",J240,0)</f>
        <v>0</v>
      </c>
      <c r="BI240" s="93">
        <f>IF(N240="nulová",J240,0)</f>
        <v>0</v>
      </c>
      <c r="BJ240" s="2" t="s">
        <v>88</v>
      </c>
      <c r="BK240" s="94">
        <f>ROUND(I240*H240,3)</f>
        <v>0</v>
      </c>
      <c r="BL240" s="2" t="s">
        <v>100</v>
      </c>
      <c r="BM240" s="92" t="s">
        <v>564</v>
      </c>
    </row>
    <row r="241" spans="2:65" s="105" customFormat="1">
      <c r="B241" s="104"/>
      <c r="D241" s="106" t="s">
        <v>134</v>
      </c>
      <c r="F241" s="108" t="s">
        <v>565</v>
      </c>
      <c r="H241" s="109">
        <v>2335</v>
      </c>
      <c r="I241" s="222"/>
      <c r="J241" s="222"/>
      <c r="L241" s="104"/>
      <c r="M241" s="110"/>
      <c r="T241" s="111"/>
      <c r="AT241" s="107" t="s">
        <v>134</v>
      </c>
      <c r="AU241" s="107" t="s">
        <v>95</v>
      </c>
      <c r="AV241" s="105" t="s">
        <v>88</v>
      </c>
      <c r="AW241" s="105" t="s">
        <v>5</v>
      </c>
      <c r="AX241" s="105" t="s">
        <v>79</v>
      </c>
      <c r="AY241" s="107" t="s">
        <v>80</v>
      </c>
    </row>
    <row r="242" spans="2:65" s="10" customFormat="1" ht="24.2" customHeight="1">
      <c r="B242" s="81"/>
      <c r="C242" s="95" t="s">
        <v>414</v>
      </c>
      <c r="D242" s="95" t="s">
        <v>106</v>
      </c>
      <c r="E242" s="96" t="s">
        <v>207</v>
      </c>
      <c r="F242" s="97" t="s">
        <v>208</v>
      </c>
      <c r="G242" s="98" t="s">
        <v>99</v>
      </c>
      <c r="H242" s="99">
        <v>2.335</v>
      </c>
      <c r="I242" s="221">
        <v>0</v>
      </c>
      <c r="J242" s="221">
        <f>ROUND(I242*H242,3)</f>
        <v>0</v>
      </c>
      <c r="K242" s="100"/>
      <c r="L242" s="101"/>
      <c r="M242" s="102" t="s">
        <v>14</v>
      </c>
      <c r="N242" s="103" t="s">
        <v>35</v>
      </c>
      <c r="O242" s="90">
        <v>0</v>
      </c>
      <c r="P242" s="90">
        <f>O242*H242</f>
        <v>0</v>
      </c>
      <c r="Q242" s="90">
        <v>1.1000000000000001E-3</v>
      </c>
      <c r="R242" s="90">
        <f>Q242*H242</f>
        <v>2.5685E-3</v>
      </c>
      <c r="S242" s="90">
        <v>0</v>
      </c>
      <c r="T242" s="91">
        <f>S242*H242</f>
        <v>0</v>
      </c>
      <c r="AR242" s="92" t="s">
        <v>109</v>
      </c>
      <c r="AT242" s="92" t="s">
        <v>106</v>
      </c>
      <c r="AU242" s="92" t="s">
        <v>95</v>
      </c>
      <c r="AY242" s="2" t="s">
        <v>80</v>
      </c>
      <c r="BE242" s="93">
        <f>IF(N242="základná",J242,0)</f>
        <v>0</v>
      </c>
      <c r="BF242" s="93">
        <f>IF(N242="znížená",J242,0)</f>
        <v>0</v>
      </c>
      <c r="BG242" s="93">
        <f>IF(N242="zákl. prenesená",J242,0)</f>
        <v>0</v>
      </c>
      <c r="BH242" s="93">
        <f>IF(N242="zníž. prenesená",J242,0)</f>
        <v>0</v>
      </c>
      <c r="BI242" s="93">
        <f>IF(N242="nulová",J242,0)</f>
        <v>0</v>
      </c>
      <c r="BJ242" s="2" t="s">
        <v>88</v>
      </c>
      <c r="BK242" s="94">
        <f>ROUND(I242*H242,3)</f>
        <v>0</v>
      </c>
      <c r="BL242" s="2" t="s">
        <v>100</v>
      </c>
      <c r="BM242" s="92" t="s">
        <v>566</v>
      </c>
    </row>
    <row r="243" spans="2:65" s="10" customFormat="1" ht="24.2" customHeight="1">
      <c r="B243" s="81"/>
      <c r="C243" s="82" t="s">
        <v>416</v>
      </c>
      <c r="D243" s="82" t="s">
        <v>83</v>
      </c>
      <c r="E243" s="83" t="s">
        <v>217</v>
      </c>
      <c r="F243" s="84" t="s">
        <v>218</v>
      </c>
      <c r="G243" s="85" t="s">
        <v>168</v>
      </c>
      <c r="H243" s="86">
        <v>2335</v>
      </c>
      <c r="I243" s="219">
        <v>0</v>
      </c>
      <c r="J243" s="219">
        <f>ROUND(I243*H243,3)</f>
        <v>0</v>
      </c>
      <c r="K243" s="87"/>
      <c r="L243" s="9"/>
      <c r="M243" s="88" t="s">
        <v>14</v>
      </c>
      <c r="N243" s="89" t="s">
        <v>35</v>
      </c>
      <c r="O243" s="90">
        <v>1E-3</v>
      </c>
      <c r="P243" s="90">
        <f>O243*H243</f>
        <v>2.335</v>
      </c>
      <c r="Q243" s="90">
        <v>0</v>
      </c>
      <c r="R243" s="90">
        <f>Q243*H243</f>
        <v>0</v>
      </c>
      <c r="S243" s="90">
        <v>0</v>
      </c>
      <c r="T243" s="91">
        <f>S243*H243</f>
        <v>0</v>
      </c>
      <c r="AR243" s="92" t="s">
        <v>100</v>
      </c>
      <c r="AT243" s="92" t="s">
        <v>83</v>
      </c>
      <c r="AU243" s="92" t="s">
        <v>95</v>
      </c>
      <c r="AY243" s="2" t="s">
        <v>80</v>
      </c>
      <c r="BE243" s="93">
        <f>IF(N243="základná",J243,0)</f>
        <v>0</v>
      </c>
      <c r="BF243" s="93">
        <f>IF(N243="znížená",J243,0)</f>
        <v>0</v>
      </c>
      <c r="BG243" s="93">
        <f>IF(N243="zákl. prenesená",J243,0)</f>
        <v>0</v>
      </c>
      <c r="BH243" s="93">
        <f>IF(N243="zníž. prenesená",J243,0)</f>
        <v>0</v>
      </c>
      <c r="BI243" s="93">
        <f>IF(N243="nulová",J243,0)</f>
        <v>0</v>
      </c>
      <c r="BJ243" s="2" t="s">
        <v>88</v>
      </c>
      <c r="BK243" s="94">
        <f>ROUND(I243*H243,3)</f>
        <v>0</v>
      </c>
      <c r="BL243" s="2" t="s">
        <v>100</v>
      </c>
      <c r="BM243" s="92" t="s">
        <v>567</v>
      </c>
    </row>
    <row r="244" spans="2:65" s="10" customFormat="1" ht="24.2" customHeight="1">
      <c r="B244" s="81"/>
      <c r="C244" s="82" t="s">
        <v>418</v>
      </c>
      <c r="D244" s="82" t="s">
        <v>83</v>
      </c>
      <c r="E244" s="83" t="s">
        <v>221</v>
      </c>
      <c r="F244" s="84" t="s">
        <v>222</v>
      </c>
      <c r="G244" s="85" t="s">
        <v>168</v>
      </c>
      <c r="H244" s="86">
        <v>4670</v>
      </c>
      <c r="I244" s="219">
        <v>0</v>
      </c>
      <c r="J244" s="219">
        <f>ROUND(I244*H244,3)</f>
        <v>0</v>
      </c>
      <c r="K244" s="87"/>
      <c r="L244" s="9"/>
      <c r="M244" s="88" t="s">
        <v>14</v>
      </c>
      <c r="N244" s="89" t="s">
        <v>35</v>
      </c>
      <c r="O244" s="90">
        <v>1.4999999999999999E-2</v>
      </c>
      <c r="P244" s="90">
        <f>O244*H244</f>
        <v>70.05</v>
      </c>
      <c r="Q244" s="90">
        <v>0</v>
      </c>
      <c r="R244" s="90">
        <f>Q244*H244</f>
        <v>0</v>
      </c>
      <c r="S244" s="90">
        <v>0</v>
      </c>
      <c r="T244" s="91">
        <f>S244*H244</f>
        <v>0</v>
      </c>
      <c r="AR244" s="92" t="s">
        <v>100</v>
      </c>
      <c r="AT244" s="92" t="s">
        <v>83</v>
      </c>
      <c r="AU244" s="92" t="s">
        <v>95</v>
      </c>
      <c r="AY244" s="2" t="s">
        <v>80</v>
      </c>
      <c r="BE244" s="93">
        <f>IF(N244="základná",J244,0)</f>
        <v>0</v>
      </c>
      <c r="BF244" s="93">
        <f>IF(N244="znížená",J244,0)</f>
        <v>0</v>
      </c>
      <c r="BG244" s="93">
        <f>IF(N244="zákl. prenesená",J244,0)</f>
        <v>0</v>
      </c>
      <c r="BH244" s="93">
        <f>IF(N244="zníž. prenesená",J244,0)</f>
        <v>0</v>
      </c>
      <c r="BI244" s="93">
        <f>IF(N244="nulová",J244,0)</f>
        <v>0</v>
      </c>
      <c r="BJ244" s="2" t="s">
        <v>88</v>
      </c>
      <c r="BK244" s="94">
        <f>ROUND(I244*H244,3)</f>
        <v>0</v>
      </c>
      <c r="BL244" s="2" t="s">
        <v>100</v>
      </c>
      <c r="BM244" s="92" t="s">
        <v>568</v>
      </c>
    </row>
    <row r="245" spans="2:65" s="105" customFormat="1">
      <c r="B245" s="104"/>
      <c r="D245" s="106" t="s">
        <v>134</v>
      </c>
      <c r="E245" s="107" t="s">
        <v>14</v>
      </c>
      <c r="F245" s="108" t="s">
        <v>569</v>
      </c>
      <c r="H245" s="109">
        <v>4670</v>
      </c>
      <c r="I245" s="222"/>
      <c r="J245" s="222"/>
      <c r="L245" s="104"/>
      <c r="M245" s="110"/>
      <c r="T245" s="111"/>
      <c r="AT245" s="107" t="s">
        <v>134</v>
      </c>
      <c r="AU245" s="107" t="s">
        <v>95</v>
      </c>
      <c r="AV245" s="105" t="s">
        <v>88</v>
      </c>
      <c r="AW245" s="105" t="s">
        <v>136</v>
      </c>
      <c r="AX245" s="105" t="s">
        <v>79</v>
      </c>
      <c r="AY245" s="107" t="s">
        <v>80</v>
      </c>
    </row>
    <row r="246" spans="2:65" s="10" customFormat="1" ht="24.2" customHeight="1">
      <c r="B246" s="81"/>
      <c r="C246" s="82" t="s">
        <v>421</v>
      </c>
      <c r="D246" s="82" t="s">
        <v>83</v>
      </c>
      <c r="E246" s="83" t="s">
        <v>398</v>
      </c>
      <c r="F246" s="84" t="s">
        <v>399</v>
      </c>
      <c r="G246" s="85" t="s">
        <v>168</v>
      </c>
      <c r="H246" s="86">
        <v>2335</v>
      </c>
      <c r="I246" s="219">
        <v>0</v>
      </c>
      <c r="J246" s="219">
        <f>ROUND(I246*H246,3)</f>
        <v>0</v>
      </c>
      <c r="K246" s="87"/>
      <c r="L246" s="9"/>
      <c r="M246" s="88" t="s">
        <v>14</v>
      </c>
      <c r="N246" s="89" t="s">
        <v>35</v>
      </c>
      <c r="O246" s="90">
        <v>1E-3</v>
      </c>
      <c r="P246" s="90">
        <f>O246*H246</f>
        <v>2.335</v>
      </c>
      <c r="Q246" s="90">
        <v>0</v>
      </c>
      <c r="R246" s="90">
        <f>Q246*H246</f>
        <v>0</v>
      </c>
      <c r="S246" s="90">
        <v>0</v>
      </c>
      <c r="T246" s="91">
        <f>S246*H246</f>
        <v>0</v>
      </c>
      <c r="AR246" s="92" t="s">
        <v>100</v>
      </c>
      <c r="AT246" s="92" t="s">
        <v>83</v>
      </c>
      <c r="AU246" s="92" t="s">
        <v>95</v>
      </c>
      <c r="AY246" s="2" t="s">
        <v>80</v>
      </c>
      <c r="BE246" s="93">
        <f>IF(N246="základná",J246,0)</f>
        <v>0</v>
      </c>
      <c r="BF246" s="93">
        <f>IF(N246="znížená",J246,0)</f>
        <v>0</v>
      </c>
      <c r="BG246" s="93">
        <f>IF(N246="zákl. prenesená",J246,0)</f>
        <v>0</v>
      </c>
      <c r="BH246" s="93">
        <f>IF(N246="zníž. prenesená",J246,0)</f>
        <v>0</v>
      </c>
      <c r="BI246" s="93">
        <f>IF(N246="nulová",J246,0)</f>
        <v>0</v>
      </c>
      <c r="BJ246" s="2" t="s">
        <v>88</v>
      </c>
      <c r="BK246" s="94">
        <f>ROUND(I246*H246,3)</f>
        <v>0</v>
      </c>
      <c r="BL246" s="2" t="s">
        <v>100</v>
      </c>
      <c r="BM246" s="92" t="s">
        <v>570</v>
      </c>
    </row>
    <row r="247" spans="2:65" s="10" customFormat="1" ht="24.2" customHeight="1">
      <c r="B247" s="81"/>
      <c r="C247" s="82" t="s">
        <v>423</v>
      </c>
      <c r="D247" s="82" t="s">
        <v>83</v>
      </c>
      <c r="E247" s="83" t="s">
        <v>571</v>
      </c>
      <c r="F247" s="84" t="s">
        <v>572</v>
      </c>
      <c r="G247" s="85" t="s">
        <v>168</v>
      </c>
      <c r="H247" s="86">
        <v>2335</v>
      </c>
      <c r="I247" s="219">
        <v>0</v>
      </c>
      <c r="J247" s="219">
        <f>ROUND(I247*H247,3)</f>
        <v>0</v>
      </c>
      <c r="K247" s="87"/>
      <c r="L247" s="9"/>
      <c r="M247" s="88" t="s">
        <v>14</v>
      </c>
      <c r="N247" s="89" t="s">
        <v>35</v>
      </c>
      <c r="O247" s="90">
        <v>2.138E-2</v>
      </c>
      <c r="P247" s="90">
        <f>O247*H247</f>
        <v>49.9223</v>
      </c>
      <c r="Q247" s="90">
        <v>0</v>
      </c>
      <c r="R247" s="90">
        <f>Q247*H247</f>
        <v>0</v>
      </c>
      <c r="S247" s="90">
        <v>0</v>
      </c>
      <c r="T247" s="91">
        <f>S247*H247</f>
        <v>0</v>
      </c>
      <c r="AR247" s="92" t="s">
        <v>100</v>
      </c>
      <c r="AT247" s="92" t="s">
        <v>83</v>
      </c>
      <c r="AU247" s="92" t="s">
        <v>95</v>
      </c>
      <c r="AY247" s="2" t="s">
        <v>80</v>
      </c>
      <c r="BE247" s="93">
        <f>IF(N247="základná",J247,0)</f>
        <v>0</v>
      </c>
      <c r="BF247" s="93">
        <f>IF(N247="znížená",J247,0)</f>
        <v>0</v>
      </c>
      <c r="BG247" s="93">
        <f>IF(N247="zákl. prenesená",J247,0)</f>
        <v>0</v>
      </c>
      <c r="BH247" s="93">
        <f>IF(N247="zníž. prenesená",J247,0)</f>
        <v>0</v>
      </c>
      <c r="BI247" s="93">
        <f>IF(N247="nulová",J247,0)</f>
        <v>0</v>
      </c>
      <c r="BJ247" s="2" t="s">
        <v>88</v>
      </c>
      <c r="BK247" s="94">
        <f>ROUND(I247*H247,3)</f>
        <v>0</v>
      </c>
      <c r="BL247" s="2" t="s">
        <v>100</v>
      </c>
      <c r="BM247" s="92" t="s">
        <v>573</v>
      </c>
    </row>
    <row r="248" spans="2:65" s="10" customFormat="1" ht="16.5" customHeight="1">
      <c r="B248" s="81"/>
      <c r="C248" s="95" t="s">
        <v>427</v>
      </c>
      <c r="D248" s="95" t="s">
        <v>106</v>
      </c>
      <c r="E248" s="96" t="s">
        <v>574</v>
      </c>
      <c r="F248" s="97" t="s">
        <v>575</v>
      </c>
      <c r="G248" s="98" t="s">
        <v>153</v>
      </c>
      <c r="H248" s="99">
        <v>21</v>
      </c>
      <c r="I248" s="221">
        <v>0</v>
      </c>
      <c r="J248" s="221">
        <f>ROUND(I248*H248,3)</f>
        <v>0</v>
      </c>
      <c r="K248" s="100"/>
      <c r="L248" s="101"/>
      <c r="M248" s="102" t="s">
        <v>14</v>
      </c>
      <c r="N248" s="103" t="s">
        <v>35</v>
      </c>
      <c r="O248" s="90">
        <v>0</v>
      </c>
      <c r="P248" s="90">
        <f>O248*H248</f>
        <v>0</v>
      </c>
      <c r="Q248" s="90">
        <v>1E-3</v>
      </c>
      <c r="R248" s="90">
        <f>Q248*H248</f>
        <v>2.1000000000000001E-2</v>
      </c>
      <c r="S248" s="90">
        <v>0</v>
      </c>
      <c r="T248" s="91">
        <f>S248*H248</f>
        <v>0</v>
      </c>
      <c r="AR248" s="92" t="s">
        <v>109</v>
      </c>
      <c r="AT248" s="92" t="s">
        <v>106</v>
      </c>
      <c r="AU248" s="92" t="s">
        <v>95</v>
      </c>
      <c r="AY248" s="2" t="s">
        <v>80</v>
      </c>
      <c r="BE248" s="93">
        <f>IF(N248="základná",J248,0)</f>
        <v>0</v>
      </c>
      <c r="BF248" s="93">
        <f>IF(N248="znížená",J248,0)</f>
        <v>0</v>
      </c>
      <c r="BG248" s="93">
        <f>IF(N248="zákl. prenesená",J248,0)</f>
        <v>0</v>
      </c>
      <c r="BH248" s="93">
        <f>IF(N248="zníž. prenesená",J248,0)</f>
        <v>0</v>
      </c>
      <c r="BI248" s="93">
        <f>IF(N248="nulová",J248,0)</f>
        <v>0</v>
      </c>
      <c r="BJ248" s="2" t="s">
        <v>88</v>
      </c>
      <c r="BK248" s="94">
        <f>ROUND(I248*H248,3)</f>
        <v>0</v>
      </c>
      <c r="BL248" s="2" t="s">
        <v>100</v>
      </c>
      <c r="BM248" s="92" t="s">
        <v>576</v>
      </c>
    </row>
    <row r="249" spans="2:65" s="72" customFormat="1" ht="22.9" customHeight="1">
      <c r="B249" s="71"/>
      <c r="D249" s="73" t="s">
        <v>77</v>
      </c>
      <c r="E249" s="80" t="s">
        <v>442</v>
      </c>
      <c r="F249" s="80" t="s">
        <v>443</v>
      </c>
      <c r="I249" s="220"/>
      <c r="J249" s="218">
        <f>BK249</f>
        <v>0</v>
      </c>
      <c r="L249" s="71"/>
      <c r="M249" s="75"/>
      <c r="P249" s="76">
        <f>P250</f>
        <v>274.66234200000002</v>
      </c>
      <c r="R249" s="76">
        <f>R250</f>
        <v>0</v>
      </c>
      <c r="T249" s="77">
        <f>T250</f>
        <v>0</v>
      </c>
      <c r="AR249" s="73" t="s">
        <v>79</v>
      </c>
      <c r="AT249" s="78" t="s">
        <v>77</v>
      </c>
      <c r="AU249" s="78" t="s">
        <v>79</v>
      </c>
      <c r="AY249" s="73" t="s">
        <v>80</v>
      </c>
      <c r="BK249" s="79">
        <f>BK250</f>
        <v>0</v>
      </c>
    </row>
    <row r="250" spans="2:65" s="10" customFormat="1" ht="33" customHeight="1">
      <c r="B250" s="81"/>
      <c r="C250" s="82" t="s">
        <v>432</v>
      </c>
      <c r="D250" s="82" t="s">
        <v>83</v>
      </c>
      <c r="E250" s="83" t="s">
        <v>445</v>
      </c>
      <c r="F250" s="84" t="s">
        <v>446</v>
      </c>
      <c r="G250" s="85" t="s">
        <v>184</v>
      </c>
      <c r="H250" s="86">
        <v>139.99100000000001</v>
      </c>
      <c r="I250" s="219">
        <v>0</v>
      </c>
      <c r="J250" s="219">
        <f>ROUND(I250*H250,3)</f>
        <v>0</v>
      </c>
      <c r="K250" s="87"/>
      <c r="L250" s="9"/>
      <c r="M250" s="119" t="s">
        <v>14</v>
      </c>
      <c r="N250" s="120" t="s">
        <v>35</v>
      </c>
      <c r="O250" s="121">
        <v>1.962</v>
      </c>
      <c r="P250" s="121">
        <f>O250*H250</f>
        <v>274.66234200000002</v>
      </c>
      <c r="Q250" s="121">
        <v>0</v>
      </c>
      <c r="R250" s="121">
        <f>Q250*H250</f>
        <v>0</v>
      </c>
      <c r="S250" s="121">
        <v>0</v>
      </c>
      <c r="T250" s="122">
        <f>S250*H250</f>
        <v>0</v>
      </c>
      <c r="AR250" s="92" t="s">
        <v>100</v>
      </c>
      <c r="AT250" s="92" t="s">
        <v>83</v>
      </c>
      <c r="AU250" s="92" t="s">
        <v>88</v>
      </c>
      <c r="AY250" s="2" t="s">
        <v>80</v>
      </c>
      <c r="BE250" s="93">
        <f>IF(N250="základná",J250,0)</f>
        <v>0</v>
      </c>
      <c r="BF250" s="93">
        <f>IF(N250="znížená",J250,0)</f>
        <v>0</v>
      </c>
      <c r="BG250" s="93">
        <f>IF(N250="zákl. prenesená",J250,0)</f>
        <v>0</v>
      </c>
      <c r="BH250" s="93">
        <f>IF(N250="zníž. prenesená",J250,0)</f>
        <v>0</v>
      </c>
      <c r="BI250" s="93">
        <f>IF(N250="nulová",J250,0)</f>
        <v>0</v>
      </c>
      <c r="BJ250" s="2" t="s">
        <v>88</v>
      </c>
      <c r="BK250" s="94">
        <f>ROUND(I250*H250,3)</f>
        <v>0</v>
      </c>
      <c r="BL250" s="2" t="s">
        <v>100</v>
      </c>
      <c r="BM250" s="92" t="s">
        <v>577</v>
      </c>
    </row>
    <row r="251" spans="2:65" s="10" customFormat="1" ht="6.95" customHeight="1">
      <c r="B251" s="40"/>
      <c r="C251" s="41"/>
      <c r="D251" s="41"/>
      <c r="E251" s="41"/>
      <c r="F251" s="41"/>
      <c r="G251" s="41"/>
      <c r="H251" s="41"/>
      <c r="I251" s="224"/>
      <c r="J251" s="224"/>
      <c r="K251" s="41"/>
      <c r="L251" s="9"/>
    </row>
  </sheetData>
  <autoFilter ref="C131:K250" xr:uid="{00000000-0009-0000-0000-00000B000000}"/>
  <mergeCells count="15">
    <mergeCell ref="E120:H120"/>
    <mergeCell ref="E122:H122"/>
    <mergeCell ref="E124:H124"/>
    <mergeCell ref="E31:H31"/>
    <mergeCell ref="E85:H85"/>
    <mergeCell ref="E87:H87"/>
    <mergeCell ref="E89:H89"/>
    <mergeCell ref="E91:H91"/>
    <mergeCell ref="E118:H118"/>
    <mergeCell ref="E22:H22"/>
    <mergeCell ref="L2:V2"/>
    <mergeCell ref="E7:H7"/>
    <mergeCell ref="E9:H9"/>
    <mergeCell ref="E11:H11"/>
    <mergeCell ref="E13:H13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BB09-6A86-4315-BCA2-2A57110DD522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6</vt:i4>
      </vt:variant>
    </vt:vector>
  </HeadingPairs>
  <TitlesOfParts>
    <vt:vector size="10" baseType="lpstr">
      <vt:lpstr>Rekapitulácia stavby</vt:lpstr>
      <vt:lpstr>SO 2.2.1 - Návrh vegetačn...</vt:lpstr>
      <vt:lpstr>SO 2.2.2.1 - Časť bez Kri...</vt:lpstr>
      <vt:lpstr>Hárok1</vt:lpstr>
      <vt:lpstr>'Rekapitulácia stavby'!Názvy_tlače</vt:lpstr>
      <vt:lpstr>'SO 2.2.1 - Návrh vegetačn...'!Názvy_tlače</vt:lpstr>
      <vt:lpstr>'SO 2.2.2.1 - Časť bez Kri...'!Názvy_tlače</vt:lpstr>
      <vt:lpstr>'Rekapitulácia stavby'!Oblasť_tlače</vt:lpstr>
      <vt:lpstr>'SO 2.2.1 - Návrh vegetačn...'!Oblasť_tlače</vt:lpstr>
      <vt:lpstr>'SO 2.2.2.1 - Časť bez Kri...'!Oblasť_tlače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Kmečová Paula, PhDr. PhD.</dc:creator>
  <cp:lastModifiedBy>Strmeňová Jana, Ing.</cp:lastModifiedBy>
  <cp:lastPrinted>2026-03-23T09:09:28Z</cp:lastPrinted>
  <dcterms:created xsi:type="dcterms:W3CDTF">2026-03-19T06:55:37Z</dcterms:created>
  <dcterms:modified xsi:type="dcterms:W3CDTF">2026-04-16T10:37:00Z</dcterms:modified>
</cp:coreProperties>
</file>