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C:\KAROL\sútaže\Partizánske\"/>
    </mc:Choice>
  </mc:AlternateContent>
  <xr:revisionPtr revIDLastSave="0" documentId="13_ncr:1_{CD0B0A22-E183-49DA-9FE1-C61F384B772A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kapitulácia stavby" sheetId="1" r:id="rId1"/>
    <sheet name="SO 101 - PRIJÍMACIA HALA" sheetId="2" r:id="rId2"/>
    <sheet name="SO 102 - KOMPOSTOVACIE BOXY" sheetId="3" r:id="rId3"/>
    <sheet name="SO 103 - BIOFILTER" sheetId="4" r:id="rId4"/>
    <sheet name="SO 104 - KOMPOSTOVACIA PL..." sheetId="5" r:id="rId5"/>
    <sheet name="SO 105 - OPLOTENIE" sheetId="6" r:id="rId6"/>
    <sheet name="SO 106 - PREVÁDZKOVO-SOCI..." sheetId="7" r:id="rId7"/>
    <sheet name="SO 107 - CESTNÁ VÁHA" sheetId="8" r:id="rId8"/>
    <sheet name="SO 201 - SPEVNENÉ PLOCHY" sheetId="9" r:id="rId9"/>
    <sheet name="SO 301 - AREÁLOVÝ ROZVOD ..." sheetId="10" r:id="rId10"/>
    <sheet name="SO 401 - KANALIZÁCIA" sheetId="11" r:id="rId11"/>
    <sheet name="SO 601 - AREÁLOVÝ ROZVOD NN" sheetId="12" r:id="rId12"/>
    <sheet name="SO 602 - AREÁLOVÉ VONKAJŠ..." sheetId="13" r:id="rId13"/>
    <sheet name="PS 01 - PREVÁDZKOVÉ ROZVO..." sheetId="14" r:id="rId14"/>
    <sheet name="PS 02 - MERANIE A REGULÁCIA" sheetId="15" r:id="rId15"/>
  </sheets>
  <definedNames>
    <definedName name="_xlnm._FilterDatabase" localSheetId="13" hidden="1">'PS 01 - PREVÁDZKOVÉ ROZVO...'!$C$121:$K$211</definedName>
    <definedName name="_xlnm._FilterDatabase" localSheetId="14" hidden="1">'PS 02 - MERANIE A REGULÁCIA'!$C$120:$K$170</definedName>
    <definedName name="_xlnm._FilterDatabase" localSheetId="1" hidden="1">'SO 101 - PRIJÍMACIA HALA'!$C$129:$K$225</definedName>
    <definedName name="_xlnm._FilterDatabase" localSheetId="2" hidden="1">'SO 102 - KOMPOSTOVACIE BOXY'!$C$131:$K$227</definedName>
    <definedName name="_xlnm._FilterDatabase" localSheetId="3" hidden="1">'SO 103 - BIOFILTER'!$C$129:$K$195</definedName>
    <definedName name="_xlnm._FilterDatabase" localSheetId="4" hidden="1">'SO 104 - KOMPOSTOVACIA PL...'!$C$127:$K$180</definedName>
    <definedName name="_xlnm._FilterDatabase" localSheetId="5" hidden="1">'SO 105 - OPLOTENIE'!$C$122:$K$147</definedName>
    <definedName name="_xlnm._FilterDatabase" localSheetId="6" hidden="1">'SO 106 - PREVÁDZKOVO-SOCI...'!$C$122:$K$157</definedName>
    <definedName name="_xlnm._FilterDatabase" localSheetId="7" hidden="1">'SO 107 - CESTNÁ VÁHA'!$C$123:$K$164</definedName>
    <definedName name="_xlnm._FilterDatabase" localSheetId="8" hidden="1">'SO 201 - SPEVNENÉ PLOCHY'!$C$123:$K$167</definedName>
    <definedName name="_xlnm._FilterDatabase" localSheetId="9" hidden="1">'SO 301 - AREÁLOVÝ ROZVOD ...'!$C$120:$K$141</definedName>
    <definedName name="_xlnm._FilterDatabase" localSheetId="10" hidden="1">'SO 401 - KANALIZÁCIA'!$C$118:$K$154</definedName>
    <definedName name="_xlnm._FilterDatabase" localSheetId="11" hidden="1">'SO 601 - AREÁLOVÝ ROZVOD NN'!$C$117:$K$145</definedName>
    <definedName name="_xlnm._FilterDatabase" localSheetId="12" hidden="1">'SO 602 - AREÁLOVÉ VONKAJŠ...'!$C$117:$K$141</definedName>
    <definedName name="_xlnm.Print_Titles" localSheetId="13">'PS 01 - PREVÁDZKOVÉ ROZVO...'!$121:$121</definedName>
    <definedName name="_xlnm.Print_Titles" localSheetId="14">'PS 02 - MERANIE A REGULÁCIA'!$120:$120</definedName>
    <definedName name="_xlnm.Print_Titles" localSheetId="0">'Rekapitulácia stavby'!$92:$92</definedName>
    <definedName name="_xlnm.Print_Titles" localSheetId="1">'SO 101 - PRIJÍMACIA HALA'!$129:$129</definedName>
    <definedName name="_xlnm.Print_Titles" localSheetId="2">'SO 102 - KOMPOSTOVACIE BOXY'!$131:$131</definedName>
    <definedName name="_xlnm.Print_Titles" localSheetId="3">'SO 103 - BIOFILTER'!$129:$129</definedName>
    <definedName name="_xlnm.Print_Titles" localSheetId="4">'SO 104 - KOMPOSTOVACIA PL...'!$127:$127</definedName>
    <definedName name="_xlnm.Print_Titles" localSheetId="5">'SO 105 - OPLOTENIE'!$122:$122</definedName>
    <definedName name="_xlnm.Print_Titles" localSheetId="6">'SO 106 - PREVÁDZKOVO-SOCI...'!$122:$122</definedName>
    <definedName name="_xlnm.Print_Titles" localSheetId="7">'SO 107 - CESTNÁ VÁHA'!$123:$123</definedName>
    <definedName name="_xlnm.Print_Titles" localSheetId="8">'SO 201 - SPEVNENÉ PLOCHY'!$123:$123</definedName>
    <definedName name="_xlnm.Print_Titles" localSheetId="9">'SO 301 - AREÁLOVÝ ROZVOD ...'!$120:$120</definedName>
    <definedName name="_xlnm.Print_Titles" localSheetId="10">'SO 401 - KANALIZÁCIA'!$118:$118</definedName>
    <definedName name="_xlnm.Print_Titles" localSheetId="11">'SO 601 - AREÁLOVÝ ROZVOD NN'!$117:$117</definedName>
    <definedName name="_xlnm.Print_Titles" localSheetId="12">'SO 602 - AREÁLOVÉ VONKAJŠ...'!$117:$117</definedName>
    <definedName name="_xlnm.Print_Area" localSheetId="13">'PS 01 - PREVÁDZKOVÉ ROZVO...'!$C$4:$J$76,'PS 01 - PREVÁDZKOVÉ ROZVO...'!$C$82:$J$103,'PS 01 - PREVÁDZKOVÉ ROZVO...'!$C$109:$J$211</definedName>
    <definedName name="_xlnm.Print_Area" localSheetId="14">'PS 02 - MERANIE A REGULÁCIA'!$C$4:$J$76,'PS 02 - MERANIE A REGULÁCIA'!$C$82:$J$102,'PS 02 - MERANIE A REGULÁCIA'!$C$108:$J$170</definedName>
    <definedName name="_xlnm.Print_Area" localSheetId="0">'Rekapitulácia stavby'!$D$4:$AO$76,'Rekapitulácia stavby'!$C$82:$AQ$109</definedName>
    <definedName name="_xlnm.Print_Area" localSheetId="1">'SO 101 - PRIJÍMACIA HALA'!$C$4:$J$76,'SO 101 - PRIJÍMACIA HALA'!$C$82:$J$111,'SO 101 - PRIJÍMACIA HALA'!$C$117:$J$225</definedName>
    <definedName name="_xlnm.Print_Area" localSheetId="2">'SO 102 - KOMPOSTOVACIE BOXY'!$C$4:$J$76,'SO 102 - KOMPOSTOVACIE BOXY'!$C$82:$J$113,'SO 102 - KOMPOSTOVACIE BOXY'!$C$119:$J$227</definedName>
    <definedName name="_xlnm.Print_Area" localSheetId="3">'SO 103 - BIOFILTER'!$C$4:$J$76,'SO 103 - BIOFILTER'!$C$82:$J$111,'SO 103 - BIOFILTER'!$C$117:$J$195</definedName>
    <definedName name="_xlnm.Print_Area" localSheetId="4">'SO 104 - KOMPOSTOVACIA PL...'!$C$4:$J$76,'SO 104 - KOMPOSTOVACIA PL...'!$C$82:$J$109,'SO 104 - KOMPOSTOVACIA PL...'!$C$115:$J$180</definedName>
    <definedName name="_xlnm.Print_Area" localSheetId="5">'SO 105 - OPLOTENIE'!$C$4:$J$76,'SO 105 - OPLOTENIE'!$C$82:$J$104,'SO 105 - OPLOTENIE'!$C$110:$J$147</definedName>
    <definedName name="_xlnm.Print_Area" localSheetId="6">'SO 106 - PREVÁDZKOVO-SOCI...'!$C$4:$J$76,'SO 106 - PREVÁDZKOVO-SOCI...'!$C$82:$J$104,'SO 106 - PREVÁDZKOVO-SOCI...'!$C$110:$J$157</definedName>
    <definedName name="_xlnm.Print_Area" localSheetId="7">'SO 107 - CESTNÁ VÁHA'!$C$4:$J$76,'SO 107 - CESTNÁ VÁHA'!$C$82:$J$105,'SO 107 - CESTNÁ VÁHA'!$C$111:$J$164</definedName>
    <definedName name="_xlnm.Print_Area" localSheetId="8">'SO 201 - SPEVNENÉ PLOCHY'!$C$4:$J$76,'SO 201 - SPEVNENÉ PLOCHY'!$C$82:$J$105,'SO 201 - SPEVNENÉ PLOCHY'!$C$111:$J$167</definedName>
    <definedName name="_xlnm.Print_Area" localSheetId="9">'SO 301 - AREÁLOVÝ ROZVOD ...'!$C$4:$J$76,'SO 301 - AREÁLOVÝ ROZVOD ...'!$C$82:$J$102,'SO 301 - AREÁLOVÝ ROZVOD ...'!$C$108:$J$141</definedName>
    <definedName name="_xlnm.Print_Area" localSheetId="10">'SO 401 - KANALIZÁCIA'!$C$4:$J$76,'SO 401 - KANALIZÁCIA'!$C$82:$J$100,'SO 401 - KANALIZÁCIA'!$C$106:$J$154</definedName>
    <definedName name="_xlnm.Print_Area" localSheetId="11">'SO 601 - AREÁLOVÝ ROZVOD NN'!$C$4:$J$76,'SO 601 - AREÁLOVÝ ROZVOD NN'!$C$82:$J$99,'SO 601 - AREÁLOVÝ ROZVOD NN'!$C$105:$J$145</definedName>
    <definedName name="_xlnm.Print_Area" localSheetId="12">'SO 602 - AREÁLOVÉ VONKAJŠ...'!$C$4:$J$76,'SO 602 - AREÁLOVÉ VONKAJŠ...'!$C$82:$J$99,'SO 602 - AREÁLOVÉ VONKAJŠ...'!$C$105:$J$141</definedName>
  </definedNames>
  <calcPr calcId="181029"/>
</workbook>
</file>

<file path=xl/calcChain.xml><?xml version="1.0" encoding="utf-8"?>
<calcChain xmlns="http://schemas.openxmlformats.org/spreadsheetml/2006/main">
  <c r="J37" i="15" l="1"/>
  <c r="J36" i="15"/>
  <c r="AY108" i="1" s="1"/>
  <c r="J35" i="15"/>
  <c r="AX108" i="1"/>
  <c r="BI170" i="15"/>
  <c r="BH170" i="15"/>
  <c r="BG170" i="15"/>
  <c r="BE170" i="15"/>
  <c r="T170" i="15"/>
  <c r="R170" i="15"/>
  <c r="P170" i="15"/>
  <c r="BI169" i="15"/>
  <c r="BH169" i="15"/>
  <c r="BG169" i="15"/>
  <c r="BE169" i="15"/>
  <c r="T169" i="15"/>
  <c r="R169" i="15"/>
  <c r="P169" i="15"/>
  <c r="BI168" i="15"/>
  <c r="BH168" i="15"/>
  <c r="BG168" i="15"/>
  <c r="BE168" i="15"/>
  <c r="T168" i="15"/>
  <c r="R168" i="15"/>
  <c r="P168" i="15"/>
  <c r="BI167" i="15"/>
  <c r="BH167" i="15"/>
  <c r="BG167" i="15"/>
  <c r="BE167" i="15"/>
  <c r="T167" i="15"/>
  <c r="R167" i="15"/>
  <c r="P167" i="15"/>
  <c r="BI166" i="15"/>
  <c r="BH166" i="15"/>
  <c r="BG166" i="15"/>
  <c r="BE166" i="15"/>
  <c r="T166" i="15"/>
  <c r="R166" i="15"/>
  <c r="P166" i="15"/>
  <c r="BI164" i="15"/>
  <c r="BH164" i="15"/>
  <c r="BG164" i="15"/>
  <c r="BE164" i="15"/>
  <c r="T164" i="15"/>
  <c r="R164" i="15"/>
  <c r="P164" i="15"/>
  <c r="BI163" i="15"/>
  <c r="BH163" i="15"/>
  <c r="BG163" i="15"/>
  <c r="BE163" i="15"/>
  <c r="T163" i="15"/>
  <c r="R163" i="15"/>
  <c r="P163" i="15"/>
  <c r="BI162" i="15"/>
  <c r="BH162" i="15"/>
  <c r="BG162" i="15"/>
  <c r="BE162" i="15"/>
  <c r="T162" i="15"/>
  <c r="R162" i="15"/>
  <c r="P162" i="15"/>
  <c r="BI161" i="15"/>
  <c r="BH161" i="15"/>
  <c r="BG161" i="15"/>
  <c r="BE161" i="15"/>
  <c r="T161" i="15"/>
  <c r="R161" i="15"/>
  <c r="P161" i="15"/>
  <c r="BI160" i="15"/>
  <c r="BH160" i="15"/>
  <c r="BG160" i="15"/>
  <c r="BE160" i="15"/>
  <c r="T160" i="15"/>
  <c r="R160" i="15"/>
  <c r="P160" i="15"/>
  <c r="BI159" i="15"/>
  <c r="BH159" i="15"/>
  <c r="BG159" i="15"/>
  <c r="BE159" i="15"/>
  <c r="T159" i="15"/>
  <c r="R159" i="15"/>
  <c r="P159" i="15"/>
  <c r="BI158" i="15"/>
  <c r="BH158" i="15"/>
  <c r="BG158" i="15"/>
  <c r="BE158" i="15"/>
  <c r="T158" i="15"/>
  <c r="R158" i="15"/>
  <c r="P158" i="15"/>
  <c r="BI156" i="15"/>
  <c r="BH156" i="15"/>
  <c r="BG156" i="15"/>
  <c r="BE156" i="15"/>
  <c r="T156" i="15"/>
  <c r="R156" i="15"/>
  <c r="P156" i="15"/>
  <c r="BI155" i="15"/>
  <c r="BH155" i="15"/>
  <c r="BG155" i="15"/>
  <c r="BE155" i="15"/>
  <c r="T155" i="15"/>
  <c r="R155" i="15"/>
  <c r="P155" i="15"/>
  <c r="BI154" i="15"/>
  <c r="BH154" i="15"/>
  <c r="BG154" i="15"/>
  <c r="BE154" i="15"/>
  <c r="T154" i="15"/>
  <c r="R154" i="15"/>
  <c r="P154" i="15"/>
  <c r="BI153" i="15"/>
  <c r="BH153" i="15"/>
  <c r="BG153" i="15"/>
  <c r="BE153" i="15"/>
  <c r="T153" i="15"/>
  <c r="R153" i="15"/>
  <c r="P153" i="15"/>
  <c r="BI152" i="15"/>
  <c r="BH152" i="15"/>
  <c r="BG152" i="15"/>
  <c r="BE152" i="15"/>
  <c r="T152" i="15"/>
  <c r="R152" i="15"/>
  <c r="P152" i="15"/>
  <c r="BI151" i="15"/>
  <c r="BH151" i="15"/>
  <c r="BG151" i="15"/>
  <c r="BE151" i="15"/>
  <c r="T151" i="15"/>
  <c r="R151" i="15"/>
  <c r="P151" i="15"/>
  <c r="BI150" i="15"/>
  <c r="BH150" i="15"/>
  <c r="BG150" i="15"/>
  <c r="BE150" i="15"/>
  <c r="T150" i="15"/>
  <c r="R150" i="15"/>
  <c r="P150" i="15"/>
  <c r="BI149" i="15"/>
  <c r="BH149" i="15"/>
  <c r="BG149" i="15"/>
  <c r="BE149" i="15"/>
  <c r="T149" i="15"/>
  <c r="R149" i="15"/>
  <c r="P149" i="15"/>
  <c r="BI148" i="15"/>
  <c r="BH148" i="15"/>
  <c r="BG148" i="15"/>
  <c r="BE148" i="15"/>
  <c r="T148" i="15"/>
  <c r="R148" i="15"/>
  <c r="P148" i="15"/>
  <c r="BI147" i="15"/>
  <c r="BH147" i="15"/>
  <c r="BG147" i="15"/>
  <c r="BE147" i="15"/>
  <c r="T147" i="15"/>
  <c r="R147" i="15"/>
  <c r="P147" i="15"/>
  <c r="BI146" i="15"/>
  <c r="BH146" i="15"/>
  <c r="BG146" i="15"/>
  <c r="BE146" i="15"/>
  <c r="T146" i="15"/>
  <c r="R146" i="15"/>
  <c r="P146" i="15"/>
  <c r="BI145" i="15"/>
  <c r="BH145" i="15"/>
  <c r="BG145" i="15"/>
  <c r="BE145" i="15"/>
  <c r="T145" i="15"/>
  <c r="R145" i="15"/>
  <c r="P145" i="15"/>
  <c r="BI144" i="15"/>
  <c r="BH144" i="15"/>
  <c r="BG144" i="15"/>
  <c r="BE144" i="15"/>
  <c r="T144" i="15"/>
  <c r="R144" i="15"/>
  <c r="P144" i="15"/>
  <c r="BI143" i="15"/>
  <c r="BH143" i="15"/>
  <c r="BG143" i="15"/>
  <c r="BE143" i="15"/>
  <c r="T143" i="15"/>
  <c r="R143" i="15"/>
  <c r="P143" i="15"/>
  <c r="BI142" i="15"/>
  <c r="BH142" i="15"/>
  <c r="BG142" i="15"/>
  <c r="BE142" i="15"/>
  <c r="T142" i="15"/>
  <c r="R142" i="15"/>
  <c r="P142" i="15"/>
  <c r="BI141" i="15"/>
  <c r="BH141" i="15"/>
  <c r="BG141" i="15"/>
  <c r="BE141" i="15"/>
  <c r="T141" i="15"/>
  <c r="R141" i="15"/>
  <c r="P141" i="15"/>
  <c r="BI140" i="15"/>
  <c r="BH140" i="15"/>
  <c r="BG140" i="15"/>
  <c r="BE140" i="15"/>
  <c r="T140" i="15"/>
  <c r="R140" i="15"/>
  <c r="P140" i="15"/>
  <c r="BI139" i="15"/>
  <c r="BH139" i="15"/>
  <c r="BG139" i="15"/>
  <c r="BE139" i="15"/>
  <c r="T139" i="15"/>
  <c r="R139" i="15"/>
  <c r="P139" i="15"/>
  <c r="BI137" i="15"/>
  <c r="BH137" i="15"/>
  <c r="BG137" i="15"/>
  <c r="BE137" i="15"/>
  <c r="T137" i="15"/>
  <c r="R137" i="15"/>
  <c r="P137" i="15"/>
  <c r="BI136" i="15"/>
  <c r="BH136" i="15"/>
  <c r="BG136" i="15"/>
  <c r="BE136" i="15"/>
  <c r="T136" i="15"/>
  <c r="R136" i="15"/>
  <c r="P136" i="15"/>
  <c r="BI135" i="15"/>
  <c r="BH135" i="15"/>
  <c r="BG135" i="15"/>
  <c r="BE135" i="15"/>
  <c r="T135" i="15"/>
  <c r="R135" i="15"/>
  <c r="P135" i="15"/>
  <c r="BI134" i="15"/>
  <c r="BH134" i="15"/>
  <c r="BG134" i="15"/>
  <c r="BE134" i="15"/>
  <c r="T134" i="15"/>
  <c r="R134" i="15"/>
  <c r="P134" i="15"/>
  <c r="BI133" i="15"/>
  <c r="BH133" i="15"/>
  <c r="BG133" i="15"/>
  <c r="BE133" i="15"/>
  <c r="T133" i="15"/>
  <c r="R133" i="15"/>
  <c r="P133" i="15"/>
  <c r="BI132" i="15"/>
  <c r="BH132" i="15"/>
  <c r="BG132" i="15"/>
  <c r="BE132" i="15"/>
  <c r="T132" i="15"/>
  <c r="R132" i="15"/>
  <c r="P132" i="15"/>
  <c r="BI130" i="15"/>
  <c r="BH130" i="15"/>
  <c r="BG130" i="15"/>
  <c r="BE130" i="15"/>
  <c r="T130" i="15"/>
  <c r="R130" i="15"/>
  <c r="P130" i="15"/>
  <c r="BI129" i="15"/>
  <c r="BH129" i="15"/>
  <c r="BG129" i="15"/>
  <c r="BE129" i="15"/>
  <c r="T129" i="15"/>
  <c r="R129" i="15"/>
  <c r="P129" i="15"/>
  <c r="BI128" i="15"/>
  <c r="BH128" i="15"/>
  <c r="BG128" i="15"/>
  <c r="BE128" i="15"/>
  <c r="T128" i="15"/>
  <c r="R128" i="15"/>
  <c r="P128" i="15"/>
  <c r="BI127" i="15"/>
  <c r="BH127" i="15"/>
  <c r="BG127" i="15"/>
  <c r="BE127" i="15"/>
  <c r="T127" i="15"/>
  <c r="R127" i="15"/>
  <c r="P127" i="15"/>
  <c r="BI126" i="15"/>
  <c r="BH126" i="15"/>
  <c r="BG126" i="15"/>
  <c r="BE126" i="15"/>
  <c r="T126" i="15"/>
  <c r="R126" i="15"/>
  <c r="P126" i="15"/>
  <c r="BI125" i="15"/>
  <c r="BH125" i="15"/>
  <c r="BG125" i="15"/>
  <c r="BE125" i="15"/>
  <c r="T125" i="15"/>
  <c r="R125" i="15"/>
  <c r="P125" i="15"/>
  <c r="BI124" i="15"/>
  <c r="BH124" i="15"/>
  <c r="BG124" i="15"/>
  <c r="BE124" i="15"/>
  <c r="T124" i="15"/>
  <c r="R124" i="15"/>
  <c r="P124" i="15"/>
  <c r="BI123" i="15"/>
  <c r="BH123" i="15"/>
  <c r="BG123" i="15"/>
  <c r="BE123" i="15"/>
  <c r="T123" i="15"/>
  <c r="R123" i="15"/>
  <c r="P123" i="15"/>
  <c r="J118" i="15"/>
  <c r="J117" i="15"/>
  <c r="F117" i="15"/>
  <c r="F115" i="15"/>
  <c r="E113" i="15"/>
  <c r="J92" i="15"/>
  <c r="J91" i="15"/>
  <c r="F91" i="15"/>
  <c r="F89" i="15"/>
  <c r="E87" i="15"/>
  <c r="J18" i="15"/>
  <c r="E18" i="15"/>
  <c r="F118" i="15" s="1"/>
  <c r="J17" i="15"/>
  <c r="J12" i="15"/>
  <c r="J89" i="15"/>
  <c r="E7" i="15"/>
  <c r="E85" i="15" s="1"/>
  <c r="J37" i="14"/>
  <c r="J36" i="14"/>
  <c r="AY107" i="1" s="1"/>
  <c r="J35" i="14"/>
  <c r="AX107" i="1" s="1"/>
  <c r="BI211" i="14"/>
  <c r="BH211" i="14"/>
  <c r="BG211" i="14"/>
  <c r="BE211" i="14"/>
  <c r="T211" i="14"/>
  <c r="R211" i="14"/>
  <c r="P211" i="14"/>
  <c r="BI210" i="14"/>
  <c r="BH210" i="14"/>
  <c r="BG210" i="14"/>
  <c r="BE210" i="14"/>
  <c r="T210" i="14"/>
  <c r="R210" i="14"/>
  <c r="P210" i="14"/>
  <c r="BI209" i="14"/>
  <c r="BH209" i="14"/>
  <c r="BG209" i="14"/>
  <c r="BE209" i="14"/>
  <c r="T209" i="14"/>
  <c r="R209" i="14"/>
  <c r="P209" i="14"/>
  <c r="BI208" i="14"/>
  <c r="BH208" i="14"/>
  <c r="BG208" i="14"/>
  <c r="BE208" i="14"/>
  <c r="T208" i="14"/>
  <c r="R208" i="14"/>
  <c r="P208" i="14"/>
  <c r="BI207" i="14"/>
  <c r="BH207" i="14"/>
  <c r="BG207" i="14"/>
  <c r="BE207" i="14"/>
  <c r="T207" i="14"/>
  <c r="R207" i="14"/>
  <c r="P207" i="14"/>
  <c r="BI205" i="14"/>
  <c r="BH205" i="14"/>
  <c r="BG205" i="14"/>
  <c r="BE205" i="14"/>
  <c r="T205" i="14"/>
  <c r="R205" i="14"/>
  <c r="P205" i="14"/>
  <c r="BI204" i="14"/>
  <c r="BH204" i="14"/>
  <c r="BG204" i="14"/>
  <c r="BE204" i="14"/>
  <c r="T204" i="14"/>
  <c r="R204" i="14"/>
  <c r="P204" i="14"/>
  <c r="BI203" i="14"/>
  <c r="BH203" i="14"/>
  <c r="BG203" i="14"/>
  <c r="BE203" i="14"/>
  <c r="T203" i="14"/>
  <c r="R203" i="14"/>
  <c r="P203" i="14"/>
  <c r="BI202" i="14"/>
  <c r="BH202" i="14"/>
  <c r="BG202" i="14"/>
  <c r="BE202" i="14"/>
  <c r="T202" i="14"/>
  <c r="R202" i="14"/>
  <c r="P202" i="14"/>
  <c r="BI201" i="14"/>
  <c r="BH201" i="14"/>
  <c r="BG201" i="14"/>
  <c r="BE201" i="14"/>
  <c r="T201" i="14"/>
  <c r="R201" i="14"/>
  <c r="P201" i="14"/>
  <c r="BI200" i="14"/>
  <c r="BH200" i="14"/>
  <c r="BG200" i="14"/>
  <c r="BE200" i="14"/>
  <c r="T200" i="14"/>
  <c r="R200" i="14"/>
  <c r="P200" i="14"/>
  <c r="BI199" i="14"/>
  <c r="BH199" i="14"/>
  <c r="BG199" i="14"/>
  <c r="BE199" i="14"/>
  <c r="T199" i="14"/>
  <c r="R199" i="14"/>
  <c r="P199" i="14"/>
  <c r="BI197" i="14"/>
  <c r="BH197" i="14"/>
  <c r="BG197" i="14"/>
  <c r="BE197" i="14"/>
  <c r="T197" i="14"/>
  <c r="R197" i="14"/>
  <c r="P197" i="14"/>
  <c r="BI196" i="14"/>
  <c r="BH196" i="14"/>
  <c r="BG196" i="14"/>
  <c r="BE196" i="14"/>
  <c r="T196" i="14"/>
  <c r="R196" i="14"/>
  <c r="P196" i="14"/>
  <c r="BI195" i="14"/>
  <c r="BH195" i="14"/>
  <c r="BG195" i="14"/>
  <c r="BE195" i="14"/>
  <c r="T195" i="14"/>
  <c r="R195" i="14"/>
  <c r="P195" i="14"/>
  <c r="BI194" i="14"/>
  <c r="BH194" i="14"/>
  <c r="BG194" i="14"/>
  <c r="BE194" i="14"/>
  <c r="T194" i="14"/>
  <c r="R194" i="14"/>
  <c r="P194" i="14"/>
  <c r="BI193" i="14"/>
  <c r="BH193" i="14"/>
  <c r="BG193" i="14"/>
  <c r="BE193" i="14"/>
  <c r="T193" i="14"/>
  <c r="R193" i="14"/>
  <c r="P193" i="14"/>
  <c r="BI192" i="14"/>
  <c r="BH192" i="14"/>
  <c r="BG192" i="14"/>
  <c r="BE192" i="14"/>
  <c r="T192" i="14"/>
  <c r="R192" i="14"/>
  <c r="P192" i="14"/>
  <c r="BI191" i="14"/>
  <c r="BH191" i="14"/>
  <c r="BG191" i="14"/>
  <c r="BE191" i="14"/>
  <c r="T191" i="14"/>
  <c r="R191" i="14"/>
  <c r="P191" i="14"/>
  <c r="BI190" i="14"/>
  <c r="BH190" i="14"/>
  <c r="BG190" i="14"/>
  <c r="BE190" i="14"/>
  <c r="T190" i="14"/>
  <c r="R190" i="14"/>
  <c r="P190" i="14"/>
  <c r="BI189" i="14"/>
  <c r="BH189" i="14"/>
  <c r="BG189" i="14"/>
  <c r="BE189" i="14"/>
  <c r="T189" i="14"/>
  <c r="R189" i="14"/>
  <c r="P189" i="14"/>
  <c r="BI188" i="14"/>
  <c r="BH188" i="14"/>
  <c r="BG188" i="14"/>
  <c r="BE188" i="14"/>
  <c r="T188" i="14"/>
  <c r="R188" i="14"/>
  <c r="P188" i="14"/>
  <c r="BI187" i="14"/>
  <c r="BH187" i="14"/>
  <c r="BG187" i="14"/>
  <c r="BE187" i="14"/>
  <c r="T187" i="14"/>
  <c r="R187" i="14"/>
  <c r="P187" i="14"/>
  <c r="BI186" i="14"/>
  <c r="BH186" i="14"/>
  <c r="BG186" i="14"/>
  <c r="BE186" i="14"/>
  <c r="T186" i="14"/>
  <c r="R186" i="14"/>
  <c r="P186" i="14"/>
  <c r="BI185" i="14"/>
  <c r="BH185" i="14"/>
  <c r="BG185" i="14"/>
  <c r="BE185" i="14"/>
  <c r="T185" i="14"/>
  <c r="R185" i="14"/>
  <c r="P185" i="14"/>
  <c r="BI184" i="14"/>
  <c r="BH184" i="14"/>
  <c r="BG184" i="14"/>
  <c r="BE184" i="14"/>
  <c r="T184" i="14"/>
  <c r="R184" i="14"/>
  <c r="P184" i="14"/>
  <c r="BI183" i="14"/>
  <c r="BH183" i="14"/>
  <c r="BG183" i="14"/>
  <c r="BE183" i="14"/>
  <c r="T183" i="14"/>
  <c r="R183" i="14"/>
  <c r="P183" i="14"/>
  <c r="BI182" i="14"/>
  <c r="BH182" i="14"/>
  <c r="BG182" i="14"/>
  <c r="BE182" i="14"/>
  <c r="T182" i="14"/>
  <c r="R182" i="14"/>
  <c r="P182" i="14"/>
  <c r="BI181" i="14"/>
  <c r="BH181" i="14"/>
  <c r="BG181" i="14"/>
  <c r="BE181" i="14"/>
  <c r="T181" i="14"/>
  <c r="R181" i="14"/>
  <c r="P181" i="14"/>
  <c r="BI180" i="14"/>
  <c r="BH180" i="14"/>
  <c r="BG180" i="14"/>
  <c r="BE180" i="14"/>
  <c r="T180" i="14"/>
  <c r="R180" i="14"/>
  <c r="P180" i="14"/>
  <c r="BI179" i="14"/>
  <c r="BH179" i="14"/>
  <c r="BG179" i="14"/>
  <c r="BE179" i="14"/>
  <c r="T179" i="14"/>
  <c r="R179" i="14"/>
  <c r="P179" i="14"/>
  <c r="BI178" i="14"/>
  <c r="BH178" i="14"/>
  <c r="BG178" i="14"/>
  <c r="BE178" i="14"/>
  <c r="T178" i="14"/>
  <c r="R178" i="14"/>
  <c r="P178" i="14"/>
  <c r="BI177" i="14"/>
  <c r="BH177" i="14"/>
  <c r="BG177" i="14"/>
  <c r="BE177" i="14"/>
  <c r="T177" i="14"/>
  <c r="R177" i="14"/>
  <c r="P177" i="14"/>
  <c r="BI176" i="14"/>
  <c r="BH176" i="14"/>
  <c r="BG176" i="14"/>
  <c r="BE176" i="14"/>
  <c r="T176" i="14"/>
  <c r="R176" i="14"/>
  <c r="P176" i="14"/>
  <c r="BI175" i="14"/>
  <c r="BH175" i="14"/>
  <c r="BG175" i="14"/>
  <c r="BE175" i="14"/>
  <c r="T175" i="14"/>
  <c r="R175" i="14"/>
  <c r="P175" i="14"/>
  <c r="BI174" i="14"/>
  <c r="BH174" i="14"/>
  <c r="BG174" i="14"/>
  <c r="BE174" i="14"/>
  <c r="T174" i="14"/>
  <c r="R174" i="14"/>
  <c r="P174" i="14"/>
  <c r="BI173" i="14"/>
  <c r="BH173" i="14"/>
  <c r="BG173" i="14"/>
  <c r="BE173" i="14"/>
  <c r="T173" i="14"/>
  <c r="R173" i="14"/>
  <c r="P173" i="14"/>
  <c r="BI171" i="14"/>
  <c r="BH171" i="14"/>
  <c r="BG171" i="14"/>
  <c r="BE171" i="14"/>
  <c r="T171" i="14"/>
  <c r="R171" i="14"/>
  <c r="P171" i="14"/>
  <c r="BI170" i="14"/>
  <c r="BH170" i="14"/>
  <c r="BG170" i="14"/>
  <c r="BE170" i="14"/>
  <c r="T170" i="14"/>
  <c r="R170" i="14"/>
  <c r="P170" i="14"/>
  <c r="BI169" i="14"/>
  <c r="BH169" i="14"/>
  <c r="BG169" i="14"/>
  <c r="BE169" i="14"/>
  <c r="T169" i="14"/>
  <c r="R169" i="14"/>
  <c r="P169" i="14"/>
  <c r="BI168" i="14"/>
  <c r="BH168" i="14"/>
  <c r="BG168" i="14"/>
  <c r="BE168" i="14"/>
  <c r="T168" i="14"/>
  <c r="R168" i="14"/>
  <c r="P168" i="14"/>
  <c r="BI167" i="14"/>
  <c r="BH167" i="14"/>
  <c r="BG167" i="14"/>
  <c r="BE167" i="14"/>
  <c r="T167" i="14"/>
  <c r="R167" i="14"/>
  <c r="P167" i="14"/>
  <c r="BI166" i="14"/>
  <c r="BH166" i="14"/>
  <c r="BG166" i="14"/>
  <c r="BE166" i="14"/>
  <c r="T166" i="14"/>
  <c r="R166" i="14"/>
  <c r="P166" i="14"/>
  <c r="BI164" i="14"/>
  <c r="BH164" i="14"/>
  <c r="BG164" i="14"/>
  <c r="BE164" i="14"/>
  <c r="T164" i="14"/>
  <c r="R164" i="14"/>
  <c r="P164" i="14"/>
  <c r="BI163" i="14"/>
  <c r="BH163" i="14"/>
  <c r="BG163" i="14"/>
  <c r="BE163" i="14"/>
  <c r="T163" i="14"/>
  <c r="R163" i="14"/>
  <c r="P163" i="14"/>
  <c r="BI162" i="14"/>
  <c r="BH162" i="14"/>
  <c r="BG162" i="14"/>
  <c r="BE162" i="14"/>
  <c r="T162" i="14"/>
  <c r="R162" i="14"/>
  <c r="P162" i="14"/>
  <c r="BI161" i="14"/>
  <c r="BH161" i="14"/>
  <c r="BG161" i="14"/>
  <c r="BE161" i="14"/>
  <c r="T161" i="14"/>
  <c r="R161" i="14"/>
  <c r="P161" i="14"/>
  <c r="BI160" i="14"/>
  <c r="BH160" i="14"/>
  <c r="BG160" i="14"/>
  <c r="BE160" i="14"/>
  <c r="T160" i="14"/>
  <c r="R160" i="14"/>
  <c r="P160" i="14"/>
  <c r="BI159" i="14"/>
  <c r="BH159" i="14"/>
  <c r="BG159" i="14"/>
  <c r="BE159" i="14"/>
  <c r="T159" i="14"/>
  <c r="R159" i="14"/>
  <c r="P159" i="14"/>
  <c r="BI158" i="14"/>
  <c r="BH158" i="14"/>
  <c r="BG158" i="14"/>
  <c r="BE158" i="14"/>
  <c r="T158" i="14"/>
  <c r="R158" i="14"/>
  <c r="P158" i="14"/>
  <c r="BI157" i="14"/>
  <c r="BH157" i="14"/>
  <c r="BG157" i="14"/>
  <c r="BE157" i="14"/>
  <c r="T157" i="14"/>
  <c r="R157" i="14"/>
  <c r="P157" i="14"/>
  <c r="BI156" i="14"/>
  <c r="BH156" i="14"/>
  <c r="BG156" i="14"/>
  <c r="BE156" i="14"/>
  <c r="T156" i="14"/>
  <c r="R156" i="14"/>
  <c r="P156" i="14"/>
  <c r="BI155" i="14"/>
  <c r="BH155" i="14"/>
  <c r="BG155" i="14"/>
  <c r="BE155" i="14"/>
  <c r="T155" i="14"/>
  <c r="R155" i="14"/>
  <c r="P155" i="14"/>
  <c r="BI154" i="14"/>
  <c r="BH154" i="14"/>
  <c r="BG154" i="14"/>
  <c r="BE154" i="14"/>
  <c r="T154" i="14"/>
  <c r="R154" i="14"/>
  <c r="P154" i="14"/>
  <c r="BI153" i="14"/>
  <c r="BH153" i="14"/>
  <c r="BG153" i="14"/>
  <c r="BE153" i="14"/>
  <c r="T153" i="14"/>
  <c r="R153" i="14"/>
  <c r="P153" i="14"/>
  <c r="BI152" i="14"/>
  <c r="BH152" i="14"/>
  <c r="BG152" i="14"/>
  <c r="BE152" i="14"/>
  <c r="T152" i="14"/>
  <c r="R152" i="14"/>
  <c r="P152" i="14"/>
  <c r="BI151" i="14"/>
  <c r="BH151" i="14"/>
  <c r="BG151" i="14"/>
  <c r="BE151" i="14"/>
  <c r="T151" i="14"/>
  <c r="R151" i="14"/>
  <c r="P151" i="14"/>
  <c r="BI150" i="14"/>
  <c r="BH150" i="14"/>
  <c r="BG150" i="14"/>
  <c r="BE150" i="14"/>
  <c r="T150" i="14"/>
  <c r="R150" i="14"/>
  <c r="P150" i="14"/>
  <c r="BI149" i="14"/>
  <c r="BH149" i="14"/>
  <c r="BG149" i="14"/>
  <c r="BE149" i="14"/>
  <c r="T149" i="14"/>
  <c r="R149" i="14"/>
  <c r="P149" i="14"/>
  <c r="BI148" i="14"/>
  <c r="BH148" i="14"/>
  <c r="BG148" i="14"/>
  <c r="BE148" i="14"/>
  <c r="T148" i="14"/>
  <c r="R148" i="14"/>
  <c r="P148" i="14"/>
  <c r="BI147" i="14"/>
  <c r="BH147" i="14"/>
  <c r="BG147" i="14"/>
  <c r="BE147" i="14"/>
  <c r="T147" i="14"/>
  <c r="R147" i="14"/>
  <c r="P147" i="14"/>
  <c r="BI146" i="14"/>
  <c r="BH146" i="14"/>
  <c r="BG146" i="14"/>
  <c r="BE146" i="14"/>
  <c r="T146" i="14"/>
  <c r="R146" i="14"/>
  <c r="P146" i="14"/>
  <c r="BI145" i="14"/>
  <c r="BH145" i="14"/>
  <c r="BG145" i="14"/>
  <c r="BE145" i="14"/>
  <c r="T145" i="14"/>
  <c r="R145" i="14"/>
  <c r="P145" i="14"/>
  <c r="BI144" i="14"/>
  <c r="BH144" i="14"/>
  <c r="BG144" i="14"/>
  <c r="BE144" i="14"/>
  <c r="T144" i="14"/>
  <c r="R144" i="14"/>
  <c r="P144" i="14"/>
  <c r="BI143" i="14"/>
  <c r="BH143" i="14"/>
  <c r="BG143" i="14"/>
  <c r="BE143" i="14"/>
  <c r="T143" i="14"/>
  <c r="R143" i="14"/>
  <c r="P143" i="14"/>
  <c r="BI142" i="14"/>
  <c r="BH142" i="14"/>
  <c r="BG142" i="14"/>
  <c r="BE142" i="14"/>
  <c r="T142" i="14"/>
  <c r="R142" i="14"/>
  <c r="P142" i="14"/>
  <c r="BI141" i="14"/>
  <c r="BH141" i="14"/>
  <c r="BG141" i="14"/>
  <c r="BE141" i="14"/>
  <c r="T141" i="14"/>
  <c r="R141" i="14"/>
  <c r="P141" i="14"/>
  <c r="BI140" i="14"/>
  <c r="BH140" i="14"/>
  <c r="BG140" i="14"/>
  <c r="BE140" i="14"/>
  <c r="T140" i="14"/>
  <c r="R140" i="14"/>
  <c r="P140" i="14"/>
  <c r="BI139" i="14"/>
  <c r="BH139" i="14"/>
  <c r="BG139" i="14"/>
  <c r="BE139" i="14"/>
  <c r="T139" i="14"/>
  <c r="R139" i="14"/>
  <c r="P139" i="14"/>
  <c r="BI138" i="14"/>
  <c r="BH138" i="14"/>
  <c r="BG138" i="14"/>
  <c r="BE138" i="14"/>
  <c r="T138" i="14"/>
  <c r="R138" i="14"/>
  <c r="P138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5" i="14"/>
  <c r="BH135" i="14"/>
  <c r="BG135" i="14"/>
  <c r="BE135" i="14"/>
  <c r="T135" i="14"/>
  <c r="R135" i="14"/>
  <c r="P135" i="14"/>
  <c r="BI134" i="14"/>
  <c r="BH134" i="14"/>
  <c r="BG134" i="14"/>
  <c r="BE134" i="14"/>
  <c r="T134" i="14"/>
  <c r="R134" i="14"/>
  <c r="P134" i="14"/>
  <c r="BI133" i="14"/>
  <c r="BH133" i="14"/>
  <c r="BG133" i="14"/>
  <c r="BE133" i="14"/>
  <c r="T133" i="14"/>
  <c r="R133" i="14"/>
  <c r="P133" i="14"/>
  <c r="BI132" i="14"/>
  <c r="BH132" i="14"/>
  <c r="BG132" i="14"/>
  <c r="BE132" i="14"/>
  <c r="T132" i="14"/>
  <c r="R132" i="14"/>
  <c r="P132" i="14"/>
  <c r="BI131" i="14"/>
  <c r="BH131" i="14"/>
  <c r="BG131" i="14"/>
  <c r="BE131" i="14"/>
  <c r="T131" i="14"/>
  <c r="R131" i="14"/>
  <c r="P131" i="14"/>
  <c r="BI130" i="14"/>
  <c r="BH130" i="14"/>
  <c r="BG130" i="14"/>
  <c r="BE130" i="14"/>
  <c r="T130" i="14"/>
  <c r="R130" i="14"/>
  <c r="P130" i="14"/>
  <c r="BI129" i="14"/>
  <c r="BH129" i="14"/>
  <c r="BG129" i="14"/>
  <c r="BE129" i="14"/>
  <c r="T129" i="14"/>
  <c r="R129" i="14"/>
  <c r="P129" i="14"/>
  <c r="BI128" i="14"/>
  <c r="BH128" i="14"/>
  <c r="BG128" i="14"/>
  <c r="BE128" i="14"/>
  <c r="T128" i="14"/>
  <c r="R128" i="14"/>
  <c r="P128" i="14"/>
  <c r="BI127" i="14"/>
  <c r="BH127" i="14"/>
  <c r="BG127" i="14"/>
  <c r="BE127" i="14"/>
  <c r="T127" i="14"/>
  <c r="R127" i="14"/>
  <c r="P127" i="14"/>
  <c r="BI126" i="14"/>
  <c r="BH126" i="14"/>
  <c r="BG126" i="14"/>
  <c r="BE126" i="14"/>
  <c r="T126" i="14"/>
  <c r="R126" i="14"/>
  <c r="P126" i="14"/>
  <c r="BI124" i="14"/>
  <c r="BH124" i="14"/>
  <c r="BG124" i="14"/>
  <c r="BE124" i="14"/>
  <c r="T124" i="14"/>
  <c r="R124" i="14"/>
  <c r="P124" i="14"/>
  <c r="J119" i="14"/>
  <c r="J118" i="14"/>
  <c r="F118" i="14"/>
  <c r="F116" i="14"/>
  <c r="E114" i="14"/>
  <c r="J92" i="14"/>
  <c r="J91" i="14"/>
  <c r="F91" i="14"/>
  <c r="F89" i="14"/>
  <c r="E87" i="14"/>
  <c r="J18" i="14"/>
  <c r="E18" i="14"/>
  <c r="F119" i="14" s="1"/>
  <c r="J17" i="14"/>
  <c r="J12" i="14"/>
  <c r="J89" i="14"/>
  <c r="E7" i="14"/>
  <c r="E112" i="14" s="1"/>
  <c r="J37" i="13"/>
  <c r="J36" i="13"/>
  <c r="AY106" i="1" s="1"/>
  <c r="J35" i="13"/>
  <c r="AX106" i="1" s="1"/>
  <c r="BI141" i="13"/>
  <c r="BH141" i="13"/>
  <c r="BG141" i="13"/>
  <c r="BE141" i="13"/>
  <c r="T141" i="13"/>
  <c r="R141" i="13"/>
  <c r="P141" i="13"/>
  <c r="BI140" i="13"/>
  <c r="BH140" i="13"/>
  <c r="BG140" i="13"/>
  <c r="BE140" i="13"/>
  <c r="T140" i="13"/>
  <c r="R140" i="13"/>
  <c r="P140" i="13"/>
  <c r="BI139" i="13"/>
  <c r="BH139" i="13"/>
  <c r="BG139" i="13"/>
  <c r="BE139" i="13"/>
  <c r="T139" i="13"/>
  <c r="R139" i="13"/>
  <c r="P139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BI127" i="13"/>
  <c r="BH127" i="13"/>
  <c r="BG127" i="13"/>
  <c r="BE127" i="13"/>
  <c r="T127" i="13"/>
  <c r="R127" i="13"/>
  <c r="P127" i="13"/>
  <c r="BI126" i="13"/>
  <c r="BH126" i="13"/>
  <c r="BG126" i="13"/>
  <c r="BE126" i="13"/>
  <c r="T126" i="13"/>
  <c r="R126" i="13"/>
  <c r="P126" i="13"/>
  <c r="BI125" i="13"/>
  <c r="BH125" i="13"/>
  <c r="BG125" i="13"/>
  <c r="BE125" i="13"/>
  <c r="T125" i="13"/>
  <c r="R125" i="13"/>
  <c r="P125" i="13"/>
  <c r="BI124" i="13"/>
  <c r="BH124" i="13"/>
  <c r="BG124" i="13"/>
  <c r="BE124" i="13"/>
  <c r="T124" i="13"/>
  <c r="R124" i="13"/>
  <c r="P124" i="13"/>
  <c r="BI123" i="13"/>
  <c r="BH123" i="13"/>
  <c r="BG123" i="13"/>
  <c r="BE123" i="13"/>
  <c r="T123" i="13"/>
  <c r="R123" i="13"/>
  <c r="P123" i="13"/>
  <c r="BI122" i="13"/>
  <c r="BH122" i="13"/>
  <c r="BG122" i="13"/>
  <c r="BE122" i="13"/>
  <c r="T122" i="13"/>
  <c r="R122" i="13"/>
  <c r="P122" i="13"/>
  <c r="BI121" i="13"/>
  <c r="BH121" i="13"/>
  <c r="BG121" i="13"/>
  <c r="BE121" i="13"/>
  <c r="T121" i="13"/>
  <c r="R121" i="13"/>
  <c r="P121" i="13"/>
  <c r="J115" i="13"/>
  <c r="J114" i="13"/>
  <c r="F114" i="13"/>
  <c r="F112" i="13"/>
  <c r="E110" i="13"/>
  <c r="J92" i="13"/>
  <c r="J91" i="13"/>
  <c r="F91" i="13"/>
  <c r="F89" i="13"/>
  <c r="E87" i="13"/>
  <c r="J18" i="13"/>
  <c r="E18" i="13"/>
  <c r="F115" i="13" s="1"/>
  <c r="J17" i="13"/>
  <c r="J12" i="13"/>
  <c r="J112" i="13" s="1"/>
  <c r="E7" i="13"/>
  <c r="E108" i="13"/>
  <c r="J37" i="12"/>
  <c r="J36" i="12"/>
  <c r="AY105" i="1" s="1"/>
  <c r="J35" i="12"/>
  <c r="AX105" i="1" s="1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3" i="12"/>
  <c r="BH143" i="12"/>
  <c r="BG143" i="12"/>
  <c r="BE143" i="12"/>
  <c r="T143" i="12"/>
  <c r="R143" i="12"/>
  <c r="P143" i="12"/>
  <c r="BI142" i="12"/>
  <c r="BH142" i="12"/>
  <c r="BG142" i="12"/>
  <c r="BE142" i="12"/>
  <c r="T142" i="12"/>
  <c r="R142" i="12"/>
  <c r="P142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9" i="12"/>
  <c r="BH139" i="12"/>
  <c r="BG139" i="12"/>
  <c r="BE139" i="12"/>
  <c r="T139" i="12"/>
  <c r="R139" i="12"/>
  <c r="P139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BI130" i="12"/>
  <c r="BH130" i="12"/>
  <c r="BG130" i="12"/>
  <c r="BE130" i="12"/>
  <c r="T130" i="12"/>
  <c r="R130" i="12"/>
  <c r="P130" i="12"/>
  <c r="BI129" i="12"/>
  <c r="BH129" i="12"/>
  <c r="BG129" i="12"/>
  <c r="BE129" i="12"/>
  <c r="T129" i="12"/>
  <c r="R129" i="12"/>
  <c r="P129" i="12"/>
  <c r="BI128" i="12"/>
  <c r="BH128" i="12"/>
  <c r="BG128" i="12"/>
  <c r="BE128" i="12"/>
  <c r="T128" i="12"/>
  <c r="R128" i="12"/>
  <c r="P128" i="12"/>
  <c r="BI127" i="12"/>
  <c r="BH127" i="12"/>
  <c r="BG127" i="12"/>
  <c r="BE127" i="12"/>
  <c r="T127" i="12"/>
  <c r="R127" i="12"/>
  <c r="P127" i="12"/>
  <c r="BI126" i="12"/>
  <c r="BH126" i="12"/>
  <c r="BG126" i="12"/>
  <c r="BE126" i="12"/>
  <c r="T126" i="12"/>
  <c r="R126" i="12"/>
  <c r="P126" i="12"/>
  <c r="BI125" i="12"/>
  <c r="BH125" i="12"/>
  <c r="BG125" i="12"/>
  <c r="BE125" i="12"/>
  <c r="T125" i="12"/>
  <c r="R125" i="12"/>
  <c r="P125" i="12"/>
  <c r="BI124" i="12"/>
  <c r="BH124" i="12"/>
  <c r="BG124" i="12"/>
  <c r="BE124" i="12"/>
  <c r="T124" i="12"/>
  <c r="R124" i="12"/>
  <c r="P124" i="12"/>
  <c r="BI123" i="12"/>
  <c r="BH123" i="12"/>
  <c r="BG123" i="12"/>
  <c r="BE123" i="12"/>
  <c r="T123" i="12"/>
  <c r="R123" i="12"/>
  <c r="P123" i="12"/>
  <c r="BI122" i="12"/>
  <c r="BH122" i="12"/>
  <c r="BG122" i="12"/>
  <c r="BE122" i="12"/>
  <c r="T122" i="12"/>
  <c r="R122" i="12"/>
  <c r="P122" i="12"/>
  <c r="BI121" i="12"/>
  <c r="BH121" i="12"/>
  <c r="BG121" i="12"/>
  <c r="BE121" i="12"/>
  <c r="T121" i="12"/>
  <c r="R121" i="12"/>
  <c r="P121" i="12"/>
  <c r="J115" i="12"/>
  <c r="J114" i="12"/>
  <c r="F114" i="12"/>
  <c r="F112" i="12"/>
  <c r="E110" i="12"/>
  <c r="J92" i="12"/>
  <c r="J91" i="12"/>
  <c r="F91" i="12"/>
  <c r="F89" i="12"/>
  <c r="E87" i="12"/>
  <c r="J18" i="12"/>
  <c r="E18" i="12"/>
  <c r="F115" i="12" s="1"/>
  <c r="J17" i="12"/>
  <c r="J12" i="12"/>
  <c r="J112" i="12"/>
  <c r="E7" i="12"/>
  <c r="E108" i="12" s="1"/>
  <c r="J37" i="11"/>
  <c r="J36" i="11"/>
  <c r="AY104" i="1" s="1"/>
  <c r="J35" i="11"/>
  <c r="AX104" i="1" s="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8" i="11"/>
  <c r="BH138" i="11"/>
  <c r="BG138" i="11"/>
  <c r="BE138" i="11"/>
  <c r="T138" i="11"/>
  <c r="R138" i="11"/>
  <c r="P138" i="11"/>
  <c r="BI137" i="11"/>
  <c r="BH137" i="11"/>
  <c r="BG137" i="11"/>
  <c r="BE137" i="11"/>
  <c r="T137" i="11"/>
  <c r="R137" i="11"/>
  <c r="P137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BI127" i="11"/>
  <c r="BH127" i="11"/>
  <c r="BG127" i="11"/>
  <c r="BE127" i="11"/>
  <c r="T127" i="11"/>
  <c r="R127" i="11"/>
  <c r="P127" i="11"/>
  <c r="BI126" i="11"/>
  <c r="BH126" i="11"/>
  <c r="BG126" i="11"/>
  <c r="BE126" i="11"/>
  <c r="T126" i="11"/>
  <c r="R126" i="11"/>
  <c r="P126" i="11"/>
  <c r="BI125" i="11"/>
  <c r="BH125" i="11"/>
  <c r="BG125" i="11"/>
  <c r="BE125" i="11"/>
  <c r="T125" i="11"/>
  <c r="R125" i="11"/>
  <c r="P125" i="11"/>
  <c r="BI124" i="11"/>
  <c r="BH124" i="11"/>
  <c r="BG124" i="11"/>
  <c r="BE124" i="11"/>
  <c r="T124" i="11"/>
  <c r="R124" i="11"/>
  <c r="P124" i="11"/>
  <c r="BI123" i="11"/>
  <c r="BH123" i="11"/>
  <c r="BG123" i="11"/>
  <c r="BE123" i="11"/>
  <c r="T123" i="11"/>
  <c r="R123" i="11"/>
  <c r="P123" i="11"/>
  <c r="BI122" i="11"/>
  <c r="BH122" i="11"/>
  <c r="BG122" i="11"/>
  <c r="BE122" i="11"/>
  <c r="T122" i="11"/>
  <c r="R122" i="11"/>
  <c r="P122" i="11"/>
  <c r="BI121" i="11"/>
  <c r="BH121" i="11"/>
  <c r="BG121" i="11"/>
  <c r="BE121" i="11"/>
  <c r="T121" i="11"/>
  <c r="R121" i="11"/>
  <c r="P121" i="11"/>
  <c r="J116" i="11"/>
  <c r="J115" i="11"/>
  <c r="F115" i="11"/>
  <c r="F113" i="11"/>
  <c r="E111" i="11"/>
  <c r="J92" i="11"/>
  <c r="J91" i="11"/>
  <c r="F91" i="11"/>
  <c r="F89" i="11"/>
  <c r="E87" i="11"/>
  <c r="J18" i="11"/>
  <c r="E18" i="11"/>
  <c r="F116" i="11"/>
  <c r="J17" i="11"/>
  <c r="J12" i="11"/>
  <c r="J89" i="11" s="1"/>
  <c r="E7" i="11"/>
  <c r="E109" i="11" s="1"/>
  <c r="J37" i="10"/>
  <c r="J36" i="10"/>
  <c r="AY103" i="1"/>
  <c r="J35" i="10"/>
  <c r="AX103" i="1" s="1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BI125" i="10"/>
  <c r="BH125" i="10"/>
  <c r="BG125" i="10"/>
  <c r="BE125" i="10"/>
  <c r="T125" i="10"/>
  <c r="R125" i="10"/>
  <c r="P125" i="10"/>
  <c r="BI124" i="10"/>
  <c r="BH124" i="10"/>
  <c r="BG124" i="10"/>
  <c r="BE124" i="10"/>
  <c r="T124" i="10"/>
  <c r="R124" i="10"/>
  <c r="P124" i="10"/>
  <c r="BI123" i="10"/>
  <c r="BH123" i="10"/>
  <c r="BG123" i="10"/>
  <c r="BE123" i="10"/>
  <c r="T123" i="10"/>
  <c r="R123" i="10"/>
  <c r="P123" i="10"/>
  <c r="J118" i="10"/>
  <c r="J117" i="10"/>
  <c r="F117" i="10"/>
  <c r="F115" i="10"/>
  <c r="E113" i="10"/>
  <c r="J92" i="10"/>
  <c r="J91" i="10"/>
  <c r="F91" i="10"/>
  <c r="F89" i="10"/>
  <c r="E87" i="10"/>
  <c r="J18" i="10"/>
  <c r="E18" i="10"/>
  <c r="F92" i="10"/>
  <c r="J17" i="10"/>
  <c r="J12" i="10"/>
  <c r="J89" i="10" s="1"/>
  <c r="E7" i="10"/>
  <c r="E111" i="10" s="1"/>
  <c r="J37" i="9"/>
  <c r="J36" i="9"/>
  <c r="AY102" i="1"/>
  <c r="J35" i="9"/>
  <c r="AX102" i="1" s="1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7" i="9"/>
  <c r="BH157" i="9"/>
  <c r="BG157" i="9"/>
  <c r="BE157" i="9"/>
  <c r="T157" i="9"/>
  <c r="T156" i="9" s="1"/>
  <c r="R157" i="9"/>
  <c r="R156" i="9" s="1"/>
  <c r="P157" i="9"/>
  <c r="P156" i="9" s="1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J121" i="9"/>
  <c r="J120" i="9"/>
  <c r="F120" i="9"/>
  <c r="F118" i="9"/>
  <c r="E116" i="9"/>
  <c r="J92" i="9"/>
  <c r="J91" i="9"/>
  <c r="F91" i="9"/>
  <c r="F89" i="9"/>
  <c r="E87" i="9"/>
  <c r="J18" i="9"/>
  <c r="E18" i="9"/>
  <c r="F121" i="9" s="1"/>
  <c r="J17" i="9"/>
  <c r="J12" i="9"/>
  <c r="J89" i="9" s="1"/>
  <c r="E7" i="9"/>
  <c r="E85" i="9"/>
  <c r="J37" i="8"/>
  <c r="J36" i="8"/>
  <c r="AY101" i="1" s="1"/>
  <c r="J35" i="8"/>
  <c r="AX101" i="1" s="1"/>
  <c r="BI164" i="8"/>
  <c r="BH164" i="8"/>
  <c r="BG164" i="8"/>
  <c r="BE164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J121" i="8"/>
  <c r="J120" i="8"/>
  <c r="F120" i="8"/>
  <c r="F118" i="8"/>
  <c r="E116" i="8"/>
  <c r="J92" i="8"/>
  <c r="J91" i="8"/>
  <c r="F91" i="8"/>
  <c r="F89" i="8"/>
  <c r="E87" i="8"/>
  <c r="J18" i="8"/>
  <c r="E18" i="8"/>
  <c r="F121" i="8" s="1"/>
  <c r="J17" i="8"/>
  <c r="J12" i="8"/>
  <c r="J118" i="8"/>
  <c r="E7" i="8"/>
  <c r="E85" i="8" s="1"/>
  <c r="J37" i="7"/>
  <c r="J36" i="7"/>
  <c r="AY100" i="1" s="1"/>
  <c r="J35" i="7"/>
  <c r="AX100" i="1" s="1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J120" i="7"/>
  <c r="J119" i="7"/>
  <c r="F119" i="7"/>
  <c r="F117" i="7"/>
  <c r="E115" i="7"/>
  <c r="J92" i="7"/>
  <c r="J91" i="7"/>
  <c r="F91" i="7"/>
  <c r="F89" i="7"/>
  <c r="E87" i="7"/>
  <c r="J18" i="7"/>
  <c r="E18" i="7"/>
  <c r="F120" i="7" s="1"/>
  <c r="J17" i="7"/>
  <c r="J12" i="7"/>
  <c r="J117" i="7"/>
  <c r="E7" i="7"/>
  <c r="E113" i="7" s="1"/>
  <c r="J37" i="6"/>
  <c r="J36" i="6"/>
  <c r="AY99" i="1" s="1"/>
  <c r="J35" i="6"/>
  <c r="AX99" i="1" s="1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5" i="6"/>
  <c r="BH135" i="6"/>
  <c r="BG135" i="6"/>
  <c r="BE135" i="6"/>
  <c r="T135" i="6"/>
  <c r="T134" i="6" s="1"/>
  <c r="R135" i="6"/>
  <c r="R134" i="6" s="1"/>
  <c r="P135" i="6"/>
  <c r="P134" i="6" s="1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8" i="6"/>
  <c r="BH128" i="6"/>
  <c r="BG128" i="6"/>
  <c r="BE128" i="6"/>
  <c r="T128" i="6"/>
  <c r="T127" i="6" s="1"/>
  <c r="R128" i="6"/>
  <c r="R127" i="6" s="1"/>
  <c r="P128" i="6"/>
  <c r="P127" i="6" s="1"/>
  <c r="BI126" i="6"/>
  <c r="BH126" i="6"/>
  <c r="BG126" i="6"/>
  <c r="BE126" i="6"/>
  <c r="T126" i="6"/>
  <c r="T125" i="6" s="1"/>
  <c r="R126" i="6"/>
  <c r="R125" i="6" s="1"/>
  <c r="P126" i="6"/>
  <c r="P125" i="6" s="1"/>
  <c r="J120" i="6"/>
  <c r="J119" i="6"/>
  <c r="F119" i="6"/>
  <c r="F117" i="6"/>
  <c r="E115" i="6"/>
  <c r="J92" i="6"/>
  <c r="J91" i="6"/>
  <c r="F91" i="6"/>
  <c r="F89" i="6"/>
  <c r="E87" i="6"/>
  <c r="J18" i="6"/>
  <c r="E18" i="6"/>
  <c r="F92" i="6"/>
  <c r="J17" i="6"/>
  <c r="J12" i="6"/>
  <c r="J117" i="6" s="1"/>
  <c r="E7" i="6"/>
  <c r="E113" i="6" s="1"/>
  <c r="J37" i="5"/>
  <c r="J36" i="5"/>
  <c r="AY98" i="1"/>
  <c r="J35" i="5"/>
  <c r="AX98" i="1" s="1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59" i="5"/>
  <c r="BH159" i="5"/>
  <c r="BG159" i="5"/>
  <c r="BE159" i="5"/>
  <c r="T159" i="5"/>
  <c r="T158" i="5"/>
  <c r="R159" i="5"/>
  <c r="R158" i="5" s="1"/>
  <c r="P159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J125" i="5"/>
  <c r="J124" i="5"/>
  <c r="F124" i="5"/>
  <c r="F122" i="5"/>
  <c r="E120" i="5"/>
  <c r="J92" i="5"/>
  <c r="J91" i="5"/>
  <c r="F91" i="5"/>
  <c r="F89" i="5"/>
  <c r="E87" i="5"/>
  <c r="J18" i="5"/>
  <c r="E18" i="5"/>
  <c r="F92" i="5" s="1"/>
  <c r="J17" i="5"/>
  <c r="J12" i="5"/>
  <c r="J122" i="5" s="1"/>
  <c r="E7" i="5"/>
  <c r="E85" i="5" s="1"/>
  <c r="J37" i="4"/>
  <c r="J36" i="4"/>
  <c r="AY97" i="1" s="1"/>
  <c r="J35" i="4"/>
  <c r="AX97" i="1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78" i="4"/>
  <c r="BH178" i="4"/>
  <c r="BG178" i="4"/>
  <c r="BE178" i="4"/>
  <c r="T178" i="4"/>
  <c r="T177" i="4"/>
  <c r="R178" i="4"/>
  <c r="R177" i="4" s="1"/>
  <c r="P178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1" i="4"/>
  <c r="BH161" i="4"/>
  <c r="BG161" i="4"/>
  <c r="BE161" i="4"/>
  <c r="T161" i="4"/>
  <c r="T160" i="4" s="1"/>
  <c r="R161" i="4"/>
  <c r="R160" i="4" s="1"/>
  <c r="P161" i="4"/>
  <c r="P160" i="4" s="1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J127" i="4"/>
  <c r="J126" i="4"/>
  <c r="F126" i="4"/>
  <c r="F124" i="4"/>
  <c r="E122" i="4"/>
  <c r="J92" i="4"/>
  <c r="J91" i="4"/>
  <c r="F91" i="4"/>
  <c r="F89" i="4"/>
  <c r="E87" i="4"/>
  <c r="J18" i="4"/>
  <c r="E18" i="4"/>
  <c r="F127" i="4"/>
  <c r="J17" i="4"/>
  <c r="J12" i="4"/>
  <c r="J89" i="4" s="1"/>
  <c r="E7" i="4"/>
  <c r="E85" i="4" s="1"/>
  <c r="J37" i="3"/>
  <c r="J36" i="3"/>
  <c r="AY96" i="1"/>
  <c r="J35" i="3"/>
  <c r="AX96" i="1" s="1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2" i="3"/>
  <c r="BH192" i="3"/>
  <c r="BG192" i="3"/>
  <c r="BE192" i="3"/>
  <c r="T192" i="3"/>
  <c r="T191" i="3" s="1"/>
  <c r="R192" i="3"/>
  <c r="R191" i="3" s="1"/>
  <c r="P192" i="3"/>
  <c r="P191" i="3" s="1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4" i="3"/>
  <c r="BH164" i="3"/>
  <c r="BG164" i="3"/>
  <c r="BE164" i="3"/>
  <c r="T164" i="3"/>
  <c r="T163" i="3" s="1"/>
  <c r="R164" i="3"/>
  <c r="R163" i="3"/>
  <c r="P164" i="3"/>
  <c r="P163" i="3" s="1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J129" i="3"/>
  <c r="J128" i="3"/>
  <c r="F128" i="3"/>
  <c r="F126" i="3"/>
  <c r="E124" i="3"/>
  <c r="J92" i="3"/>
  <c r="J91" i="3"/>
  <c r="F91" i="3"/>
  <c r="F89" i="3"/>
  <c r="E87" i="3"/>
  <c r="J18" i="3"/>
  <c r="E18" i="3"/>
  <c r="F129" i="3" s="1"/>
  <c r="J17" i="3"/>
  <c r="J12" i="3"/>
  <c r="J126" i="3" s="1"/>
  <c r="E7" i="3"/>
  <c r="E122" i="3" s="1"/>
  <c r="J37" i="2"/>
  <c r="J36" i="2"/>
  <c r="AY95" i="1" s="1"/>
  <c r="J35" i="2"/>
  <c r="AX95" i="1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T158" i="2"/>
  <c r="R159" i="2"/>
  <c r="R158" i="2" s="1"/>
  <c r="P159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J127" i="2"/>
  <c r="J126" i="2"/>
  <c r="F126" i="2"/>
  <c r="F124" i="2"/>
  <c r="E122" i="2"/>
  <c r="J92" i="2"/>
  <c r="J91" i="2"/>
  <c r="F91" i="2"/>
  <c r="F89" i="2"/>
  <c r="E87" i="2"/>
  <c r="J18" i="2"/>
  <c r="E18" i="2"/>
  <c r="F127" i="2" s="1"/>
  <c r="J17" i="2"/>
  <c r="J12" i="2"/>
  <c r="J124" i="2" s="1"/>
  <c r="E7" i="2"/>
  <c r="E85" i="2"/>
  <c r="L90" i="1"/>
  <c r="AM90" i="1"/>
  <c r="AM89" i="1"/>
  <c r="L89" i="1"/>
  <c r="AM87" i="1"/>
  <c r="L87" i="1"/>
  <c r="L85" i="1"/>
  <c r="L84" i="1"/>
  <c r="BK132" i="15"/>
  <c r="J130" i="15"/>
  <c r="J129" i="15"/>
  <c r="BK124" i="15"/>
  <c r="BK211" i="14"/>
  <c r="BK209" i="14"/>
  <c r="BK207" i="14"/>
  <c r="BK204" i="14"/>
  <c r="J202" i="14"/>
  <c r="BK200" i="14"/>
  <c r="J199" i="14"/>
  <c r="J197" i="14"/>
  <c r="BK195" i="14"/>
  <c r="J194" i="14"/>
  <c r="J193" i="14"/>
  <c r="BK190" i="14"/>
  <c r="J188" i="14"/>
  <c r="J184" i="14"/>
  <c r="J183" i="14"/>
  <c r="J182" i="14"/>
  <c r="J179" i="14"/>
  <c r="J176" i="14"/>
  <c r="BK175" i="14"/>
  <c r="J174" i="14"/>
  <c r="J171" i="14"/>
  <c r="BK164" i="14"/>
  <c r="J163" i="14"/>
  <c r="BK161" i="14"/>
  <c r="J160" i="14"/>
  <c r="BK159" i="14"/>
  <c r="BK157" i="14"/>
  <c r="BK153" i="14"/>
  <c r="BK152" i="14"/>
  <c r="BK150" i="14"/>
  <c r="J146" i="14"/>
  <c r="BK145" i="14"/>
  <c r="J142" i="14"/>
  <c r="J141" i="14"/>
  <c r="J140" i="14"/>
  <c r="J137" i="14"/>
  <c r="J130" i="14"/>
  <c r="BK129" i="14"/>
  <c r="J126" i="14"/>
  <c r="J141" i="13"/>
  <c r="BK140" i="13"/>
  <c r="J144" i="12"/>
  <c r="J143" i="12"/>
  <c r="J140" i="12"/>
  <c r="BK137" i="12"/>
  <c r="J132" i="12"/>
  <c r="J154" i="11"/>
  <c r="J153" i="11"/>
  <c r="J152" i="11"/>
  <c r="J148" i="11"/>
  <c r="J146" i="11"/>
  <c r="BK143" i="11"/>
  <c r="BK142" i="11"/>
  <c r="BK141" i="11"/>
  <c r="J137" i="11"/>
  <c r="BK136" i="11"/>
  <c r="BK134" i="11"/>
  <c r="BK133" i="11"/>
  <c r="BK129" i="11"/>
  <c r="J123" i="11"/>
  <c r="BK121" i="11"/>
  <c r="BK140" i="10"/>
  <c r="J130" i="10"/>
  <c r="BK129" i="10"/>
  <c r="BK128" i="10"/>
  <c r="BK124" i="10"/>
  <c r="BK123" i="10"/>
  <c r="BK167" i="9"/>
  <c r="J166" i="9"/>
  <c r="J164" i="9"/>
  <c r="J162" i="9"/>
  <c r="BK159" i="9"/>
  <c r="J159" i="9"/>
  <c r="J157" i="9"/>
  <c r="BK155" i="9"/>
  <c r="BK153" i="9"/>
  <c r="BK148" i="9"/>
  <c r="BK147" i="9"/>
  <c r="BK140" i="9"/>
  <c r="BK138" i="9"/>
  <c r="J137" i="9"/>
  <c r="BK136" i="9"/>
  <c r="BK132" i="9"/>
  <c r="J130" i="9"/>
  <c r="BK129" i="9"/>
  <c r="J128" i="9"/>
  <c r="BK127" i="9"/>
  <c r="J164" i="8"/>
  <c r="J162" i="8"/>
  <c r="J158" i="8"/>
  <c r="J152" i="8"/>
  <c r="BK148" i="8"/>
  <c r="BK147" i="8"/>
  <c r="J143" i="8"/>
  <c r="J139" i="8"/>
  <c r="J138" i="8"/>
  <c r="J136" i="8"/>
  <c r="BK134" i="8"/>
  <c r="BK130" i="8"/>
  <c r="BK157" i="7"/>
  <c r="BK156" i="7"/>
  <c r="BK154" i="7"/>
  <c r="J152" i="7"/>
  <c r="J151" i="7"/>
  <c r="J150" i="7"/>
  <c r="J148" i="7"/>
  <c r="J146" i="7"/>
  <c r="BK145" i="7"/>
  <c r="J144" i="7"/>
  <c r="BK140" i="7"/>
  <c r="J136" i="7"/>
  <c r="BK132" i="7"/>
  <c r="J131" i="7"/>
  <c r="J129" i="7"/>
  <c r="J127" i="7"/>
  <c r="BK126" i="7"/>
  <c r="J146" i="6"/>
  <c r="BK144" i="6"/>
  <c r="BK141" i="6"/>
  <c r="BK139" i="6"/>
  <c r="J135" i="6"/>
  <c r="J133" i="6"/>
  <c r="BK132" i="6"/>
  <c r="BK128" i="6"/>
  <c r="J126" i="6"/>
  <c r="BK180" i="5"/>
  <c r="J176" i="5"/>
  <c r="BK175" i="5"/>
  <c r="BK174" i="5"/>
  <c r="BK169" i="5"/>
  <c r="BK168" i="5"/>
  <c r="BK167" i="5"/>
  <c r="J163" i="5"/>
  <c r="J156" i="5"/>
  <c r="J154" i="5"/>
  <c r="J153" i="5"/>
  <c r="BK150" i="5"/>
  <c r="J149" i="5"/>
  <c r="BK147" i="5"/>
  <c r="J144" i="5"/>
  <c r="J143" i="5"/>
  <c r="J142" i="5"/>
  <c r="BK141" i="5"/>
  <c r="BK137" i="5"/>
  <c r="J135" i="5"/>
  <c r="J133" i="5"/>
  <c r="J195" i="4"/>
  <c r="BK193" i="4"/>
  <c r="J192" i="4"/>
  <c r="J191" i="4"/>
  <c r="J184" i="4"/>
  <c r="BK183" i="4"/>
  <c r="BK182" i="4"/>
  <c r="J181" i="4"/>
  <c r="J176" i="4"/>
  <c r="BK175" i="4"/>
  <c r="BK174" i="4"/>
  <c r="J170" i="4"/>
  <c r="BK168" i="4"/>
  <c r="BK166" i="4"/>
  <c r="J164" i="4"/>
  <c r="BK158" i="4"/>
  <c r="BK148" i="4"/>
  <c r="J147" i="4"/>
  <c r="BK145" i="4"/>
  <c r="J142" i="4"/>
  <c r="BK141" i="4"/>
  <c r="BK139" i="4"/>
  <c r="J138" i="4"/>
  <c r="J137" i="4"/>
  <c r="J136" i="4"/>
  <c r="J227" i="3"/>
  <c r="J226" i="3"/>
  <c r="J223" i="3"/>
  <c r="BK221" i="3"/>
  <c r="J219" i="3"/>
  <c r="BK216" i="3"/>
  <c r="BK215" i="3"/>
  <c r="J214" i="3"/>
  <c r="BK210" i="3"/>
  <c r="J209" i="3"/>
  <c r="BK207" i="3"/>
  <c r="J205" i="3"/>
  <c r="J201" i="3"/>
  <c r="BK200" i="3"/>
  <c r="BK196" i="3"/>
  <c r="J195" i="3"/>
  <c r="J192" i="3"/>
  <c r="BK189" i="3"/>
  <c r="BK186" i="3"/>
  <c r="J185" i="3"/>
  <c r="J184" i="3"/>
  <c r="BK183" i="3"/>
  <c r="J182" i="3"/>
  <c r="J180" i="3"/>
  <c r="BK178" i="3"/>
  <c r="BK177" i="3"/>
  <c r="J176" i="3"/>
  <c r="BK174" i="3"/>
  <c r="J173" i="3"/>
  <c r="J169" i="3"/>
  <c r="BK167" i="3"/>
  <c r="BK164" i="3"/>
  <c r="BK161" i="3"/>
  <c r="J158" i="3"/>
  <c r="BK157" i="3"/>
  <c r="J154" i="3"/>
  <c r="BK153" i="3"/>
  <c r="J151" i="3"/>
  <c r="BK150" i="3"/>
  <c r="BK145" i="3"/>
  <c r="BK144" i="3"/>
  <c r="BK135" i="3"/>
  <c r="J223" i="2"/>
  <c r="BK222" i="2"/>
  <c r="BK212" i="2"/>
  <c r="J211" i="2"/>
  <c r="BK208" i="2"/>
  <c r="BK206" i="2"/>
  <c r="J205" i="2"/>
  <c r="J202" i="2"/>
  <c r="J201" i="2"/>
  <c r="BK199" i="2"/>
  <c r="J198" i="2"/>
  <c r="BK197" i="2"/>
  <c r="BK190" i="2"/>
  <c r="BK189" i="2"/>
  <c r="J187" i="2"/>
  <c r="BK185" i="2"/>
  <c r="J184" i="2"/>
  <c r="BK180" i="2"/>
  <c r="BK179" i="2"/>
  <c r="BK178" i="2"/>
  <c r="J175" i="2"/>
  <c r="BK174" i="2"/>
  <c r="J173" i="2"/>
  <c r="J171" i="2"/>
  <c r="J168" i="2"/>
  <c r="BK166" i="2"/>
  <c r="BK164" i="2"/>
  <c r="J159" i="2"/>
  <c r="BK157" i="2"/>
  <c r="J154" i="2"/>
  <c r="J153" i="2"/>
  <c r="BK152" i="2"/>
  <c r="BK149" i="2"/>
  <c r="J148" i="2"/>
  <c r="J147" i="2"/>
  <c r="BK146" i="2"/>
  <c r="J145" i="2"/>
  <c r="J143" i="2"/>
  <c r="BK140" i="2"/>
  <c r="J137" i="2"/>
  <c r="J136" i="2"/>
  <c r="BK133" i="2"/>
  <c r="BK170" i="15"/>
  <c r="J169" i="15"/>
  <c r="BK168" i="15"/>
  <c r="BK167" i="15"/>
  <c r="BK166" i="15"/>
  <c r="BK164" i="15"/>
  <c r="BK163" i="15"/>
  <c r="BK162" i="15"/>
  <c r="BK161" i="15"/>
  <c r="J160" i="15"/>
  <c r="J159" i="15"/>
  <c r="BK158" i="15"/>
  <c r="J156" i="15"/>
  <c r="J155" i="15"/>
  <c r="BK154" i="15"/>
  <c r="BK153" i="15"/>
  <c r="BK152" i="15"/>
  <c r="BK151" i="15"/>
  <c r="J151" i="15"/>
  <c r="BK149" i="15"/>
  <c r="J148" i="15"/>
  <c r="J147" i="15"/>
  <c r="J145" i="15"/>
  <c r="J144" i="15"/>
  <c r="BK142" i="15"/>
  <c r="J141" i="15"/>
  <c r="J140" i="15"/>
  <c r="J139" i="15"/>
  <c r="J137" i="15"/>
  <c r="BK135" i="15"/>
  <c r="BK134" i="15"/>
  <c r="J133" i="15"/>
  <c r="J132" i="15"/>
  <c r="BK130" i="15"/>
  <c r="BK129" i="15"/>
  <c r="J126" i="15"/>
  <c r="J125" i="15"/>
  <c r="J124" i="15"/>
  <c r="J123" i="15"/>
  <c r="J211" i="14"/>
  <c r="J210" i="14"/>
  <c r="J205" i="14"/>
  <c r="BK203" i="14"/>
  <c r="BK201" i="14"/>
  <c r="J200" i="14"/>
  <c r="BK199" i="14"/>
  <c r="J196" i="14"/>
  <c r="J192" i="14"/>
  <c r="BK191" i="14"/>
  <c r="J190" i="14"/>
  <c r="BK188" i="14"/>
  <c r="J186" i="14"/>
  <c r="BK185" i="14"/>
  <c r="BK183" i="14"/>
  <c r="J181" i="14"/>
  <c r="J180" i="14"/>
  <c r="BK178" i="14"/>
  <c r="BK177" i="14"/>
  <c r="J175" i="14"/>
  <c r="J173" i="14"/>
  <c r="BK170" i="14"/>
  <c r="J169" i="14"/>
  <c r="BK167" i="14"/>
  <c r="BK166" i="14"/>
  <c r="BK163" i="14"/>
  <c r="J162" i="14"/>
  <c r="J158" i="14"/>
  <c r="J156" i="14"/>
  <c r="BK155" i="14"/>
  <c r="J154" i="14"/>
  <c r="J149" i="14"/>
  <c r="J148" i="14"/>
  <c r="BK147" i="14"/>
  <c r="BK146" i="14"/>
  <c r="BK140" i="14"/>
  <c r="J139" i="14"/>
  <c r="BK137" i="14"/>
  <c r="J136" i="14"/>
  <c r="J135" i="14"/>
  <c r="BK134" i="14"/>
  <c r="BK132" i="14"/>
  <c r="BK128" i="14"/>
  <c r="BK127" i="14"/>
  <c r="BK126" i="14"/>
  <c r="BK139" i="13"/>
  <c r="BK138" i="13"/>
  <c r="BK137" i="13"/>
  <c r="BK136" i="13"/>
  <c r="BK135" i="13"/>
  <c r="BK134" i="13"/>
  <c r="J132" i="13"/>
  <c r="J131" i="13"/>
  <c r="BK130" i="13"/>
  <c r="J129" i="13"/>
  <c r="J127" i="13"/>
  <c r="BK126" i="13"/>
  <c r="BK124" i="13"/>
  <c r="J122" i="13"/>
  <c r="J121" i="13"/>
  <c r="BK143" i="12"/>
  <c r="J142" i="12"/>
  <c r="BK141" i="12"/>
  <c r="J139" i="12"/>
  <c r="BK138" i="12"/>
  <c r="BK136" i="12"/>
  <c r="J135" i="12"/>
  <c r="BK134" i="12"/>
  <c r="BK132" i="12"/>
  <c r="J128" i="12"/>
  <c r="BK127" i="12"/>
  <c r="J126" i="12"/>
  <c r="BK125" i="12"/>
  <c r="BK124" i="12"/>
  <c r="BK123" i="12"/>
  <c r="BK122" i="12"/>
  <c r="J121" i="12"/>
  <c r="J127" i="11"/>
  <c r="BK126" i="11"/>
  <c r="BK125" i="11"/>
  <c r="J124" i="11"/>
  <c r="BK122" i="11"/>
  <c r="J140" i="10"/>
  <c r="BK137" i="10"/>
  <c r="BK133" i="10"/>
  <c r="J132" i="10"/>
  <c r="J129" i="10"/>
  <c r="J128" i="10"/>
  <c r="BK125" i="10"/>
  <c r="J123" i="10"/>
  <c r="J167" i="9"/>
  <c r="BK165" i="9"/>
  <c r="J163" i="9"/>
  <c r="BK161" i="9"/>
  <c r="J160" i="9"/>
  <c r="BK157" i="9"/>
  <c r="BK154" i="9"/>
  <c r="J153" i="9"/>
  <c r="BK152" i="9"/>
  <c r="J151" i="9"/>
  <c r="BK149" i="9"/>
  <c r="J144" i="9"/>
  <c r="BK141" i="9"/>
  <c r="J138" i="9"/>
  <c r="J133" i="9"/>
  <c r="J129" i="9"/>
  <c r="BK164" i="8"/>
  <c r="BK162" i="8"/>
  <c r="J161" i="8"/>
  <c r="J160" i="8"/>
  <c r="BK159" i="8"/>
  <c r="BK154" i="8"/>
  <c r="J153" i="8"/>
  <c r="BK151" i="8"/>
  <c r="BK150" i="8"/>
  <c r="J147" i="8"/>
  <c r="J146" i="8"/>
  <c r="BK143" i="8"/>
  <c r="BK142" i="8"/>
  <c r="J135" i="8"/>
  <c r="J132" i="8"/>
  <c r="J131" i="8"/>
  <c r="J130" i="8"/>
  <c r="BK129" i="8"/>
  <c r="BK137" i="7"/>
  <c r="BK135" i="7"/>
  <c r="BK131" i="7"/>
  <c r="BK127" i="7"/>
  <c r="J145" i="6"/>
  <c r="BK143" i="6"/>
  <c r="BK140" i="6"/>
  <c r="J139" i="6"/>
  <c r="BK138" i="6"/>
  <c r="BK133" i="6"/>
  <c r="J180" i="5"/>
  <c r="BK179" i="5"/>
  <c r="J178" i="5"/>
  <c r="BK176" i="5"/>
  <c r="J173" i="5"/>
  <c r="BK172" i="5"/>
  <c r="BK170" i="5"/>
  <c r="J168" i="5"/>
  <c r="BK164" i="5"/>
  <c r="BK157" i="5"/>
  <c r="BK152" i="5"/>
  <c r="J150" i="5"/>
  <c r="J147" i="5"/>
  <c r="BK146" i="5"/>
  <c r="BK143" i="5"/>
  <c r="BK140" i="5"/>
  <c r="J139" i="5"/>
  <c r="J136" i="5"/>
  <c r="BK134" i="5"/>
  <c r="J131" i="5"/>
  <c r="J193" i="4"/>
  <c r="BK191" i="4"/>
  <c r="J189" i="4"/>
  <c r="J188" i="4"/>
  <c r="BK184" i="4"/>
  <c r="J178" i="4"/>
  <c r="BK176" i="4"/>
  <c r="J175" i="4"/>
  <c r="J173" i="4"/>
  <c r="J172" i="4"/>
  <c r="J169" i="4"/>
  <c r="BK164" i="4"/>
  <c r="J161" i="4"/>
  <c r="BK155" i="4"/>
  <c r="BK154" i="4"/>
  <c r="J153" i="4"/>
  <c r="BK151" i="4"/>
  <c r="J150" i="4"/>
  <c r="BK149" i="4"/>
  <c r="BK147" i="4"/>
  <c r="J146" i="4"/>
  <c r="J144" i="4"/>
  <c r="BK142" i="4"/>
  <c r="BK138" i="4"/>
  <c r="J135" i="4"/>
  <c r="J134" i="4"/>
  <c r="BK133" i="4"/>
  <c r="BK206" i="3"/>
  <c r="J203" i="3"/>
  <c r="J202" i="3"/>
  <c r="BK201" i="3"/>
  <c r="BK199" i="3"/>
  <c r="J198" i="3"/>
  <c r="BK190" i="3"/>
  <c r="J188" i="3"/>
  <c r="BK182" i="3"/>
  <c r="BK172" i="3"/>
  <c r="BK171" i="3"/>
  <c r="BK169" i="3"/>
  <c r="BK168" i="3"/>
  <c r="J164" i="3"/>
  <c r="J162" i="3"/>
  <c r="BK159" i="3"/>
  <c r="BK156" i="3"/>
  <c r="BK154" i="3"/>
  <c r="J153" i="3"/>
  <c r="BK152" i="3"/>
  <c r="BK151" i="3"/>
  <c r="J147" i="3"/>
  <c r="J144" i="3"/>
  <c r="BK141" i="3"/>
  <c r="J138" i="3"/>
  <c r="BK137" i="3"/>
  <c r="J225" i="2"/>
  <c r="J224" i="2"/>
  <c r="BK220" i="2"/>
  <c r="J219" i="2"/>
  <c r="BK215" i="2"/>
  <c r="J214" i="2"/>
  <c r="J212" i="2"/>
  <c r="BK209" i="2"/>
  <c r="J208" i="2"/>
  <c r="J207" i="2"/>
  <c r="BK205" i="2"/>
  <c r="J204" i="2"/>
  <c r="J203" i="2"/>
  <c r="BK198" i="2"/>
  <c r="J196" i="2"/>
  <c r="BK194" i="2"/>
  <c r="J193" i="2"/>
  <c r="BK192" i="2"/>
  <c r="J191" i="2"/>
  <c r="BK188" i="2"/>
  <c r="J185" i="2"/>
  <c r="BK184" i="2"/>
  <c r="J183" i="2"/>
  <c r="J178" i="2"/>
  <c r="BK176" i="2"/>
  <c r="BK175" i="2"/>
  <c r="BK173" i="2"/>
  <c r="BK172" i="2"/>
  <c r="BK168" i="2"/>
  <c r="J167" i="2"/>
  <c r="BK165" i="2"/>
  <c r="BK162" i="2"/>
  <c r="BK169" i="15"/>
  <c r="J168" i="15"/>
  <c r="J167" i="15"/>
  <c r="J166" i="15"/>
  <c r="J164" i="15"/>
  <c r="J163" i="15"/>
  <c r="J162" i="15"/>
  <c r="J161" i="15"/>
  <c r="BK160" i="15"/>
  <c r="BK159" i="15"/>
  <c r="J158" i="15"/>
  <c r="BK156" i="15"/>
  <c r="BK155" i="15"/>
  <c r="J154" i="15"/>
  <c r="J153" i="15"/>
  <c r="J152" i="15"/>
  <c r="BK150" i="15"/>
  <c r="J150" i="15"/>
  <c r="J149" i="15"/>
  <c r="BK148" i="15"/>
  <c r="BK147" i="15"/>
  <c r="BK146" i="15"/>
  <c r="J146" i="15"/>
  <c r="BK145" i="15"/>
  <c r="BK144" i="15"/>
  <c r="BK143" i="15"/>
  <c r="J143" i="15"/>
  <c r="J142" i="15"/>
  <c r="BK141" i="15"/>
  <c r="BK140" i="15"/>
  <c r="BK139" i="15"/>
  <c r="BK137" i="15"/>
  <c r="BK136" i="15"/>
  <c r="J136" i="15"/>
  <c r="J135" i="15"/>
  <c r="J134" i="15"/>
  <c r="BK133" i="15"/>
  <c r="BK128" i="15"/>
  <c r="J127" i="15"/>
  <c r="BK125" i="15"/>
  <c r="J208" i="14"/>
  <c r="J207" i="14"/>
  <c r="BK202" i="14"/>
  <c r="J201" i="14"/>
  <c r="BK197" i="14"/>
  <c r="BK194" i="14"/>
  <c r="BK193" i="14"/>
  <c r="BK189" i="14"/>
  <c r="J187" i="14"/>
  <c r="BK186" i="14"/>
  <c r="BK182" i="14"/>
  <c r="BK181" i="14"/>
  <c r="BK179" i="14"/>
  <c r="J178" i="14"/>
  <c r="BK174" i="14"/>
  <c r="BK171" i="14"/>
  <c r="J168" i="14"/>
  <c r="BK162" i="14"/>
  <c r="BK160" i="14"/>
  <c r="J157" i="14"/>
  <c r="J155" i="14"/>
  <c r="BK151" i="14"/>
  <c r="J150" i="14"/>
  <c r="BK149" i="14"/>
  <c r="BK148" i="14"/>
  <c r="BK143" i="14"/>
  <c r="BK141" i="14"/>
  <c r="BK139" i="14"/>
  <c r="BK138" i="14"/>
  <c r="BK136" i="14"/>
  <c r="BK133" i="14"/>
  <c r="J132" i="14"/>
  <c r="BK131" i="14"/>
  <c r="J129" i="14"/>
  <c r="J128" i="14"/>
  <c r="J124" i="14"/>
  <c r="BK141" i="13"/>
  <c r="J140" i="13"/>
  <c r="J138" i="13"/>
  <c r="J137" i="13"/>
  <c r="J136" i="13"/>
  <c r="BK133" i="13"/>
  <c r="BK131" i="13"/>
  <c r="J130" i="13"/>
  <c r="BK129" i="13"/>
  <c r="J128" i="13"/>
  <c r="BK127" i="13"/>
  <c r="BK125" i="13"/>
  <c r="J124" i="13"/>
  <c r="J123" i="13"/>
  <c r="BK145" i="12"/>
  <c r="BK144" i="12"/>
  <c r="BK142" i="12"/>
  <c r="J141" i="12"/>
  <c r="BK140" i="12"/>
  <c r="J137" i="12"/>
  <c r="J136" i="12"/>
  <c r="BK135" i="12"/>
  <c r="J134" i="12"/>
  <c r="J133" i="12"/>
  <c r="J131" i="12"/>
  <c r="BK130" i="12"/>
  <c r="J130" i="12"/>
  <c r="BK129" i="12"/>
  <c r="J127" i="12"/>
  <c r="BK126" i="12"/>
  <c r="J125" i="12"/>
  <c r="J124" i="12"/>
  <c r="J123" i="12"/>
  <c r="J122" i="12"/>
  <c r="BK121" i="12"/>
  <c r="BK153" i="11"/>
  <c r="BK152" i="11"/>
  <c r="BK151" i="11"/>
  <c r="J150" i="11"/>
  <c r="J149" i="11"/>
  <c r="BK148" i="11"/>
  <c r="BK147" i="11"/>
  <c r="J145" i="11"/>
  <c r="BK144" i="11"/>
  <c r="J142" i="11"/>
  <c r="J140" i="11"/>
  <c r="BK138" i="11"/>
  <c r="J136" i="11"/>
  <c r="BK135" i="11"/>
  <c r="BK132" i="11"/>
  <c r="BK131" i="11"/>
  <c r="BK130" i="11"/>
  <c r="J129" i="11"/>
  <c r="BK124" i="11"/>
  <c r="BK123" i="11"/>
  <c r="J122" i="11"/>
  <c r="J121" i="11"/>
  <c r="BK141" i="10"/>
  <c r="J136" i="10"/>
  <c r="J135" i="10"/>
  <c r="BK132" i="10"/>
  <c r="J131" i="10"/>
  <c r="J127" i="10"/>
  <c r="J124" i="10"/>
  <c r="J165" i="9"/>
  <c r="BK164" i="9"/>
  <c r="BK163" i="9"/>
  <c r="J154" i="9"/>
  <c r="J152" i="9"/>
  <c r="BK151" i="9"/>
  <c r="J149" i="9"/>
  <c r="J147" i="9"/>
  <c r="J146" i="9"/>
  <c r="J145" i="9"/>
  <c r="J143" i="9"/>
  <c r="BK137" i="9"/>
  <c r="J136" i="9"/>
  <c r="J135" i="9"/>
  <c r="BK133" i="9"/>
  <c r="J132" i="9"/>
  <c r="J131" i="9"/>
  <c r="BK130" i="9"/>
  <c r="BK128" i="9"/>
  <c r="BK161" i="8"/>
  <c r="BK157" i="8"/>
  <c r="BK156" i="8"/>
  <c r="BK155" i="8"/>
  <c r="BK153" i="8"/>
  <c r="J150" i="8"/>
  <c r="J149" i="8"/>
  <c r="J148" i="8"/>
  <c r="J142" i="8"/>
  <c r="BK139" i="8"/>
  <c r="J137" i="8"/>
  <c r="BK136" i="8"/>
  <c r="BK135" i="8"/>
  <c r="BK132" i="8"/>
  <c r="J129" i="8"/>
  <c r="BK128" i="8"/>
  <c r="BK127" i="8"/>
  <c r="BK155" i="7"/>
  <c r="BK153" i="7"/>
  <c r="BK152" i="7"/>
  <c r="BK151" i="7"/>
  <c r="BK150" i="7"/>
  <c r="BK149" i="7"/>
  <c r="J147" i="7"/>
  <c r="BK144" i="7"/>
  <c r="BK143" i="7"/>
  <c r="BK142" i="7"/>
  <c r="BK141" i="7"/>
  <c r="J137" i="7"/>
  <c r="J135" i="7"/>
  <c r="BK129" i="7"/>
  <c r="J128" i="7"/>
  <c r="J126" i="7"/>
  <c r="J147" i="6"/>
  <c r="BK146" i="6"/>
  <c r="BK145" i="6"/>
  <c r="J144" i="6"/>
  <c r="J143" i="6"/>
  <c r="BK142" i="6"/>
  <c r="J141" i="6"/>
  <c r="BK135" i="6"/>
  <c r="BK131" i="6"/>
  <c r="J130" i="6"/>
  <c r="J128" i="6"/>
  <c r="BK178" i="5"/>
  <c r="J177" i="5"/>
  <c r="J170" i="5"/>
  <c r="BK162" i="5"/>
  <c r="BK159" i="5"/>
  <c r="BK156" i="5"/>
  <c r="BK151" i="5"/>
  <c r="J146" i="5"/>
  <c r="BK144" i="5"/>
  <c r="BK142" i="5"/>
  <c r="J141" i="5"/>
  <c r="J140" i="5"/>
  <c r="BK135" i="5"/>
  <c r="J134" i="5"/>
  <c r="BK133" i="5"/>
  <c r="J132" i="5"/>
  <c r="J194" i="4"/>
  <c r="BK189" i="4"/>
  <c r="J187" i="4"/>
  <c r="J186" i="4"/>
  <c r="BK185" i="4"/>
  <c r="BK178" i="4"/>
  <c r="J174" i="4"/>
  <c r="BK172" i="4"/>
  <c r="BK170" i="4"/>
  <c r="J166" i="4"/>
  <c r="BK165" i="4"/>
  <c r="BK161" i="4"/>
  <c r="BK159" i="4"/>
  <c r="J158" i="4"/>
  <c r="J156" i="4"/>
  <c r="J155" i="4"/>
  <c r="J151" i="4"/>
  <c r="BK150" i="4"/>
  <c r="J149" i="4"/>
  <c r="BK146" i="4"/>
  <c r="BK143" i="4"/>
  <c r="J141" i="4"/>
  <c r="J139" i="4"/>
  <c r="BK136" i="4"/>
  <c r="BK227" i="3"/>
  <c r="BK226" i="3"/>
  <c r="BK225" i="3"/>
  <c r="J224" i="3"/>
  <c r="BK223" i="3"/>
  <c r="BK222" i="3"/>
  <c r="J221" i="3"/>
  <c r="BK220" i="3"/>
  <c r="BK219" i="3"/>
  <c r="J217" i="3"/>
  <c r="J215" i="3"/>
  <c r="BK214" i="3"/>
  <c r="J213" i="3"/>
  <c r="BK212" i="3"/>
  <c r="J211" i="3"/>
  <c r="BK209" i="3"/>
  <c r="BK208" i="3"/>
  <c r="BK205" i="3"/>
  <c r="BK203" i="3"/>
  <c r="J200" i="3"/>
  <c r="BK197" i="3"/>
  <c r="BK195" i="3"/>
  <c r="BK192" i="3"/>
  <c r="J187" i="3"/>
  <c r="J186" i="3"/>
  <c r="BK181" i="3"/>
  <c r="BK180" i="3"/>
  <c r="J174" i="3"/>
  <c r="BK173" i="3"/>
  <c r="J171" i="3"/>
  <c r="J168" i="3"/>
  <c r="J167" i="3"/>
  <c r="BK162" i="3"/>
  <c r="J161" i="3"/>
  <c r="J159" i="3"/>
  <c r="J157" i="3"/>
  <c r="J156" i="3"/>
  <c r="J152" i="3"/>
  <c r="J150" i="3"/>
  <c r="J149" i="3"/>
  <c r="J148" i="3"/>
  <c r="J146" i="3"/>
  <c r="J143" i="3"/>
  <c r="J141" i="3"/>
  <c r="BK140" i="3"/>
  <c r="BK139" i="3"/>
  <c r="BK138" i="3"/>
  <c r="BK136" i="3"/>
  <c r="J221" i="2"/>
  <c r="J220" i="2"/>
  <c r="J218" i="2"/>
  <c r="BK217" i="2"/>
  <c r="BK214" i="2"/>
  <c r="BK210" i="2"/>
  <c r="J209" i="2"/>
  <c r="BK204" i="2"/>
  <c r="BK202" i="2"/>
  <c r="BK201" i="2"/>
  <c r="BK200" i="2"/>
  <c r="J197" i="2"/>
  <c r="BK196" i="2"/>
  <c r="J195" i="2"/>
  <c r="J192" i="2"/>
  <c r="BK191" i="2"/>
  <c r="J189" i="2"/>
  <c r="BK187" i="2"/>
  <c r="J186" i="2"/>
  <c r="J179" i="2"/>
  <c r="J176" i="2"/>
  <c r="J172" i="2"/>
  <c r="BK170" i="2"/>
  <c r="J166" i="2"/>
  <c r="J165" i="2"/>
  <c r="BK163" i="2"/>
  <c r="BK159" i="2"/>
  <c r="J156" i="2"/>
  <c r="J155" i="2"/>
  <c r="BK154" i="2"/>
  <c r="BK153" i="2"/>
  <c r="J152" i="2"/>
  <c r="BK150" i="2"/>
  <c r="BK145" i="2"/>
  <c r="BK143" i="2"/>
  <c r="J142" i="2"/>
  <c r="BK141" i="2"/>
  <c r="J140" i="2"/>
  <c r="J139" i="2"/>
  <c r="BK136" i="2"/>
  <c r="BK135" i="2"/>
  <c r="J134" i="2"/>
  <c r="J133" i="2"/>
  <c r="AS94" i="1"/>
  <c r="J170" i="15"/>
  <c r="J128" i="15"/>
  <c r="BK127" i="15"/>
  <c r="BK126" i="15"/>
  <c r="BK123" i="15"/>
  <c r="BK210" i="14"/>
  <c r="J209" i="14"/>
  <c r="BK208" i="14"/>
  <c r="BK205" i="14"/>
  <c r="J204" i="14"/>
  <c r="J203" i="14"/>
  <c r="BK196" i="14"/>
  <c r="J195" i="14"/>
  <c r="BK192" i="14"/>
  <c r="J191" i="14"/>
  <c r="J189" i="14"/>
  <c r="BK187" i="14"/>
  <c r="J185" i="14"/>
  <c r="BK184" i="14"/>
  <c r="BK180" i="14"/>
  <c r="J177" i="14"/>
  <c r="BK176" i="14"/>
  <c r="BK173" i="14"/>
  <c r="J170" i="14"/>
  <c r="BK169" i="14"/>
  <c r="BK168" i="14"/>
  <c r="J167" i="14"/>
  <c r="J166" i="14"/>
  <c r="J164" i="14"/>
  <c r="J161" i="14"/>
  <c r="J159" i="14"/>
  <c r="BK158" i="14"/>
  <c r="BK156" i="14"/>
  <c r="BK154" i="14"/>
  <c r="J153" i="14"/>
  <c r="J152" i="14"/>
  <c r="J151" i="14"/>
  <c r="J147" i="14"/>
  <c r="J145" i="14"/>
  <c r="BK144" i="14"/>
  <c r="J144" i="14"/>
  <c r="J143" i="14"/>
  <c r="BK142" i="14"/>
  <c r="J138" i="14"/>
  <c r="BK135" i="14"/>
  <c r="J134" i="14"/>
  <c r="J133" i="14"/>
  <c r="J131" i="14"/>
  <c r="BK130" i="14"/>
  <c r="J127" i="14"/>
  <c r="BK124" i="14"/>
  <c r="J139" i="13"/>
  <c r="J135" i="13"/>
  <c r="J134" i="13"/>
  <c r="J133" i="13"/>
  <c r="BK132" i="13"/>
  <c r="BK128" i="13"/>
  <c r="J126" i="13"/>
  <c r="J125" i="13"/>
  <c r="BK123" i="13"/>
  <c r="BK122" i="13"/>
  <c r="BK121" i="13"/>
  <c r="J145" i="12"/>
  <c r="BK139" i="12"/>
  <c r="J138" i="12"/>
  <c r="BK133" i="12"/>
  <c r="BK131" i="12"/>
  <c r="J129" i="12"/>
  <c r="BK128" i="12"/>
  <c r="BK154" i="11"/>
  <c r="J151" i="11"/>
  <c r="BK150" i="11"/>
  <c r="BK149" i="11"/>
  <c r="J147" i="11"/>
  <c r="BK146" i="11"/>
  <c r="BK145" i="11"/>
  <c r="J144" i="11"/>
  <c r="J143" i="11"/>
  <c r="J141" i="11"/>
  <c r="BK140" i="11"/>
  <c r="J138" i="11"/>
  <c r="BK137" i="11"/>
  <c r="J135" i="11"/>
  <c r="J134" i="11"/>
  <c r="J133" i="11"/>
  <c r="J132" i="11"/>
  <c r="J131" i="11"/>
  <c r="J130" i="11"/>
  <c r="BK127" i="11"/>
  <c r="J126" i="11"/>
  <c r="J125" i="11"/>
  <c r="J141" i="10"/>
  <c r="J137" i="10"/>
  <c r="BK136" i="10"/>
  <c r="BK135" i="10"/>
  <c r="J133" i="10"/>
  <c r="BK131" i="10"/>
  <c r="BK130" i="10"/>
  <c r="BK127" i="10"/>
  <c r="J125" i="10"/>
  <c r="BK166" i="9"/>
  <c r="BK162" i="9"/>
  <c r="J161" i="9"/>
  <c r="BK160" i="9"/>
  <c r="J155" i="9"/>
  <c r="J148" i="9"/>
  <c r="BK146" i="9"/>
  <c r="BK145" i="9"/>
  <c r="BK144" i="9"/>
  <c r="BK143" i="9"/>
  <c r="J141" i="9"/>
  <c r="J140" i="9"/>
  <c r="BK135" i="9"/>
  <c r="BK131" i="9"/>
  <c r="J127" i="9"/>
  <c r="BK160" i="8"/>
  <c r="J159" i="8"/>
  <c r="BK158" i="8"/>
  <c r="J157" i="8"/>
  <c r="J156" i="8"/>
  <c r="J155" i="8"/>
  <c r="J154" i="8"/>
  <c r="BK152" i="8"/>
  <c r="J151" i="8"/>
  <c r="BK149" i="8"/>
  <c r="BK146" i="8"/>
  <c r="BK138" i="8"/>
  <c r="BK137" i="8"/>
  <c r="J134" i="8"/>
  <c r="BK131" i="8"/>
  <c r="J128" i="8"/>
  <c r="J127" i="8"/>
  <c r="J157" i="7"/>
  <c r="J156" i="7"/>
  <c r="J155" i="7"/>
  <c r="J154" i="7"/>
  <c r="J153" i="7"/>
  <c r="J149" i="7"/>
  <c r="BK148" i="7"/>
  <c r="BK147" i="7"/>
  <c r="BK146" i="7"/>
  <c r="J145" i="7"/>
  <c r="J143" i="7"/>
  <c r="J142" i="7"/>
  <c r="J141" i="7"/>
  <c r="J140" i="7"/>
  <c r="BK136" i="7"/>
  <c r="J132" i="7"/>
  <c r="BK128" i="7"/>
  <c r="BK147" i="6"/>
  <c r="J142" i="6"/>
  <c r="J140" i="6"/>
  <c r="J138" i="6"/>
  <c r="J132" i="6"/>
  <c r="J131" i="6"/>
  <c r="BK130" i="6"/>
  <c r="BK126" i="6"/>
  <c r="J179" i="5"/>
  <c r="BK177" i="5"/>
  <c r="J175" i="5"/>
  <c r="J174" i="5"/>
  <c r="BK173" i="5"/>
  <c r="J172" i="5"/>
  <c r="J169" i="5"/>
  <c r="J167" i="5"/>
  <c r="J164" i="5"/>
  <c r="BK163" i="5"/>
  <c r="J162" i="5"/>
  <c r="J159" i="5"/>
  <c r="J157" i="5"/>
  <c r="BK154" i="5"/>
  <c r="BK153" i="5"/>
  <c r="J152" i="5"/>
  <c r="J151" i="5"/>
  <c r="BK149" i="5"/>
  <c r="BK139" i="5"/>
  <c r="J137" i="5"/>
  <c r="BK136" i="5"/>
  <c r="BK132" i="5"/>
  <c r="BK131" i="5"/>
  <c r="BK195" i="4"/>
  <c r="BK194" i="4"/>
  <c r="BK192" i="4"/>
  <c r="BK188" i="4"/>
  <c r="BK187" i="4"/>
  <c r="BK186" i="4"/>
  <c r="J185" i="4"/>
  <c r="J183" i="4"/>
  <c r="J182" i="4"/>
  <c r="BK181" i="4"/>
  <c r="BK173" i="4"/>
  <c r="BK169" i="4"/>
  <c r="J168" i="4"/>
  <c r="J165" i="4"/>
  <c r="J159" i="4"/>
  <c r="BK156" i="4"/>
  <c r="J154" i="4"/>
  <c r="BK153" i="4"/>
  <c r="J148" i="4"/>
  <c r="J145" i="4"/>
  <c r="BK144" i="4"/>
  <c r="J143" i="4"/>
  <c r="BK137" i="4"/>
  <c r="BK135" i="4"/>
  <c r="BK134" i="4"/>
  <c r="J133" i="4"/>
  <c r="J225" i="3"/>
  <c r="BK224" i="3"/>
  <c r="J222" i="3"/>
  <c r="J220" i="3"/>
  <c r="BK217" i="3"/>
  <c r="J216" i="3"/>
  <c r="BK213" i="3"/>
  <c r="J212" i="3"/>
  <c r="BK211" i="3"/>
  <c r="J210" i="3"/>
  <c r="J208" i="3"/>
  <c r="J207" i="3"/>
  <c r="J206" i="3"/>
  <c r="BK202" i="3"/>
  <c r="J199" i="3"/>
  <c r="BK198" i="3"/>
  <c r="J197" i="3"/>
  <c r="J196" i="3"/>
  <c r="J190" i="3"/>
  <c r="J189" i="3"/>
  <c r="BK188" i="3"/>
  <c r="BK187" i="3"/>
  <c r="BK185" i="3"/>
  <c r="BK184" i="3"/>
  <c r="J183" i="3"/>
  <c r="J181" i="3"/>
  <c r="J178" i="3"/>
  <c r="J177" i="3"/>
  <c r="BK176" i="3"/>
  <c r="J172" i="3"/>
  <c r="BK158" i="3"/>
  <c r="BK149" i="3"/>
  <c r="BK148" i="3"/>
  <c r="BK147" i="3"/>
  <c r="BK146" i="3"/>
  <c r="J145" i="3"/>
  <c r="BK143" i="3"/>
  <c r="J140" i="3"/>
  <c r="J139" i="3"/>
  <c r="J137" i="3"/>
  <c r="J136" i="3"/>
  <c r="J135" i="3"/>
  <c r="BK225" i="2"/>
  <c r="BK224" i="2"/>
  <c r="BK223" i="2"/>
  <c r="J222" i="2"/>
  <c r="BK221" i="2"/>
  <c r="BK219" i="2"/>
  <c r="BK218" i="2"/>
  <c r="J217" i="2"/>
  <c r="J215" i="2"/>
  <c r="BK211" i="2"/>
  <c r="J210" i="2"/>
  <c r="BK207" i="2"/>
  <c r="J206" i="2"/>
  <c r="BK203" i="2"/>
  <c r="J200" i="2"/>
  <c r="J199" i="2"/>
  <c r="BK195" i="2"/>
  <c r="J194" i="2"/>
  <c r="BK193" i="2"/>
  <c r="J190" i="2"/>
  <c r="J188" i="2"/>
  <c r="BK186" i="2"/>
  <c r="BK183" i="2"/>
  <c r="J180" i="2"/>
  <c r="J174" i="2"/>
  <c r="BK171" i="2"/>
  <c r="J170" i="2"/>
  <c r="BK167" i="2"/>
  <c r="J164" i="2"/>
  <c r="J163" i="2"/>
  <c r="J162" i="2"/>
  <c r="J157" i="2"/>
  <c r="BK156" i="2"/>
  <c r="BK155" i="2"/>
  <c r="J150" i="2"/>
  <c r="J149" i="2"/>
  <c r="BK148" i="2"/>
  <c r="BK147" i="2"/>
  <c r="J146" i="2"/>
  <c r="BK142" i="2"/>
  <c r="J141" i="2"/>
  <c r="BK139" i="2"/>
  <c r="BK137" i="2"/>
  <c r="J135" i="2"/>
  <c r="BK134" i="2"/>
  <c r="T132" i="2" l="1"/>
  <c r="P138" i="2"/>
  <c r="T144" i="2"/>
  <c r="R151" i="2"/>
  <c r="R161" i="2"/>
  <c r="P169" i="2"/>
  <c r="T169" i="2"/>
  <c r="P177" i="2"/>
  <c r="T177" i="2"/>
  <c r="P182" i="2"/>
  <c r="P181" i="2"/>
  <c r="T182" i="2"/>
  <c r="P213" i="2"/>
  <c r="BK216" i="2"/>
  <c r="J216" i="2" s="1"/>
  <c r="J110" i="2" s="1"/>
  <c r="BK134" i="3"/>
  <c r="J134" i="3"/>
  <c r="J98" i="3" s="1"/>
  <c r="T134" i="3"/>
  <c r="T142" i="3"/>
  <c r="T155" i="3"/>
  <c r="P160" i="3"/>
  <c r="T166" i="3"/>
  <c r="R170" i="3"/>
  <c r="P175" i="3"/>
  <c r="R179" i="3"/>
  <c r="P194" i="3"/>
  <c r="P204" i="3"/>
  <c r="R218" i="3"/>
  <c r="T132" i="4"/>
  <c r="BK152" i="4"/>
  <c r="J152" i="4" s="1"/>
  <c r="J100" i="4" s="1"/>
  <c r="R152" i="4"/>
  <c r="R157" i="4"/>
  <c r="BK163" i="4"/>
  <c r="J163" i="4" s="1"/>
  <c r="J104" i="4" s="1"/>
  <c r="T163" i="4"/>
  <c r="R167" i="4"/>
  <c r="P171" i="4"/>
  <c r="BK180" i="4"/>
  <c r="BK179" i="4" s="1"/>
  <c r="J179" i="4" s="1"/>
  <c r="J108" i="4" s="1"/>
  <c r="BK190" i="4"/>
  <c r="J190" i="4" s="1"/>
  <c r="J110" i="4" s="1"/>
  <c r="R130" i="5"/>
  <c r="P138" i="5"/>
  <c r="BK148" i="5"/>
  <c r="J148" i="5" s="1"/>
  <c r="J101" i="5" s="1"/>
  <c r="BK155" i="5"/>
  <c r="J155" i="5" s="1"/>
  <c r="J102" i="5" s="1"/>
  <c r="P161" i="5"/>
  <c r="P160" i="5"/>
  <c r="T166" i="5"/>
  <c r="T165" i="5" s="1"/>
  <c r="R171" i="5"/>
  <c r="R129" i="6"/>
  <c r="R124" i="6"/>
  <c r="R123" i="6" s="1"/>
  <c r="BK137" i="6"/>
  <c r="J137" i="6" s="1"/>
  <c r="J103" i="6" s="1"/>
  <c r="BK130" i="7"/>
  <c r="J130" i="7"/>
  <c r="J99" i="7" s="1"/>
  <c r="R130" i="7"/>
  <c r="R124" i="7" s="1"/>
  <c r="R134" i="7"/>
  <c r="R133" i="7"/>
  <c r="T139" i="7"/>
  <c r="T138" i="7"/>
  <c r="P126" i="8"/>
  <c r="R133" i="8"/>
  <c r="T141" i="8"/>
  <c r="T140" i="8"/>
  <c r="T145" i="8"/>
  <c r="T144" i="8"/>
  <c r="BK126" i="9"/>
  <c r="J126" i="9" s="1"/>
  <c r="J98" i="9" s="1"/>
  <c r="R126" i="9"/>
  <c r="BK139" i="9"/>
  <c r="J139" i="9" s="1"/>
  <c r="J100" i="9" s="1"/>
  <c r="T139" i="9"/>
  <c r="T142" i="9"/>
  <c r="T150" i="9"/>
  <c r="BK158" i="9"/>
  <c r="J158" i="9" s="1"/>
  <c r="J104" i="9" s="1"/>
  <c r="BK126" i="10"/>
  <c r="J126" i="10" s="1"/>
  <c r="J98" i="10" s="1"/>
  <c r="BK134" i="10"/>
  <c r="J134" i="10" s="1"/>
  <c r="J99" i="10" s="1"/>
  <c r="R139" i="10"/>
  <c r="R138" i="10"/>
  <c r="P120" i="11"/>
  <c r="P128" i="11"/>
  <c r="P139" i="11"/>
  <c r="P120" i="12"/>
  <c r="P119" i="12"/>
  <c r="P118" i="12" s="1"/>
  <c r="AU105" i="1" s="1"/>
  <c r="BK120" i="13"/>
  <c r="BK119" i="13" s="1"/>
  <c r="BK118" i="13" s="1"/>
  <c r="J118" i="13" s="1"/>
  <c r="J96" i="13" s="1"/>
  <c r="P125" i="14"/>
  <c r="P123" i="14" s="1"/>
  <c r="R172" i="14"/>
  <c r="R165" i="14"/>
  <c r="T198" i="14"/>
  <c r="BK206" i="14"/>
  <c r="J206" i="14"/>
  <c r="J102" i="14" s="1"/>
  <c r="T122" i="15"/>
  <c r="T138" i="15"/>
  <c r="T131" i="15"/>
  <c r="R157" i="15"/>
  <c r="R165" i="15"/>
  <c r="P132" i="2"/>
  <c r="BK138" i="2"/>
  <c r="J138" i="2" s="1"/>
  <c r="J99" i="2" s="1"/>
  <c r="R138" i="2"/>
  <c r="P144" i="2"/>
  <c r="T151" i="2"/>
  <c r="BK161" i="2"/>
  <c r="J161" i="2" s="1"/>
  <c r="J104" i="2" s="1"/>
  <c r="T161" i="2"/>
  <c r="T160" i="2"/>
  <c r="R169" i="2"/>
  <c r="BK177" i="2"/>
  <c r="J177" i="2" s="1"/>
  <c r="J106" i="2" s="1"/>
  <c r="R177" i="2"/>
  <c r="R182" i="2"/>
  <c r="BK213" i="2"/>
  <c r="J213" i="2" s="1"/>
  <c r="J109" i="2" s="1"/>
  <c r="T213" i="2"/>
  <c r="P216" i="2"/>
  <c r="BK142" i="3"/>
  <c r="J142" i="3" s="1"/>
  <c r="J99" i="3" s="1"/>
  <c r="BK155" i="3"/>
  <c r="J155" i="3" s="1"/>
  <c r="J100" i="3" s="1"/>
  <c r="R160" i="3"/>
  <c r="R166" i="3"/>
  <c r="BK175" i="3"/>
  <c r="J175" i="3" s="1"/>
  <c r="J106" i="3" s="1"/>
  <c r="BK179" i="3"/>
  <c r="J179" i="3" s="1"/>
  <c r="J107" i="3" s="1"/>
  <c r="BK204" i="3"/>
  <c r="J204" i="3" s="1"/>
  <c r="J111" i="3" s="1"/>
  <c r="T218" i="3"/>
  <c r="BK132" i="4"/>
  <c r="J132" i="4" s="1"/>
  <c r="J98" i="4" s="1"/>
  <c r="BK140" i="4"/>
  <c r="J140" i="4" s="1"/>
  <c r="J99" i="4" s="1"/>
  <c r="T140" i="4"/>
  <c r="BK157" i="4"/>
  <c r="J157" i="4" s="1"/>
  <c r="J101" i="4" s="1"/>
  <c r="P163" i="4"/>
  <c r="P167" i="4"/>
  <c r="R171" i="4"/>
  <c r="T180" i="4"/>
  <c r="P190" i="4"/>
  <c r="P179" i="4" s="1"/>
  <c r="BK138" i="5"/>
  <c r="J138" i="5" s="1"/>
  <c r="J99" i="5" s="1"/>
  <c r="BK145" i="5"/>
  <c r="J145" i="5" s="1"/>
  <c r="J100" i="5" s="1"/>
  <c r="T145" i="5"/>
  <c r="R148" i="5"/>
  <c r="R155" i="5"/>
  <c r="R161" i="5"/>
  <c r="R160" i="5"/>
  <c r="BK166" i="5"/>
  <c r="BK165" i="5" s="1"/>
  <c r="J165" i="5" s="1"/>
  <c r="J106" i="5" s="1"/>
  <c r="BK171" i="5"/>
  <c r="J171" i="5" s="1"/>
  <c r="J108" i="5" s="1"/>
  <c r="T129" i="6"/>
  <c r="T124" i="6"/>
  <c r="T123" i="6" s="1"/>
  <c r="P137" i="6"/>
  <c r="P136" i="6"/>
  <c r="BK125" i="7"/>
  <c r="BK124" i="7" s="1"/>
  <c r="R125" i="7"/>
  <c r="P130" i="7"/>
  <c r="P134" i="7"/>
  <c r="P133" i="7"/>
  <c r="BK139" i="7"/>
  <c r="BK138" i="7" s="1"/>
  <c r="J138" i="7" s="1"/>
  <c r="J102" i="7" s="1"/>
  <c r="P139" i="7"/>
  <c r="P138" i="7"/>
  <c r="BK126" i="8"/>
  <c r="BK133" i="8"/>
  <c r="J133" i="8" s="1"/>
  <c r="J99" i="8" s="1"/>
  <c r="R141" i="8"/>
  <c r="R140" i="8"/>
  <c r="P145" i="8"/>
  <c r="P144" i="8"/>
  <c r="P126" i="9"/>
  <c r="P134" i="9"/>
  <c r="BK142" i="9"/>
  <c r="J142" i="9" s="1"/>
  <c r="J101" i="9" s="1"/>
  <c r="BK150" i="9"/>
  <c r="J150" i="9" s="1"/>
  <c r="J102" i="9" s="1"/>
  <c r="R158" i="9"/>
  <c r="BK122" i="10"/>
  <c r="J122" i="10" s="1"/>
  <c r="J97" i="10" s="1"/>
  <c r="R122" i="10"/>
  <c r="R126" i="10"/>
  <c r="R134" i="10"/>
  <c r="P139" i="10"/>
  <c r="P138" i="10" s="1"/>
  <c r="P121" i="10" s="1"/>
  <c r="AU103" i="1" s="1"/>
  <c r="T120" i="11"/>
  <c r="BK139" i="11"/>
  <c r="J139" i="11" s="1"/>
  <c r="J99" i="11" s="1"/>
  <c r="R139" i="11"/>
  <c r="BK120" i="12"/>
  <c r="J120" i="12" s="1"/>
  <c r="J98" i="12" s="1"/>
  <c r="R120" i="12"/>
  <c r="R119" i="12"/>
  <c r="R118" i="12"/>
  <c r="T120" i="13"/>
  <c r="T119" i="13"/>
  <c r="T118" i="13"/>
  <c r="R125" i="14"/>
  <c r="R123" i="14" s="1"/>
  <c r="R122" i="14" s="1"/>
  <c r="P172" i="14"/>
  <c r="P165" i="14"/>
  <c r="P198" i="14"/>
  <c r="T206" i="14"/>
  <c r="BK122" i="15"/>
  <c r="J122" i="15" s="1"/>
  <c r="J97" i="15" s="1"/>
  <c r="P122" i="15"/>
  <c r="BK138" i="15"/>
  <c r="J138" i="15" s="1"/>
  <c r="J99" i="15" s="1"/>
  <c r="T165" i="15"/>
  <c r="BK132" i="2"/>
  <c r="T138" i="2"/>
  <c r="BK151" i="2"/>
  <c r="J151" i="2" s="1"/>
  <c r="J101" i="2" s="1"/>
  <c r="R216" i="2"/>
  <c r="R134" i="3"/>
  <c r="R142" i="3"/>
  <c r="R155" i="3"/>
  <c r="T160" i="3"/>
  <c r="BK166" i="3"/>
  <c r="J166" i="3" s="1"/>
  <c r="J104" i="3" s="1"/>
  <c r="BK170" i="3"/>
  <c r="J170" i="3" s="1"/>
  <c r="J105" i="3" s="1"/>
  <c r="T170" i="3"/>
  <c r="R175" i="3"/>
  <c r="P179" i="3"/>
  <c r="R194" i="3"/>
  <c r="T204" i="3"/>
  <c r="P218" i="3"/>
  <c r="P132" i="4"/>
  <c r="R140" i="4"/>
  <c r="T152" i="4"/>
  <c r="T157" i="4"/>
  <c r="R163" i="4"/>
  <c r="R162" i="4"/>
  <c r="BK171" i="4"/>
  <c r="J171" i="4" s="1"/>
  <c r="J106" i="4" s="1"/>
  <c r="R180" i="4"/>
  <c r="R190" i="4"/>
  <c r="BK130" i="5"/>
  <c r="T130" i="5"/>
  <c r="R138" i="5"/>
  <c r="R145" i="5"/>
  <c r="P148" i="5"/>
  <c r="P155" i="5"/>
  <c r="T161" i="5"/>
  <c r="T160" i="5"/>
  <c r="R166" i="5"/>
  <c r="R165" i="5" s="1"/>
  <c r="P171" i="5"/>
  <c r="BK129" i="6"/>
  <c r="J129" i="6" s="1"/>
  <c r="J100" i="6" s="1"/>
  <c r="R137" i="6"/>
  <c r="R136" i="6"/>
  <c r="R126" i="8"/>
  <c r="R125" i="8" s="1"/>
  <c r="P133" i="8"/>
  <c r="P141" i="8"/>
  <c r="P140" i="8"/>
  <c r="R145" i="8"/>
  <c r="R144" i="8"/>
  <c r="T126" i="9"/>
  <c r="R134" i="9"/>
  <c r="P139" i="9"/>
  <c r="P142" i="9"/>
  <c r="P150" i="9"/>
  <c r="P158" i="9"/>
  <c r="T122" i="10"/>
  <c r="P126" i="10"/>
  <c r="P134" i="10"/>
  <c r="T139" i="10"/>
  <c r="T138" i="10" s="1"/>
  <c r="BK128" i="11"/>
  <c r="J128" i="11" s="1"/>
  <c r="J98" i="11" s="1"/>
  <c r="T128" i="11"/>
  <c r="T139" i="11"/>
  <c r="T120" i="12"/>
  <c r="T119" i="12"/>
  <c r="T118" i="12" s="1"/>
  <c r="R120" i="13"/>
  <c r="R119" i="13"/>
  <c r="R118" i="13"/>
  <c r="BK125" i="14"/>
  <c r="J125" i="14" s="1"/>
  <c r="J98" i="14" s="1"/>
  <c r="BK172" i="14"/>
  <c r="J172" i="14" s="1"/>
  <c r="J100" i="14" s="1"/>
  <c r="BK198" i="14"/>
  <c r="J198" i="14" s="1"/>
  <c r="J101" i="14" s="1"/>
  <c r="R206" i="14"/>
  <c r="R122" i="15"/>
  <c r="P138" i="15"/>
  <c r="P131" i="15" s="1"/>
  <c r="BK165" i="15"/>
  <c r="J165" i="15" s="1"/>
  <c r="J101" i="15" s="1"/>
  <c r="R132" i="2"/>
  <c r="BK144" i="2"/>
  <c r="J144" i="2" s="1"/>
  <c r="J100" i="2" s="1"/>
  <c r="R144" i="2"/>
  <c r="P151" i="2"/>
  <c r="P161" i="2"/>
  <c r="P160" i="2"/>
  <c r="BK169" i="2"/>
  <c r="J169" i="2" s="1"/>
  <c r="J105" i="2" s="1"/>
  <c r="BK182" i="2"/>
  <c r="J182" i="2" s="1"/>
  <c r="J108" i="2" s="1"/>
  <c r="R213" i="2"/>
  <c r="T216" i="2"/>
  <c r="P134" i="3"/>
  <c r="P142" i="3"/>
  <c r="P155" i="3"/>
  <c r="BK160" i="3"/>
  <c r="J160" i="3" s="1"/>
  <c r="J101" i="3" s="1"/>
  <c r="P166" i="3"/>
  <c r="P170" i="3"/>
  <c r="T175" i="3"/>
  <c r="T179" i="3"/>
  <c r="BK194" i="3"/>
  <c r="J194" i="3"/>
  <c r="J110" i="3" s="1"/>
  <c r="T194" i="3"/>
  <c r="T193" i="3"/>
  <c r="R204" i="3"/>
  <c r="BK218" i="3"/>
  <c r="J218" i="3" s="1"/>
  <c r="J112" i="3" s="1"/>
  <c r="R132" i="4"/>
  <c r="R131" i="4" s="1"/>
  <c r="P140" i="4"/>
  <c r="P152" i="4"/>
  <c r="P157" i="4"/>
  <c r="BK167" i="4"/>
  <c r="J167" i="4" s="1"/>
  <c r="J105" i="4" s="1"/>
  <c r="T167" i="4"/>
  <c r="T171" i="4"/>
  <c r="P180" i="4"/>
  <c r="T190" i="4"/>
  <c r="P130" i="5"/>
  <c r="T138" i="5"/>
  <c r="P145" i="5"/>
  <c r="P129" i="5" s="1"/>
  <c r="T148" i="5"/>
  <c r="T155" i="5"/>
  <c r="BK161" i="5"/>
  <c r="J161" i="5" s="1"/>
  <c r="J105" i="5" s="1"/>
  <c r="P166" i="5"/>
  <c r="P165" i="5"/>
  <c r="T171" i="5"/>
  <c r="P129" i="6"/>
  <c r="P124" i="6"/>
  <c r="P123" i="6"/>
  <c r="AU99" i="1"/>
  <c r="T137" i="6"/>
  <c r="T136" i="6"/>
  <c r="P125" i="7"/>
  <c r="P124" i="7"/>
  <c r="P123" i="7" s="1"/>
  <c r="AU100" i="1" s="1"/>
  <c r="T125" i="7"/>
  <c r="T130" i="7"/>
  <c r="BK134" i="7"/>
  <c r="J134" i="7" s="1"/>
  <c r="J101" i="7" s="1"/>
  <c r="T134" i="7"/>
  <c r="T133" i="7" s="1"/>
  <c r="R139" i="7"/>
  <c r="R138" i="7"/>
  <c r="T126" i="8"/>
  <c r="T125" i="8" s="1"/>
  <c r="T124" i="8" s="1"/>
  <c r="T133" i="8"/>
  <c r="BK141" i="8"/>
  <c r="J141" i="8" s="1"/>
  <c r="J101" i="8" s="1"/>
  <c r="BK145" i="8"/>
  <c r="J145" i="8" s="1"/>
  <c r="J103" i="8" s="1"/>
  <c r="BK134" i="9"/>
  <c r="J134" i="9" s="1"/>
  <c r="J99" i="9" s="1"/>
  <c r="T134" i="9"/>
  <c r="R139" i="9"/>
  <c r="R142" i="9"/>
  <c r="R150" i="9"/>
  <c r="T158" i="9"/>
  <c r="P122" i="10"/>
  <c r="T126" i="10"/>
  <c r="T134" i="10"/>
  <c r="BK139" i="10"/>
  <c r="J139" i="10" s="1"/>
  <c r="J101" i="10" s="1"/>
  <c r="BK120" i="11"/>
  <c r="J120" i="11" s="1"/>
  <c r="J97" i="11" s="1"/>
  <c r="R120" i="11"/>
  <c r="R128" i="11"/>
  <c r="P120" i="13"/>
  <c r="P119" i="13"/>
  <c r="P118" i="13" s="1"/>
  <c r="AU106" i="1" s="1"/>
  <c r="T125" i="14"/>
  <c r="T123" i="14"/>
  <c r="T172" i="14"/>
  <c r="T165" i="14"/>
  <c r="R198" i="14"/>
  <c r="P206" i="14"/>
  <c r="R138" i="15"/>
  <c r="R131" i="15"/>
  <c r="BK157" i="15"/>
  <c r="J157" i="15" s="1"/>
  <c r="J100" i="15" s="1"/>
  <c r="P157" i="15"/>
  <c r="T157" i="15"/>
  <c r="P165" i="15"/>
  <c r="E120" i="2"/>
  <c r="BF135" i="2"/>
  <c r="BF136" i="2"/>
  <c r="BF139" i="2"/>
  <c r="BF141" i="2"/>
  <c r="BF142" i="2"/>
  <c r="BF147" i="2"/>
  <c r="BF149" i="2"/>
  <c r="BF152" i="2"/>
  <c r="BF163" i="2"/>
  <c r="BF166" i="2"/>
  <c r="BF167" i="2"/>
  <c r="BF173" i="2"/>
  <c r="BF174" i="2"/>
  <c r="BF179" i="2"/>
  <c r="BF187" i="2"/>
  <c r="BF189" i="2"/>
  <c r="BF190" i="2"/>
  <c r="BF192" i="2"/>
  <c r="BF193" i="2"/>
  <c r="BF198" i="2"/>
  <c r="BF199" i="2"/>
  <c r="BF200" i="2"/>
  <c r="BF207" i="2"/>
  <c r="BF208" i="2"/>
  <c r="BF210" i="2"/>
  <c r="BF224" i="2"/>
  <c r="BF225" i="2"/>
  <c r="E85" i="3"/>
  <c r="BF136" i="3"/>
  <c r="BF138" i="3"/>
  <c r="BF139" i="3"/>
  <c r="BF140" i="3"/>
  <c r="BF141" i="3"/>
  <c r="BF143" i="3"/>
  <c r="BF145" i="3"/>
  <c r="BF150" i="3"/>
  <c r="BF162" i="3"/>
  <c r="BF171" i="3"/>
  <c r="BF176" i="3"/>
  <c r="BF182" i="3"/>
  <c r="BF201" i="3"/>
  <c r="BF208" i="3"/>
  <c r="BF210" i="3"/>
  <c r="BF211" i="3"/>
  <c r="BF213" i="3"/>
  <c r="BF214" i="3"/>
  <c r="BF216" i="3"/>
  <c r="BF217" i="3"/>
  <c r="BF221" i="3"/>
  <c r="BF222" i="3"/>
  <c r="BF225" i="3"/>
  <c r="F92" i="4"/>
  <c r="BF136" i="4"/>
  <c r="BF144" i="4"/>
  <c r="BF147" i="4"/>
  <c r="BF153" i="4"/>
  <c r="BF158" i="4"/>
  <c r="BF159" i="4"/>
  <c r="BF164" i="4"/>
  <c r="BF165" i="4"/>
  <c r="BF166" i="4"/>
  <c r="BF174" i="4"/>
  <c r="BF182" i="4"/>
  <c r="BF183" i="4"/>
  <c r="BF191" i="4"/>
  <c r="BK177" i="4"/>
  <c r="J177" i="4" s="1"/>
  <c r="J107" i="4" s="1"/>
  <c r="J89" i="5"/>
  <c r="BF134" i="5"/>
  <c r="BF136" i="5"/>
  <c r="BF150" i="5"/>
  <c r="BF151" i="5"/>
  <c r="BF156" i="5"/>
  <c r="BF157" i="5"/>
  <c r="BF159" i="5"/>
  <c r="BF128" i="6"/>
  <c r="BF130" i="6"/>
  <c r="BF131" i="6"/>
  <c r="BF132" i="6"/>
  <c r="BF139" i="6"/>
  <c r="F92" i="7"/>
  <c r="BF128" i="7"/>
  <c r="BF140" i="7"/>
  <c r="BF143" i="7"/>
  <c r="BF146" i="7"/>
  <c r="BF149" i="7"/>
  <c r="BF150" i="7"/>
  <c r="BF151" i="7"/>
  <c r="BF156" i="7"/>
  <c r="BF157" i="7"/>
  <c r="F92" i="8"/>
  <c r="E114" i="8"/>
  <c r="BF128" i="8"/>
  <c r="BF134" i="8"/>
  <c r="BF142" i="8"/>
  <c r="BF148" i="8"/>
  <c r="BF150" i="8"/>
  <c r="BF155" i="8"/>
  <c r="BF156" i="8"/>
  <c r="BF158" i="8"/>
  <c r="BF160" i="8"/>
  <c r="BF162" i="8"/>
  <c r="E114" i="9"/>
  <c r="BF138" i="9"/>
  <c r="BF143" i="9"/>
  <c r="BF147" i="9"/>
  <c r="BF148" i="9"/>
  <c r="BF154" i="9"/>
  <c r="BF161" i="9"/>
  <c r="E85" i="10"/>
  <c r="J115" i="10"/>
  <c r="F118" i="10"/>
  <c r="BF124" i="10"/>
  <c r="BF127" i="10"/>
  <c r="BF132" i="10"/>
  <c r="BF135" i="10"/>
  <c r="BF141" i="10"/>
  <c r="J113" i="11"/>
  <c r="BF121" i="11"/>
  <c r="BF124" i="11"/>
  <c r="BF127" i="11"/>
  <c r="BF141" i="11"/>
  <c r="BF147" i="11"/>
  <c r="BF151" i="11"/>
  <c r="BF152" i="11"/>
  <c r="BF153" i="11"/>
  <c r="BF154" i="11"/>
  <c r="BF123" i="12"/>
  <c r="BF137" i="12"/>
  <c r="BF138" i="12"/>
  <c r="BF139" i="12"/>
  <c r="BF144" i="12"/>
  <c r="BF123" i="13"/>
  <c r="BF126" i="13"/>
  <c r="BF128" i="13"/>
  <c r="BF129" i="13"/>
  <c r="BF131" i="13"/>
  <c r="BF136" i="13"/>
  <c r="J116" i="14"/>
  <c r="BF126" i="14"/>
  <c r="BF130" i="14"/>
  <c r="BF131" i="14"/>
  <c r="BF132" i="14"/>
  <c r="BF137" i="14"/>
  <c r="BF141" i="14"/>
  <c r="BF142" i="14"/>
  <c r="BF150" i="14"/>
  <c r="BF152" i="14"/>
  <c r="BF160" i="14"/>
  <c r="BF161" i="14"/>
  <c r="BF164" i="14"/>
  <c r="BF169" i="14"/>
  <c r="BF170" i="14"/>
  <c r="BF171" i="14"/>
  <c r="BF176" i="14"/>
  <c r="BF180" i="14"/>
  <c r="BF184" i="14"/>
  <c r="BF186" i="14"/>
  <c r="BF190" i="14"/>
  <c r="BF192" i="14"/>
  <c r="BF199" i="14"/>
  <c r="BF202" i="14"/>
  <c r="BF203" i="14"/>
  <c r="BF208" i="14"/>
  <c r="BF209" i="14"/>
  <c r="BF127" i="15"/>
  <c r="BF130" i="15"/>
  <c r="BK131" i="15"/>
  <c r="J131" i="15" s="1"/>
  <c r="J98" i="15" s="1"/>
  <c r="J89" i="2"/>
  <c r="F92" i="2"/>
  <c r="BF133" i="2"/>
  <c r="BF143" i="2"/>
  <c r="BF145" i="2"/>
  <c r="BF150" i="2"/>
  <c r="BF165" i="2"/>
  <c r="BF175" i="2"/>
  <c r="BF178" i="2"/>
  <c r="BF180" i="2"/>
  <c r="BF188" i="2"/>
  <c r="BF195" i="2"/>
  <c r="BF206" i="2"/>
  <c r="BF209" i="2"/>
  <c r="BF211" i="2"/>
  <c r="BF217" i="2"/>
  <c r="BF219" i="2"/>
  <c r="BF220" i="2"/>
  <c r="BF223" i="2"/>
  <c r="BF148" i="3"/>
  <c r="BF151" i="3"/>
  <c r="BF158" i="3"/>
  <c r="BF159" i="3"/>
  <c r="BF173" i="3"/>
  <c r="BF177" i="3"/>
  <c r="BF180" i="3"/>
  <c r="BF186" i="3"/>
  <c r="BF187" i="3"/>
  <c r="BF190" i="3"/>
  <c r="BF195" i="3"/>
  <c r="BF198" i="3"/>
  <c r="BF199" i="3"/>
  <c r="BF205" i="3"/>
  <c r="BF206" i="3"/>
  <c r="BF207" i="3"/>
  <c r="BF215" i="3"/>
  <c r="BF219" i="3"/>
  <c r="BF220" i="3"/>
  <c r="BF226" i="3"/>
  <c r="BF227" i="3"/>
  <c r="BK163" i="3"/>
  <c r="J163" i="3" s="1"/>
  <c r="J102" i="3" s="1"/>
  <c r="E120" i="4"/>
  <c r="J124" i="4"/>
  <c r="BF138" i="4"/>
  <c r="BF141" i="4"/>
  <c r="BF148" i="4"/>
  <c r="BF154" i="4"/>
  <c r="BF155" i="4"/>
  <c r="BF156" i="4"/>
  <c r="BF161" i="4"/>
  <c r="BF184" i="4"/>
  <c r="BF185" i="4"/>
  <c r="BF186" i="4"/>
  <c r="BF194" i="4"/>
  <c r="E118" i="5"/>
  <c r="BF131" i="5"/>
  <c r="BF133" i="5"/>
  <c r="BF137" i="5"/>
  <c r="BF139" i="5"/>
  <c r="BF140" i="5"/>
  <c r="BF141" i="5"/>
  <c r="BF144" i="5"/>
  <c r="BF163" i="5"/>
  <c r="BF164" i="5"/>
  <c r="BF167" i="5"/>
  <c r="BF169" i="5"/>
  <c r="BF170" i="5"/>
  <c r="BF174" i="5"/>
  <c r="BF176" i="5"/>
  <c r="BK158" i="5"/>
  <c r="J158" i="5" s="1"/>
  <c r="J103" i="5" s="1"/>
  <c r="E85" i="6"/>
  <c r="F120" i="6"/>
  <c r="BF126" i="6"/>
  <c r="BF133" i="6"/>
  <c r="BF138" i="6"/>
  <c r="BF140" i="6"/>
  <c r="BF142" i="6"/>
  <c r="BF143" i="6"/>
  <c r="BF146" i="6"/>
  <c r="BF147" i="6"/>
  <c r="BK127" i="6"/>
  <c r="J127" i="6" s="1"/>
  <c r="J99" i="6" s="1"/>
  <c r="J89" i="7"/>
  <c r="BF126" i="7"/>
  <c r="BF127" i="7"/>
  <c r="BF129" i="7"/>
  <c r="BF131" i="7"/>
  <c r="BF136" i="7"/>
  <c r="BF141" i="7"/>
  <c r="BF144" i="7"/>
  <c r="BF145" i="7"/>
  <c r="BF153" i="7"/>
  <c r="BF155" i="7"/>
  <c r="J89" i="8"/>
  <c r="BF127" i="8"/>
  <c r="BF131" i="8"/>
  <c r="BF135" i="8"/>
  <c r="BF137" i="8"/>
  <c r="BF138" i="8"/>
  <c r="BF149" i="8"/>
  <c r="BF159" i="8"/>
  <c r="BF164" i="8"/>
  <c r="BK163" i="8"/>
  <c r="J163" i="8" s="1"/>
  <c r="J104" i="8" s="1"/>
  <c r="J118" i="9"/>
  <c r="BF131" i="9"/>
  <c r="BF135" i="9"/>
  <c r="BF140" i="9"/>
  <c r="BF144" i="9"/>
  <c r="BF146" i="9"/>
  <c r="BF157" i="9"/>
  <c r="BF164" i="9"/>
  <c r="BF125" i="10"/>
  <c r="BF130" i="10"/>
  <c r="BF133" i="10"/>
  <c r="BF125" i="11"/>
  <c r="BF132" i="11"/>
  <c r="BF133" i="11"/>
  <c r="BF134" i="11"/>
  <c r="BF136" i="11"/>
  <c r="BF140" i="11"/>
  <c r="BF142" i="11"/>
  <c r="BF145" i="11"/>
  <c r="BF148" i="11"/>
  <c r="E85" i="12"/>
  <c r="J89" i="12"/>
  <c r="BF126" i="12"/>
  <c r="BF127" i="12"/>
  <c r="BF128" i="12"/>
  <c r="BF129" i="12"/>
  <c r="BF135" i="12"/>
  <c r="BF140" i="12"/>
  <c r="E85" i="13"/>
  <c r="BF121" i="13"/>
  <c r="BF122" i="13"/>
  <c r="BF127" i="13"/>
  <c r="BF130" i="13"/>
  <c r="BF133" i="13"/>
  <c r="BF134" i="13"/>
  <c r="BF135" i="13"/>
  <c r="BF138" i="13"/>
  <c r="BF141" i="13"/>
  <c r="F92" i="14"/>
  <c r="BF124" i="14"/>
  <c r="BF127" i="14"/>
  <c r="BF128" i="14"/>
  <c r="BF143" i="14"/>
  <c r="BF144" i="14"/>
  <c r="BF149" i="14"/>
  <c r="BF156" i="14"/>
  <c r="BF157" i="14"/>
  <c r="BF167" i="14"/>
  <c r="BF177" i="14"/>
  <c r="BF187" i="14"/>
  <c r="BF194" i="14"/>
  <c r="BF197" i="14"/>
  <c r="BF200" i="14"/>
  <c r="BF205" i="14"/>
  <c r="E111" i="15"/>
  <c r="J115" i="15"/>
  <c r="BF128" i="15"/>
  <c r="BF129" i="15"/>
  <c r="BF135" i="15"/>
  <c r="BF137" i="15"/>
  <c r="BF140" i="15"/>
  <c r="BF141" i="15"/>
  <c r="BF142" i="15"/>
  <c r="BF144" i="15"/>
  <c r="BF145" i="15"/>
  <c r="BF148" i="15"/>
  <c r="BF149" i="15"/>
  <c r="BF151" i="15"/>
  <c r="BF152" i="15"/>
  <c r="BF153" i="15"/>
  <c r="BF160" i="15"/>
  <c r="BF161" i="15"/>
  <c r="BF162" i="15"/>
  <c r="BF163" i="15"/>
  <c r="BF164" i="15"/>
  <c r="BF166" i="15"/>
  <c r="BF170" i="15"/>
  <c r="BF157" i="2"/>
  <c r="BF159" i="2"/>
  <c r="BF162" i="2"/>
  <c r="BF168" i="2"/>
  <c r="BF170" i="2"/>
  <c r="BF184" i="2"/>
  <c r="BF185" i="2"/>
  <c r="BF186" i="2"/>
  <c r="BF194" i="2"/>
  <c r="BF197" i="2"/>
  <c r="BF201" i="2"/>
  <c r="BF202" i="2"/>
  <c r="BF205" i="2"/>
  <c r="BF212" i="2"/>
  <c r="BF218" i="2"/>
  <c r="BF221" i="2"/>
  <c r="J89" i="3"/>
  <c r="F92" i="3"/>
  <c r="BF144" i="3"/>
  <c r="BF146" i="3"/>
  <c r="BF147" i="3"/>
  <c r="BF149" i="3"/>
  <c r="BF152" i="3"/>
  <c r="BF157" i="3"/>
  <c r="BF161" i="3"/>
  <c r="BF167" i="3"/>
  <c r="BF172" i="3"/>
  <c r="BF174" i="3"/>
  <c r="BF178" i="3"/>
  <c r="BF181" i="3"/>
  <c r="BF184" i="3"/>
  <c r="BF185" i="3"/>
  <c r="BF189" i="3"/>
  <c r="BF192" i="3"/>
  <c r="BF197" i="3"/>
  <c r="BF203" i="3"/>
  <c r="BK191" i="3"/>
  <c r="J191" i="3"/>
  <c r="J108" i="3" s="1"/>
  <c r="BF133" i="4"/>
  <c r="BF134" i="4"/>
  <c r="BF135" i="4"/>
  <c r="BF137" i="4"/>
  <c r="BF142" i="4"/>
  <c r="BF143" i="4"/>
  <c r="BF145" i="4"/>
  <c r="BF149" i="4"/>
  <c r="BF150" i="4"/>
  <c r="BF151" i="4"/>
  <c r="BF168" i="4"/>
  <c r="BF170" i="4"/>
  <c r="BF172" i="4"/>
  <c r="BF173" i="4"/>
  <c r="BF176" i="4"/>
  <c r="BF187" i="4"/>
  <c r="BF188" i="4"/>
  <c r="BF189" i="4"/>
  <c r="BF192" i="4"/>
  <c r="F125" i="5"/>
  <c r="BF132" i="5"/>
  <c r="BF135" i="5"/>
  <c r="BF149" i="5"/>
  <c r="BF153" i="5"/>
  <c r="BF168" i="5"/>
  <c r="BF172" i="5"/>
  <c r="BF177" i="5"/>
  <c r="BF179" i="5"/>
  <c r="J89" i="6"/>
  <c r="BF141" i="6"/>
  <c r="BF144" i="6"/>
  <c r="BF145" i="6"/>
  <c r="BK134" i="6"/>
  <c r="J134" i="6" s="1"/>
  <c r="J101" i="6" s="1"/>
  <c r="E85" i="7"/>
  <c r="BF130" i="8"/>
  <c r="BF139" i="8"/>
  <c r="BF143" i="8"/>
  <c r="BF146" i="8"/>
  <c r="BF147" i="8"/>
  <c r="BF152" i="8"/>
  <c r="BF153" i="8"/>
  <c r="F92" i="9"/>
  <c r="BF130" i="9"/>
  <c r="BF132" i="9"/>
  <c r="BF137" i="9"/>
  <c r="BF145" i="9"/>
  <c r="BF149" i="9"/>
  <c r="BF152" i="9"/>
  <c r="BF153" i="9"/>
  <c r="BF162" i="9"/>
  <c r="BK156" i="9"/>
  <c r="J156" i="9"/>
  <c r="J103" i="9" s="1"/>
  <c r="BF129" i="10"/>
  <c r="BF136" i="10"/>
  <c r="BF137" i="10"/>
  <c r="BF140" i="10"/>
  <c r="E85" i="11"/>
  <c r="BF126" i="11"/>
  <c r="F92" i="12"/>
  <c r="BF121" i="12"/>
  <c r="BF122" i="12"/>
  <c r="BF124" i="12"/>
  <c r="BF125" i="12"/>
  <c r="BF134" i="12"/>
  <c r="BF136" i="12"/>
  <c r="BF141" i="12"/>
  <c r="BF142" i="12"/>
  <c r="J89" i="13"/>
  <c r="F92" i="13"/>
  <c r="BF124" i="13"/>
  <c r="BF125" i="13"/>
  <c r="BF132" i="13"/>
  <c r="BF137" i="13"/>
  <c r="BF139" i="13"/>
  <c r="E85" i="14"/>
  <c r="BF129" i="14"/>
  <c r="BF133" i="14"/>
  <c r="BF135" i="14"/>
  <c r="BF136" i="14"/>
  <c r="BF140" i="14"/>
  <c r="BF145" i="14"/>
  <c r="BF146" i="14"/>
  <c r="BF147" i="14"/>
  <c r="BF148" i="14"/>
  <c r="BF153" i="14"/>
  <c r="BF154" i="14"/>
  <c r="BF163" i="14"/>
  <c r="BF173" i="14"/>
  <c r="BF179" i="14"/>
  <c r="BF183" i="14"/>
  <c r="BF185" i="14"/>
  <c r="BF188" i="14"/>
  <c r="BF191" i="14"/>
  <c r="BF195" i="14"/>
  <c r="BF196" i="14"/>
  <c r="BF204" i="14"/>
  <c r="BF207" i="14"/>
  <c r="BF211" i="14"/>
  <c r="F92" i="15"/>
  <c r="BF124" i="15"/>
  <c r="BF125" i="15"/>
  <c r="BF132" i="15"/>
  <c r="BF134" i="15"/>
  <c r="BF136" i="15"/>
  <c r="BF139" i="15"/>
  <c r="BF143" i="15"/>
  <c r="BF146" i="15"/>
  <c r="BF147" i="15"/>
  <c r="BF150" i="15"/>
  <c r="BF154" i="15"/>
  <c r="BF155" i="15"/>
  <c r="BF156" i="15"/>
  <c r="BF158" i="15"/>
  <c r="BF159" i="15"/>
  <c r="BF167" i="15"/>
  <c r="BF168" i="15"/>
  <c r="BF169" i="15"/>
  <c r="BF134" i="2"/>
  <c r="BF137" i="2"/>
  <c r="BF140" i="2"/>
  <c r="BF146" i="2"/>
  <c r="BF148" i="2"/>
  <c r="BF153" i="2"/>
  <c r="BF154" i="2"/>
  <c r="BF155" i="2"/>
  <c r="BF156" i="2"/>
  <c r="BF164" i="2"/>
  <c r="BF171" i="2"/>
  <c r="BF172" i="2"/>
  <c r="BF176" i="2"/>
  <c r="BF183" i="2"/>
  <c r="BF191" i="2"/>
  <c r="BF196" i="2"/>
  <c r="BF203" i="2"/>
  <c r="BF204" i="2"/>
  <c r="BF214" i="2"/>
  <c r="BF215" i="2"/>
  <c r="BF222" i="2"/>
  <c r="BK158" i="2"/>
  <c r="J158" i="2" s="1"/>
  <c r="J102" i="2" s="1"/>
  <c r="BF135" i="3"/>
  <c r="BF137" i="3"/>
  <c r="BF153" i="3"/>
  <c r="BF154" i="3"/>
  <c r="BF156" i="3"/>
  <c r="BF164" i="3"/>
  <c r="BF168" i="3"/>
  <c r="BF169" i="3"/>
  <c r="BF183" i="3"/>
  <c r="BF188" i="3"/>
  <c r="BF196" i="3"/>
  <c r="BF200" i="3"/>
  <c r="BF202" i="3"/>
  <c r="BF209" i="3"/>
  <c r="BF212" i="3"/>
  <c r="BF223" i="3"/>
  <c r="BF224" i="3"/>
  <c r="BF139" i="4"/>
  <c r="BF146" i="4"/>
  <c r="BF169" i="4"/>
  <c r="BF175" i="4"/>
  <c r="BF178" i="4"/>
  <c r="BF181" i="4"/>
  <c r="BF193" i="4"/>
  <c r="BF195" i="4"/>
  <c r="BK160" i="4"/>
  <c r="J160" i="4" s="1"/>
  <c r="J102" i="4" s="1"/>
  <c r="BF142" i="5"/>
  <c r="BF143" i="5"/>
  <c r="BF146" i="5"/>
  <c r="BF147" i="5"/>
  <c r="BF152" i="5"/>
  <c r="BF154" i="5"/>
  <c r="BF162" i="5"/>
  <c r="BF173" i="5"/>
  <c r="BF175" i="5"/>
  <c r="BF178" i="5"/>
  <c r="BF180" i="5"/>
  <c r="BF135" i="6"/>
  <c r="BK125" i="6"/>
  <c r="J125" i="6" s="1"/>
  <c r="J98" i="6" s="1"/>
  <c r="BF132" i="7"/>
  <c r="BF135" i="7"/>
  <c r="BF137" i="7"/>
  <c r="BF142" i="7"/>
  <c r="BF147" i="7"/>
  <c r="BF148" i="7"/>
  <c r="BF152" i="7"/>
  <c r="BF154" i="7"/>
  <c r="BF129" i="8"/>
  <c r="BF132" i="8"/>
  <c r="BF136" i="8"/>
  <c r="BF151" i="8"/>
  <c r="BF154" i="8"/>
  <c r="BF157" i="8"/>
  <c r="BF161" i="8"/>
  <c r="BF127" i="9"/>
  <c r="BF128" i="9"/>
  <c r="BF129" i="9"/>
  <c r="BF133" i="9"/>
  <c r="BF136" i="9"/>
  <c r="BF141" i="9"/>
  <c r="BF151" i="9"/>
  <c r="BF155" i="9"/>
  <c r="BF159" i="9"/>
  <c r="BF160" i="9"/>
  <c r="BF163" i="9"/>
  <c r="BF165" i="9"/>
  <c r="BF166" i="9"/>
  <c r="BF167" i="9"/>
  <c r="BF123" i="10"/>
  <c r="BF128" i="10"/>
  <c r="BF131" i="10"/>
  <c r="F92" i="11"/>
  <c r="BF122" i="11"/>
  <c r="BF123" i="11"/>
  <c r="BF129" i="11"/>
  <c r="BF130" i="11"/>
  <c r="BF131" i="11"/>
  <c r="BF135" i="11"/>
  <c r="BF137" i="11"/>
  <c r="BF138" i="11"/>
  <c r="BF143" i="11"/>
  <c r="BF144" i="11"/>
  <c r="BF146" i="11"/>
  <c r="BF149" i="11"/>
  <c r="BF150" i="11"/>
  <c r="BF130" i="12"/>
  <c r="BF131" i="12"/>
  <c r="BF132" i="12"/>
  <c r="BF133" i="12"/>
  <c r="BF143" i="12"/>
  <c r="BF145" i="12"/>
  <c r="BF140" i="13"/>
  <c r="BF134" i="14"/>
  <c r="BF138" i="14"/>
  <c r="BF139" i="14"/>
  <c r="BF151" i="14"/>
  <c r="BF155" i="14"/>
  <c r="BF158" i="14"/>
  <c r="BF159" i="14"/>
  <c r="BF162" i="14"/>
  <c r="BF166" i="14"/>
  <c r="BF168" i="14"/>
  <c r="BF174" i="14"/>
  <c r="BF175" i="14"/>
  <c r="BF178" i="14"/>
  <c r="BF181" i="14"/>
  <c r="BF182" i="14"/>
  <c r="BF189" i="14"/>
  <c r="BF193" i="14"/>
  <c r="BF201" i="14"/>
  <c r="BF210" i="14"/>
  <c r="BK123" i="14"/>
  <c r="J123" i="14" s="1"/>
  <c r="J97" i="14" s="1"/>
  <c r="BF123" i="15"/>
  <c r="BF126" i="15"/>
  <c r="BF133" i="15"/>
  <c r="F35" i="6"/>
  <c r="BB99" i="1" s="1"/>
  <c r="F36" i="10"/>
  <c r="BC103" i="1" s="1"/>
  <c r="F33" i="11"/>
  <c r="AZ104" i="1" s="1"/>
  <c r="F33" i="14"/>
  <c r="AZ107" i="1" s="1"/>
  <c r="J33" i="4"/>
  <c r="AV97" i="1" s="1"/>
  <c r="F37" i="6"/>
  <c r="BD99" i="1" s="1"/>
  <c r="F35" i="8"/>
  <c r="BB101" i="1" s="1"/>
  <c r="F35" i="11"/>
  <c r="BB104" i="1" s="1"/>
  <c r="F35" i="13"/>
  <c r="BB106" i="1" s="1"/>
  <c r="F33" i="4"/>
  <c r="AZ97" i="1" s="1"/>
  <c r="F36" i="5"/>
  <c r="BC98" i="1" s="1"/>
  <c r="J33" i="6"/>
  <c r="AV99" i="1" s="1"/>
  <c r="F33" i="8"/>
  <c r="AZ101" i="1" s="1"/>
  <c r="F36" i="14"/>
  <c r="BC107" i="1" s="1"/>
  <c r="J33" i="7"/>
  <c r="AV100" i="1" s="1"/>
  <c r="F37" i="9"/>
  <c r="BD102" i="1" s="1"/>
  <c r="F33" i="15"/>
  <c r="AZ108" i="1" s="1"/>
  <c r="F33" i="3"/>
  <c r="AZ96" i="1" s="1"/>
  <c r="F35" i="3"/>
  <c r="BB96" i="1" s="1"/>
  <c r="F33" i="5"/>
  <c r="AZ98" i="1" s="1"/>
  <c r="F35" i="9"/>
  <c r="BB102" i="1" s="1"/>
  <c r="J33" i="11"/>
  <c r="AV104" i="1" s="1"/>
  <c r="J33" i="2"/>
  <c r="AV95" i="1" s="1"/>
  <c r="F36" i="6"/>
  <c r="BC99" i="1" s="1"/>
  <c r="F33" i="12"/>
  <c r="AZ105" i="1" s="1"/>
  <c r="F37" i="13"/>
  <c r="BD106" i="1" s="1"/>
  <c r="F33" i="2"/>
  <c r="AZ95" i="1" s="1"/>
  <c r="F36" i="3"/>
  <c r="BC96" i="1" s="1"/>
  <c r="F37" i="8"/>
  <c r="BD101" i="1" s="1"/>
  <c r="F33" i="10"/>
  <c r="AZ103" i="1" s="1"/>
  <c r="F36" i="13"/>
  <c r="BC106" i="1" s="1"/>
  <c r="F36" i="15"/>
  <c r="BC108" i="1" s="1"/>
  <c r="F37" i="2"/>
  <c r="BD95" i="1" s="1"/>
  <c r="F37" i="3"/>
  <c r="BD96" i="1" s="1"/>
  <c r="J33" i="5"/>
  <c r="AV98" i="1" s="1"/>
  <c r="F37" i="7"/>
  <c r="BD100" i="1" s="1"/>
  <c r="J33" i="8"/>
  <c r="AV101" i="1" s="1"/>
  <c r="F36" i="9"/>
  <c r="BC102" i="1" s="1"/>
  <c r="F36" i="12"/>
  <c r="BC105" i="1" s="1"/>
  <c r="J33" i="13"/>
  <c r="AV106" i="1" s="1"/>
  <c r="F37" i="14"/>
  <c r="BD107" i="1" s="1"/>
  <c r="F35" i="4"/>
  <c r="BB97" i="1" s="1"/>
  <c r="F36" i="7"/>
  <c r="BC100" i="1" s="1"/>
  <c r="F37" i="10"/>
  <c r="BD103" i="1" s="1"/>
  <c r="F37" i="12"/>
  <c r="BD105" i="1" s="1"/>
  <c r="F36" i="2"/>
  <c r="BC95" i="1" s="1"/>
  <c r="F36" i="4"/>
  <c r="BC97" i="1" s="1"/>
  <c r="F33" i="9"/>
  <c r="AZ102" i="1" s="1"/>
  <c r="F37" i="11"/>
  <c r="BD104" i="1" s="1"/>
  <c r="F35" i="2"/>
  <c r="BB95" i="1" s="1"/>
  <c r="F37" i="5"/>
  <c r="BD98" i="1" s="1"/>
  <c r="F35" i="7"/>
  <c r="BB100" i="1" s="1"/>
  <c r="F35" i="10"/>
  <c r="BB103" i="1" s="1"/>
  <c r="F35" i="14"/>
  <c r="BB107" i="1" s="1"/>
  <c r="F37" i="4"/>
  <c r="BD97" i="1" s="1"/>
  <c r="F33" i="6"/>
  <c r="AZ99" i="1" s="1"/>
  <c r="F33" i="7"/>
  <c r="AZ100" i="1" s="1"/>
  <c r="F36" i="8"/>
  <c r="BC101" i="1" s="1"/>
  <c r="J33" i="9"/>
  <c r="AV102" i="1" s="1"/>
  <c r="J33" i="10"/>
  <c r="AV103" i="1" s="1"/>
  <c r="F36" i="11"/>
  <c r="BC104" i="1" s="1"/>
  <c r="J33" i="12"/>
  <c r="AV105" i="1" s="1"/>
  <c r="F35" i="15"/>
  <c r="BB108" i="1" s="1"/>
  <c r="F35" i="5"/>
  <c r="BB98" i="1" s="1"/>
  <c r="J33" i="14"/>
  <c r="AV107" i="1" s="1"/>
  <c r="J33" i="15"/>
  <c r="AV108" i="1" s="1"/>
  <c r="F35" i="12"/>
  <c r="BB105" i="1"/>
  <c r="F37" i="15"/>
  <c r="BD108" i="1" s="1"/>
  <c r="J33" i="3"/>
  <c r="AV96" i="1" s="1"/>
  <c r="F33" i="13"/>
  <c r="AZ106" i="1" s="1"/>
  <c r="BK165" i="14" l="1"/>
  <c r="J165" i="14" s="1"/>
  <c r="J99" i="14" s="1"/>
  <c r="T122" i="14"/>
  <c r="P122" i="14"/>
  <c r="AU107" i="1"/>
  <c r="T124" i="7"/>
  <c r="T123" i="7" s="1"/>
  <c r="R124" i="8"/>
  <c r="BK129" i="5"/>
  <c r="J129" i="5" s="1"/>
  <c r="J97" i="5" s="1"/>
  <c r="R179" i="4"/>
  <c r="P131" i="4"/>
  <c r="R193" i="3"/>
  <c r="R133" i="3"/>
  <c r="R121" i="10"/>
  <c r="P125" i="9"/>
  <c r="P124" i="9"/>
  <c r="AU102" i="1" s="1"/>
  <c r="BK125" i="8"/>
  <c r="J125" i="8" s="1"/>
  <c r="J97" i="8" s="1"/>
  <c r="P162" i="4"/>
  <c r="R165" i="3"/>
  <c r="R181" i="2"/>
  <c r="P131" i="2"/>
  <c r="P130" i="2" s="1"/>
  <c r="AU95" i="1" s="1"/>
  <c r="T121" i="15"/>
  <c r="R119" i="11"/>
  <c r="P165" i="3"/>
  <c r="R121" i="15"/>
  <c r="T119" i="11"/>
  <c r="T179" i="4"/>
  <c r="P119" i="11"/>
  <c r="AU104" i="1" s="1"/>
  <c r="T181" i="2"/>
  <c r="T125" i="9"/>
  <c r="T124" i="9" s="1"/>
  <c r="T129" i="5"/>
  <c r="T128" i="5"/>
  <c r="P121" i="15"/>
  <c r="AU108" i="1" s="1"/>
  <c r="P193" i="3"/>
  <c r="T165" i="3"/>
  <c r="T133" i="3"/>
  <c r="T132" i="3" s="1"/>
  <c r="T131" i="2"/>
  <c r="T130" i="2"/>
  <c r="P128" i="5"/>
  <c r="AU98" i="1" s="1"/>
  <c r="R130" i="4"/>
  <c r="P133" i="3"/>
  <c r="P132" i="3"/>
  <c r="AU96" i="1" s="1"/>
  <c r="R131" i="2"/>
  <c r="T121" i="10"/>
  <c r="BK131" i="2"/>
  <c r="J131" i="2" s="1"/>
  <c r="J97" i="2" s="1"/>
  <c r="R123" i="7"/>
  <c r="R125" i="9"/>
  <c r="R124" i="9" s="1"/>
  <c r="P125" i="8"/>
  <c r="P124" i="8"/>
  <c r="AU101" i="1"/>
  <c r="R129" i="5"/>
  <c r="R128" i="5" s="1"/>
  <c r="T162" i="4"/>
  <c r="T131" i="4"/>
  <c r="T130" i="4" s="1"/>
  <c r="R160" i="2"/>
  <c r="J132" i="2"/>
  <c r="J98" i="2"/>
  <c r="BK160" i="2"/>
  <c r="J160" i="2" s="1"/>
  <c r="J103" i="2" s="1"/>
  <c r="BK165" i="3"/>
  <c r="J165" i="3" s="1"/>
  <c r="J103" i="3" s="1"/>
  <c r="BK131" i="4"/>
  <c r="J131" i="4" s="1"/>
  <c r="J97" i="4" s="1"/>
  <c r="J180" i="4"/>
  <c r="J109" i="4"/>
  <c r="BK124" i="6"/>
  <c r="BK136" i="6"/>
  <c r="J136" i="6"/>
  <c r="J102" i="6" s="1"/>
  <c r="J124" i="7"/>
  <c r="J97" i="7"/>
  <c r="J125" i="7"/>
  <c r="J98" i="7" s="1"/>
  <c r="BK133" i="7"/>
  <c r="J133" i="7" s="1"/>
  <c r="J100" i="7" s="1"/>
  <c r="J119" i="13"/>
  <c r="J97" i="13" s="1"/>
  <c r="J120" i="13"/>
  <c r="J98" i="13" s="1"/>
  <c r="BK122" i="14"/>
  <c r="J122" i="14" s="1"/>
  <c r="J96" i="14" s="1"/>
  <c r="BK121" i="15"/>
  <c r="J121" i="15" s="1"/>
  <c r="J96" i="15" s="1"/>
  <c r="BK181" i="2"/>
  <c r="J181" i="2" s="1"/>
  <c r="J107" i="2" s="1"/>
  <c r="BK133" i="3"/>
  <c r="J133" i="3" s="1"/>
  <c r="J97" i="3" s="1"/>
  <c r="BK193" i="3"/>
  <c r="J193" i="3" s="1"/>
  <c r="J109" i="3" s="1"/>
  <c r="J130" i="5"/>
  <c r="J98" i="5" s="1"/>
  <c r="J166" i="5"/>
  <c r="J107" i="5" s="1"/>
  <c r="J139" i="7"/>
  <c r="J103" i="7" s="1"/>
  <c r="J126" i="8"/>
  <c r="J98" i="8" s="1"/>
  <c r="BK140" i="8"/>
  <c r="J140" i="8" s="1"/>
  <c r="J100" i="8" s="1"/>
  <c r="BK119" i="11"/>
  <c r="J119" i="11" s="1"/>
  <c r="J96" i="11" s="1"/>
  <c r="BK160" i="5"/>
  <c r="J160" i="5" s="1"/>
  <c r="J104" i="5" s="1"/>
  <c r="BK125" i="9"/>
  <c r="J125" i="9" s="1"/>
  <c r="J97" i="9" s="1"/>
  <c r="BK138" i="10"/>
  <c r="J138" i="10" s="1"/>
  <c r="J100" i="10" s="1"/>
  <c r="BK119" i="12"/>
  <c r="J119" i="12" s="1"/>
  <c r="J97" i="12" s="1"/>
  <c r="BK162" i="4"/>
  <c r="J162" i="4" s="1"/>
  <c r="J103" i="4" s="1"/>
  <c r="BK144" i="8"/>
  <c r="J144" i="8" s="1"/>
  <c r="J102" i="8" s="1"/>
  <c r="F34" i="3"/>
  <c r="BA96" i="1" s="1"/>
  <c r="J34" i="7"/>
  <c r="AW100" i="1" s="1"/>
  <c r="AT100" i="1" s="1"/>
  <c r="BB94" i="1"/>
  <c r="AX94" i="1" s="1"/>
  <c r="J34" i="2"/>
  <c r="AW95" i="1" s="1"/>
  <c r="AT95" i="1" s="1"/>
  <c r="J34" i="14"/>
  <c r="AW107" i="1" s="1"/>
  <c r="AT107" i="1" s="1"/>
  <c r="J34" i="9"/>
  <c r="AW102" i="1" s="1"/>
  <c r="AT102" i="1" s="1"/>
  <c r="F34" i="5"/>
  <c r="BA98" i="1" s="1"/>
  <c r="J34" i="6"/>
  <c r="AW99" i="1" s="1"/>
  <c r="AT99" i="1" s="1"/>
  <c r="J34" i="11"/>
  <c r="AW104" i="1" s="1"/>
  <c r="AT104" i="1" s="1"/>
  <c r="J30" i="13"/>
  <c r="AG106" i="1" s="1"/>
  <c r="BC94" i="1"/>
  <c r="W32" i="1" s="1"/>
  <c r="J34" i="5"/>
  <c r="AW98" i="1" s="1"/>
  <c r="AT98" i="1" s="1"/>
  <c r="J34" i="13"/>
  <c r="AW106" i="1" s="1"/>
  <c r="AT106" i="1" s="1"/>
  <c r="J34" i="3"/>
  <c r="AW96" i="1" s="1"/>
  <c r="AT96" i="1" s="1"/>
  <c r="F34" i="6"/>
  <c r="BA99" i="1" s="1"/>
  <c r="F34" i="10"/>
  <c r="BA103" i="1" s="1"/>
  <c r="F34" i="11"/>
  <c r="BA104" i="1" s="1"/>
  <c r="J34" i="15"/>
  <c r="AW108" i="1" s="1"/>
  <c r="AT108" i="1" s="1"/>
  <c r="J34" i="10"/>
  <c r="AW103" i="1" s="1"/>
  <c r="AT103" i="1" s="1"/>
  <c r="F34" i="13"/>
  <c r="BA106" i="1"/>
  <c r="J34" i="4"/>
  <c r="AW97" i="1" s="1"/>
  <c r="AT97" i="1" s="1"/>
  <c r="F34" i="8"/>
  <c r="BA101" i="1" s="1"/>
  <c r="F34" i="12"/>
  <c r="BA105" i="1" s="1"/>
  <c r="F34" i="4"/>
  <c r="BA97" i="1" s="1"/>
  <c r="F34" i="7"/>
  <c r="BA100" i="1"/>
  <c r="AZ94" i="1"/>
  <c r="AV94" i="1" s="1"/>
  <c r="AK29" i="1" s="1"/>
  <c r="F34" i="2"/>
  <c r="BA95" i="1" s="1"/>
  <c r="J34" i="12"/>
  <c r="AW105" i="1" s="1"/>
  <c r="AT105" i="1" s="1"/>
  <c r="F34" i="15"/>
  <c r="BA108" i="1" s="1"/>
  <c r="J34" i="8"/>
  <c r="AW101" i="1" s="1"/>
  <c r="AT101" i="1" s="1"/>
  <c r="BD94" i="1"/>
  <c r="W33" i="1" s="1"/>
  <c r="F34" i="9"/>
  <c r="BA102" i="1" s="1"/>
  <c r="F34" i="14"/>
  <c r="BA107" i="1" s="1"/>
  <c r="BK123" i="6" l="1"/>
  <c r="J123" i="6" s="1"/>
  <c r="J30" i="6" s="1"/>
  <c r="AG99" i="1" s="1"/>
  <c r="AN99" i="1" s="1"/>
  <c r="R130" i="2"/>
  <c r="R132" i="3"/>
  <c r="P130" i="4"/>
  <c r="AU97" i="1"/>
  <c r="J39" i="13"/>
  <c r="BK123" i="7"/>
  <c r="J123" i="7" s="1"/>
  <c r="J30" i="7" s="1"/>
  <c r="AG100" i="1" s="1"/>
  <c r="AN100" i="1" s="1"/>
  <c r="BK121" i="10"/>
  <c r="J121" i="10" s="1"/>
  <c r="J30" i="10" s="1"/>
  <c r="AG103" i="1" s="1"/>
  <c r="AN103" i="1" s="1"/>
  <c r="BK130" i="2"/>
  <c r="J130" i="2" s="1"/>
  <c r="J30" i="2" s="1"/>
  <c r="AG95" i="1" s="1"/>
  <c r="AN95" i="1" s="1"/>
  <c r="BK128" i="5"/>
  <c r="J128" i="5" s="1"/>
  <c r="J96" i="5" s="1"/>
  <c r="BK124" i="9"/>
  <c r="J124" i="9" s="1"/>
  <c r="J30" i="9" s="1"/>
  <c r="AG102" i="1" s="1"/>
  <c r="AN102" i="1" s="1"/>
  <c r="BK130" i="4"/>
  <c r="J130" i="4" s="1"/>
  <c r="J30" i="4" s="1"/>
  <c r="AG97" i="1" s="1"/>
  <c r="AN97" i="1" s="1"/>
  <c r="J124" i="6"/>
  <c r="J97" i="6" s="1"/>
  <c r="BK124" i="8"/>
  <c r="J124" i="8" s="1"/>
  <c r="J96" i="8" s="1"/>
  <c r="BK118" i="12"/>
  <c r="J118" i="12" s="1"/>
  <c r="J30" i="12" s="1"/>
  <c r="AG105" i="1" s="1"/>
  <c r="AN105" i="1" s="1"/>
  <c r="BK132" i="3"/>
  <c r="J132" i="3" s="1"/>
  <c r="J96" i="3" s="1"/>
  <c r="AN106" i="1"/>
  <c r="BA94" i="1"/>
  <c r="W30" i="1" s="1"/>
  <c r="J30" i="15"/>
  <c r="AG108" i="1" s="1"/>
  <c r="AN108" i="1" s="1"/>
  <c r="AU94" i="1"/>
  <c r="W29" i="1"/>
  <c r="W31" i="1"/>
  <c r="J30" i="11"/>
  <c r="AG104" i="1" s="1"/>
  <c r="AN104" i="1" s="1"/>
  <c r="J30" i="14"/>
  <c r="AG107" i="1" s="1"/>
  <c r="AN107" i="1" s="1"/>
  <c r="AY94" i="1"/>
  <c r="J96" i="6" l="1"/>
  <c r="J39" i="6"/>
  <c r="J39" i="2"/>
  <c r="J96" i="4"/>
  <c r="J39" i="7"/>
  <c r="J96" i="7"/>
  <c r="J96" i="9"/>
  <c r="J39" i="14"/>
  <c r="J39" i="15"/>
  <c r="J96" i="2"/>
  <c r="J39" i="10"/>
  <c r="J96" i="10"/>
  <c r="J96" i="12"/>
  <c r="J39" i="12"/>
  <c r="J39" i="4"/>
  <c r="J39" i="9"/>
  <c r="J39" i="11"/>
  <c r="J30" i="8"/>
  <c r="AG101" i="1" s="1"/>
  <c r="AN101" i="1" s="1"/>
  <c r="J30" i="3"/>
  <c r="AG96" i="1" s="1"/>
  <c r="AN96" i="1" s="1"/>
  <c r="J30" i="5"/>
  <c r="AG98" i="1" s="1"/>
  <c r="AN98" i="1" s="1"/>
  <c r="AW94" i="1"/>
  <c r="AK30" i="1" s="1"/>
  <c r="J39" i="3" l="1"/>
  <c r="J39" i="5"/>
  <c r="J39" i="8"/>
  <c r="AG94" i="1"/>
  <c r="AT94" i="1"/>
  <c r="AK26" i="1" l="1"/>
  <c r="AK35" i="1" s="1"/>
  <c r="AN94" i="1"/>
</calcChain>
</file>

<file path=xl/sharedStrings.xml><?xml version="1.0" encoding="utf-8"?>
<sst xmlns="http://schemas.openxmlformats.org/spreadsheetml/2006/main" count="10775" uniqueCount="1697">
  <si>
    <t>Export Komplet</t>
  </si>
  <si>
    <t/>
  </si>
  <si>
    <t>2.0</t>
  </si>
  <si>
    <t>False</t>
  </si>
  <si>
    <t>{cbf81be5-e0d5-4004-8fb2-a6659100dc7e}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</si>
  <si>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</si>
  <si>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</si>
  <si>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</si>
  <si>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</si>
  <si>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</si>
  <si>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</si>
  <si>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</si>
  <si>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</si>
  <si>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20032022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</si>
  <si>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</si>
  <si>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</si>
  <si>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Kompostáreň Partizánske</t>
  </si>
  <si>
    <t>JKSO:</t>
  </si>
  <si>
    <t>KS:</t>
  </si>
  <si>
    <t>Miesto:</t>
  </si>
  <si>
    <t>Partizánske parc.č.: 3958/171</t>
  </si>
  <si>
    <t>Dátum:</t>
  </si>
  <si>
    <t>17. 2. 2020</t>
  </si>
  <si>
    <t>Objednávateľ:</t>
  </si>
  <si>
    <t>IČO:</t>
  </si>
  <si>
    <t>Mesto Partizánske</t>
  </si>
  <si>
    <t>IČ DPH:</t>
  </si>
  <si>
    <t>Zhotoviteľ:</t>
  </si>
  <si>
    <t>Vyplň údaj</t>
  </si>
  <si>
    <t>Projektant:</t>
  </si>
  <si>
    <t>Hescon, s.r.o.</t>
  </si>
  <si>
    <t>True</t>
  </si>
  <si>
    <t>Spracovateľ:</t>
  </si>
  <si>
    <t>Poznámka:</t>
  </si>
  <si>
    <t xml:space="preserve">„V súlade s platným zákonom o verejnom obstarávaní  navrhnuté materiály, zariadenia a výrobky je možné zameniť za ekvivalentné, pri dodržaní všetkých kvalitatívnych, technických a estetických parametrov. Každá takáto zámena musí byť vopred odsúhlasená projektantom a investorom“ _x000D_
"Predložený výkaz výmer je súčasťou projektovej dokumentácie, všetky doplňujúce informácie sú predmetom projektovej dokumentácie pre stavebné povolenie. Pre správne ocenenie výkazu je nevyhnutné preštudovať projektovú dokumentáciu." 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</si>
  <si>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</si>
  <si>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</si>
  <si>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</si>
  <si>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</si>
  <si>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</si>
  <si>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</si>
  <si>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</si>
  <si>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</si>
  <si>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</si>
  <si>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</si>
  <si>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</si>
  <si>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</si>
  <si>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</si>
  <si>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</si>
  <si>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</si>
  <si>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</si>
  <si>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</si>
  <si>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</si>
  <si>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</si>
  <si>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</si>
  <si>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</si>
  <si>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</si>
  <si>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</si>
  <si>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</si>
  <si>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</si>
  <si>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</si>
  <si>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</si>
  <si>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</si>
  <si>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</si>
  <si>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</si>
  <si>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</si>
  <si>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</si>
  <si>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</si>
  <si>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</si>
  <si>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</si>
  <si>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</si>
  <si>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</si>
  <si>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</si>
  <si>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</si>
  <si>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</si>
  <si>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</si>
  <si>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</si>
  <si>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</si>
  <si>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</si>
  <si>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</si>
  <si>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</si>
  <si>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PRIJÍMACIA HALA</t>
  </si>
  <si>
    <t>STA</t>
  </si>
  <si>
    <t>1</t>
  </si>
  <si>
    <t>{cf9ca49e-fcc5-483f-8d7d-22138038f5be}</t>
  </si>
  <si>
    <t>SO 102</t>
  </si>
  <si>
    <t>KOMPOSTOVACIE BOXY</t>
  </si>
  <si>
    <t>{3119a1d0-32d8-4238-a0b4-796c81779dba}</t>
  </si>
  <si>
    <t>SO 103</t>
  </si>
  <si>
    <t>BIOFILTER</t>
  </si>
  <si>
    <t>{f808898a-48a5-4d6f-81d7-83e5a3b7de98}</t>
  </si>
  <si>
    <t>SO 104</t>
  </si>
  <si>
    <t>KOMPOSTOVACIA PLOCHA</t>
  </si>
  <si>
    <t>{7b9aeecd-dc4b-4210-993a-c5505487d7e6}</t>
  </si>
  <si>
    <t>SO 105</t>
  </si>
  <si>
    <t>OPLOTENIE</t>
  </si>
  <si>
    <t>{fc268c36-5ece-4974-ada3-1f7c402a0950}</t>
  </si>
  <si>
    <t>SO 106</t>
  </si>
  <si>
    <t>PREVÁDZKOVO-SOCIÁLNY KONTAJNER</t>
  </si>
  <si>
    <t>{e6f9d44e-b515-4d1a-b273-196f5d01045e}</t>
  </si>
  <si>
    <t>SO 107</t>
  </si>
  <si>
    <t>CESTNÁ VÁHA</t>
  </si>
  <si>
    <t>{791d0a6c-4331-44bd-a78c-332a25f02be3}</t>
  </si>
  <si>
    <t>SO 201</t>
  </si>
  <si>
    <t>SPEVNENÉ PLOCHY</t>
  </si>
  <si>
    <t>{d0addca7-4240-4b21-bb24-2c667fb8ea48}</t>
  </si>
  <si>
    <t>SO 301</t>
  </si>
  <si>
    <t xml:space="preserve">AREÁLOVÝ ROZVOD A POŽIARNA NÁDRŽ </t>
  </si>
  <si>
    <t>{de7437c2-005d-4757-a2f0-edceee7e2689}</t>
  </si>
  <si>
    <t>SO 401</t>
  </si>
  <si>
    <t>KANALIZÁCIA</t>
  </si>
  <si>
    <t>{6c0f9127-bb92-4bbe-ab58-3f1612a6039f}</t>
  </si>
  <si>
    <t>SO 601</t>
  </si>
  <si>
    <t>AREÁLOVÝ ROZVOD NN</t>
  </si>
  <si>
    <t>{0901374b-87a1-4520-b7dc-ad6e62ae0528}</t>
  </si>
  <si>
    <t>SO 602</t>
  </si>
  <si>
    <t>AREÁLOVÉ VONKAJŠIE OSVETLENIE</t>
  </si>
  <si>
    <t>{56be0aba-3957-46d0-ad1c-8c6ac1e7eac2}</t>
  </si>
  <si>
    <t>PS 01</t>
  </si>
  <si>
    <t>PREVÁDZKOVÉ ROZVODY SILNOPRÚDU</t>
  </si>
  <si>
    <t>{965594e6-eded-4817-8c36-2209f89b4983}</t>
  </si>
  <si>
    <t>PS 02</t>
  </si>
  <si>
    <t>MERANIE A REGULÁCIA</t>
  </si>
  <si>
    <t>{600f26b0-7a4c-441b-8d29-1474c3396f03}</t>
  </si>
  <si>
    <t>KRYCÍ LIST ROZPOČTU</t>
  </si>
  <si>
    <t>Objekt:</t>
  </si>
  <si>
    <t>SO 101 - PRIJÍMACIA HALA</t>
  </si>
  <si>
    <t xml:space="preserve">„V súlade s platným zákonom o verejnom obstarávaní  navrhnuté materiály, zariadenia a výrobky je možné zameniť za ekvivalentné, pri dodržaní všetkých kvalitatívnych, technických a estetických parametrov. Každá takáto zámena musí byť vopred odsúhlasená projektantom a investorom“  "Predložený výkaz výmer je súčasťou projektovej dokumentácie, všetky doplňujúce informácie sú predmetom projektovej dokumentácie pre stavebné povolenie. Pre správne ocenenie výkazu je nevyhnutné preštudovať projektovú dokumentáciu." 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</si>
  <si>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</si>
  <si>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</si>
  <si>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</si>
  <si>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</si>
  <si>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</si>
  <si>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</si>
  <si>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</si>
  <si>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</si>
  <si>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</si>
  <si>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5 - Komunikácie</t>
  </si>
  <si>
    <t xml:space="preserve">    99 - Presun hmôt HSV</t>
  </si>
  <si>
    <t>PSV - Práce a dodávky PSV</t>
  </si>
  <si>
    <t xml:space="preserve">    764 - Konštrukcie klampiarske</t>
  </si>
  <si>
    <t xml:space="preserve">    767 - Konštrukcie doplnkové kovové</t>
  </si>
  <si>
    <t xml:space="preserve">    783 - Nátery</t>
  </si>
  <si>
    <t>M - Práce a dodávky M</t>
  </si>
  <si>
    <t xml:space="preserve">    21-M - Elektromontáže</t>
  </si>
  <si>
    <t xml:space="preserve">    43-M - Montáž oceľových konštrukcií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</si>
  <si>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</si>
  <si>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</si>
  <si>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</si>
  <si>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</si>
  <si>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</si>
  <si>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</si>
  <si>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</si>
  <si>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</si>
  <si>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</si>
  <si>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</si>
  <si>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</si>
  <si>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</si>
  <si>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</si>
  <si>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</si>
  <si>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</si>
  <si>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</si>
  <si>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</si>
  <si>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2</t>
  </si>
  <si>
    <t>K</t>
  </si>
  <si>
    <t>132201201</t>
  </si>
  <si>
    <t>Výkop ryhy šírky 600-2000mm horn.3 do 100m3</t>
  </si>
  <si>
    <t>m3</t>
  </si>
  <si>
    <t>4</t>
  </si>
  <si>
    <t>-1561964587</t>
  </si>
  <si>
    <t>3</t>
  </si>
  <si>
    <t>132201209</t>
  </si>
  <si>
    <t>Príplatok k cenám za lepivosť pri hĺbení rýh š. nad 600 do 2 000 mm zapaž. i nezapažených, s urovnaním dna v hornine 3</t>
  </si>
  <si>
    <t>1447125391</t>
  </si>
  <si>
    <t>162201102</t>
  </si>
  <si>
    <t>Vodorovné premiestnenie výkopku z horniny 1-4 nad 20-50m</t>
  </si>
  <si>
    <t>-338571880</t>
  </si>
  <si>
    <t>5</t>
  </si>
  <si>
    <t>162501102</t>
  </si>
  <si>
    <t>Vodorovné premiestnenie výkopku po spevnenej ceste z horniny tr.1-4, do 100 m3 na vzdialenosť do 3000 m</t>
  </si>
  <si>
    <t>-829598765</t>
  </si>
  <si>
    <t>6</t>
  </si>
  <si>
    <t>171201201</t>
  </si>
  <si>
    <t>Uloženie sypaniny na skládky do 100 m3</t>
  </si>
  <si>
    <t>81561474</t>
  </si>
  <si>
    <t>Zakladanie</t>
  </si>
  <si>
    <t>7</t>
  </si>
  <si>
    <t>274321312</t>
  </si>
  <si>
    <t>Betón základových pásov, železový (bez výstuže), tr. C 20/25</t>
  </si>
  <si>
    <t>-894461594</t>
  </si>
  <si>
    <t>8</t>
  </si>
  <si>
    <t>274361821</t>
  </si>
  <si>
    <t>Výstuž základových pásov z ocele 10505</t>
  </si>
  <si>
    <t>t</t>
  </si>
  <si>
    <t>1489338430</t>
  </si>
  <si>
    <t>9</t>
  </si>
  <si>
    <t>289971212</t>
  </si>
  <si>
    <t>Zhotovenie vrstvy z geotextílie na upravenom povrchu sklon do 1 : 5 , šírky nad 3 do 6 m</t>
  </si>
  <si>
    <t>m2</t>
  </si>
  <si>
    <t>-7794087</t>
  </si>
  <si>
    <t>10</t>
  </si>
  <si>
    <t>M</t>
  </si>
  <si>
    <t>693110003700</t>
  </si>
  <si>
    <t xml:space="preserve">Geotextília polypropylénová CHSTEX BS10 - 120 g/m2 </t>
  </si>
  <si>
    <t>-951329181</t>
  </si>
  <si>
    <t>11</t>
  </si>
  <si>
    <t>289971441</t>
  </si>
  <si>
    <t>Geomreža pre stabilizáciu podkladu, tuhá trojosá z polypropylénu TENSAR TRIAX TX160 25X4,00M sklon do 1 : 5</t>
  </si>
  <si>
    <t>1506105577</t>
  </si>
  <si>
    <t>Zvislé a kompletné konštrukcie</t>
  </si>
  <si>
    <t>12</t>
  </si>
  <si>
    <t>341321610</t>
  </si>
  <si>
    <t>Betón stien a priečok, železový (bez výstuže) tr. C 30/37</t>
  </si>
  <si>
    <t>1078336801</t>
  </si>
  <si>
    <t>13</t>
  </si>
  <si>
    <t>341351105</t>
  </si>
  <si>
    <t>Debnenie stien a priečok  obojstranné zhotovenie-dielce</t>
  </si>
  <si>
    <t>712276643</t>
  </si>
  <si>
    <t>14</t>
  </si>
  <si>
    <t>341351106</t>
  </si>
  <si>
    <t>Debnenie stien a priečok  obojstranné odstránenie-dielce</t>
  </si>
  <si>
    <t>-1181534742</t>
  </si>
  <si>
    <t>15</t>
  </si>
  <si>
    <t>341361821</t>
  </si>
  <si>
    <t>Výstuž stien a priečok 10505</t>
  </si>
  <si>
    <t>-1081013494</t>
  </si>
  <si>
    <t>16</t>
  </si>
  <si>
    <t>342122011</t>
  </si>
  <si>
    <t>Montáž dielcov flexibilných systémových pre obvodovej steny zo železobetónu hmotnosti do 1,5 t</t>
  </si>
  <si>
    <t>stena</t>
  </si>
  <si>
    <t>-753828621</t>
  </si>
  <si>
    <t>17</t>
  </si>
  <si>
    <t>593310000100</t>
  </si>
  <si>
    <t>Dodávka stenových flexibilných blokov z betónu</t>
  </si>
  <si>
    <t>-1156615199</t>
  </si>
  <si>
    <t>Komunikácie</t>
  </si>
  <si>
    <t>18</t>
  </si>
  <si>
    <t>564782111</t>
  </si>
  <si>
    <t>Podklad alebo kryt z kameniva hrubého drveného veľ. 0-63 mm po zhut.hr. 300 mm</t>
  </si>
  <si>
    <t>985776540</t>
  </si>
  <si>
    <t>19</t>
  </si>
  <si>
    <t>567132111</t>
  </si>
  <si>
    <t>Podklad z kameniva stmeleného cementom s rozprestretím a zhutnením, CBGM C 8/10 (C 6/8), po zhutnení hr. 160 mm</t>
  </si>
  <si>
    <t>128949243</t>
  </si>
  <si>
    <t>573111112</t>
  </si>
  <si>
    <t>Postrek asfaltový infiltračný s posypom kamenivom z asfaltu cestného v množstve 1,00 kg/m2</t>
  </si>
  <si>
    <t>-1022273872</t>
  </si>
  <si>
    <t>21</t>
  </si>
  <si>
    <t>573211108</t>
  </si>
  <si>
    <t>Postrek asfaltový spojovací bez posypu kamenivom z asfaltu cestného v množstve 0,50 kg/m2</t>
  </si>
  <si>
    <t>-99779761</t>
  </si>
  <si>
    <t>22</t>
  </si>
  <si>
    <t>577134221</t>
  </si>
  <si>
    <t>Asfaltový betón vrstva obrusná AC 11 O v pruhu š. nad 3 m z nemodifik. asfaltu tr. I, po zhutnení hr. 40 mm</t>
  </si>
  <si>
    <t>1575099508</t>
  </si>
  <si>
    <t>23</t>
  </si>
  <si>
    <t>577174421</t>
  </si>
  <si>
    <t>Asfaltový betón vrstva ložná AC 22 L v pruhu š. nad 3 m z nemodifik. asfaltu tr. I, po zhutnení hr. 80 mm</t>
  </si>
  <si>
    <t>-1402167163</t>
  </si>
  <si>
    <t>99</t>
  </si>
  <si>
    <t>Presun hmôt HSV</t>
  </si>
  <si>
    <t>24</t>
  </si>
  <si>
    <t>998012021</t>
  </si>
  <si>
    <t>Presun hmôt pre budovy (801, 803, 812), zvislá konštr. monolit. betónová výšky do 6 m</t>
  </si>
  <si>
    <t>-378682971</t>
  </si>
  <si>
    <t>PSV</t>
  </si>
  <si>
    <t>Práce a dodávky PSV</t>
  </si>
  <si>
    <t>764</t>
  </si>
  <si>
    <t>Konštrukcie klampiarske</t>
  </si>
  <si>
    <t>25</t>
  </si>
  <si>
    <t>764172083</t>
  </si>
  <si>
    <t>Krytina trapézová - hrebeň pre strechy rovné - sklon do 30°</t>
  </si>
  <si>
    <t>m</t>
  </si>
  <si>
    <t>1852626426</t>
  </si>
  <si>
    <t>26</t>
  </si>
  <si>
    <t>764172491</t>
  </si>
  <si>
    <t>Montáž krytiny z trapézového plechu, sklon do 30°</t>
  </si>
  <si>
    <t>195748279</t>
  </si>
  <si>
    <t>27</t>
  </si>
  <si>
    <t>553450012200</t>
  </si>
  <si>
    <t>Profil trapézový strešný vlnitý T35-40(X)-1035 štandard - Polyester poplastovaný, hr. 1,0 mm</t>
  </si>
  <si>
    <t>32</t>
  </si>
  <si>
    <t>-629876970</t>
  </si>
  <si>
    <t>28</t>
  </si>
  <si>
    <t>764352427</t>
  </si>
  <si>
    <t>Žľaby z pozinkovaného farbeného PZf plechu, pododkvapové polkruhové r.š. 330 mm</t>
  </si>
  <si>
    <t>140214040</t>
  </si>
  <si>
    <t>29</t>
  </si>
  <si>
    <t>764359412</t>
  </si>
  <si>
    <t>Kotlík kónický z pozinkovaného farbeného PZf plechu, pre rúry s priemerom od 100 do 125 mm</t>
  </si>
  <si>
    <t>ks</t>
  </si>
  <si>
    <t>1614387749</t>
  </si>
  <si>
    <t>30</t>
  </si>
  <si>
    <t>764454454</t>
  </si>
  <si>
    <t>Zvodové rúry z pozinkovaného farbeného PZf plechu, kruhové priemer 120 mm</t>
  </si>
  <si>
    <t>314045069</t>
  </si>
  <si>
    <t>31</t>
  </si>
  <si>
    <t>998764101</t>
  </si>
  <si>
    <t>Presun hmôt pre konštrukcie klampiarske v objektoch výšky do 6 m</t>
  </si>
  <si>
    <t>722700224</t>
  </si>
  <si>
    <t>767</t>
  </si>
  <si>
    <t>Konštrukcie doplnkové kovové</t>
  </si>
  <si>
    <t>767411101</t>
  </si>
  <si>
    <t>Montáž opláštenia sendvičovými stenovými panelmi s viditeľným spojom na OK, hrúbky do 100 mm</t>
  </si>
  <si>
    <t>-1289636128</t>
  </si>
  <si>
    <t>33</t>
  </si>
  <si>
    <t>553250000100</t>
  </si>
  <si>
    <t>Panel sendvičový s jadrom z minerálnej vlny stenový s viditeľným spojom oceľový plášť š. 1100 mm hr. jadra 60 mm ( EI30 D1 )</t>
  </si>
  <si>
    <t>-1531754142</t>
  </si>
  <si>
    <t>34</t>
  </si>
  <si>
    <t>767421111</t>
  </si>
  <si>
    <t>Montáž opláštenia priepustnou membránou na oceľovú konštrukciu, výšky do 15 m</t>
  </si>
  <si>
    <t>1596725570</t>
  </si>
  <si>
    <t>35</t>
  </si>
  <si>
    <t>283230011700</t>
  </si>
  <si>
    <t>Priepustná mebránová plachta</t>
  </si>
  <si>
    <t>135798817</t>
  </si>
  <si>
    <t>36</t>
  </si>
  <si>
    <t>767995102</t>
  </si>
  <si>
    <t>Montáž ostatných atypických kovových stavebných doplnkových konštrukcií nad 5 do 10 kg</t>
  </si>
  <si>
    <t>kg</t>
  </si>
  <si>
    <t>908455340</t>
  </si>
  <si>
    <t>37</t>
  </si>
  <si>
    <t>5815200001H1</t>
  </si>
  <si>
    <t>Hasiaci prístroj práškový - 6kg</t>
  </si>
  <si>
    <t>569429086</t>
  </si>
  <si>
    <t>38</t>
  </si>
  <si>
    <t>998767101</t>
  </si>
  <si>
    <t>Presun hmôt pre kovové stavebné doplnkové konštrukcie v objektoch výšky do 6 m</t>
  </si>
  <si>
    <t>-829502992</t>
  </si>
  <si>
    <t>783</t>
  </si>
  <si>
    <t>Nátery</t>
  </si>
  <si>
    <t>39</t>
  </si>
  <si>
    <t>783124520</t>
  </si>
  <si>
    <t>Nátery oceľ.konštr. syntetické dvojnásobné - 105μm</t>
  </si>
  <si>
    <t>456112822</t>
  </si>
  <si>
    <t>40</t>
  </si>
  <si>
    <t>783124720</t>
  </si>
  <si>
    <t>Nátery oceľ.konštr. syntetické základné - 35μm</t>
  </si>
  <si>
    <t>-1811852009</t>
  </si>
  <si>
    <t>41</t>
  </si>
  <si>
    <t>783890320</t>
  </si>
  <si>
    <t>Epoxidový náter-systém SIKA PERMACOR 3326 EGH betónových konštrukcií</t>
  </si>
  <si>
    <t>2131577437</t>
  </si>
  <si>
    <t>Práce a dodávky M</t>
  </si>
  <si>
    <t>21-M</t>
  </si>
  <si>
    <t>Elektromontáže</t>
  </si>
  <si>
    <t>85</t>
  </si>
  <si>
    <t>Pol1</t>
  </si>
  <si>
    <t>Rozvádzač RMS1, kovový, prevedenie do exteriéru, prívody/vývody zospodu, inštalácia na povrch, 24 modulov, hl. istič 63A, 2x svetelný vývod, 2x zásuvkový vývod, 1x vývod pre technológiu , 1 stykačový vývod pre VO</t>
  </si>
  <si>
    <t>84301936</t>
  </si>
  <si>
    <t>94</t>
  </si>
  <si>
    <t>Pol10</t>
  </si>
  <si>
    <t>Kábel CYKY-J 5x4</t>
  </si>
  <si>
    <t>319308167</t>
  </si>
  <si>
    <t>95</t>
  </si>
  <si>
    <t>Pol11</t>
  </si>
  <si>
    <t>Zásuvková skriňa s ističmi 2x230V/16A+2x400V/16A</t>
  </si>
  <si>
    <t>416511592</t>
  </si>
  <si>
    <t>96</t>
  </si>
  <si>
    <t>Pol12</t>
  </si>
  <si>
    <t>Oceľová nosná konštrukcia všeobecne</t>
  </si>
  <si>
    <t>274212355</t>
  </si>
  <si>
    <t>97</t>
  </si>
  <si>
    <t>Pol13</t>
  </si>
  <si>
    <t>Ukončenie káblov</t>
  </si>
  <si>
    <t>set</t>
  </si>
  <si>
    <t>1810832615</t>
  </si>
  <si>
    <t>98</t>
  </si>
  <si>
    <t>Pol14</t>
  </si>
  <si>
    <t>Guľatina 8</t>
  </si>
  <si>
    <t>-1618914894</t>
  </si>
  <si>
    <t>Pol15</t>
  </si>
  <si>
    <t>Svorky k bleskozvodu, podpery pre vedenie, 4x ochranný uhoľník pre zvod</t>
  </si>
  <si>
    <t>kpl</t>
  </si>
  <si>
    <t>-971299689</t>
  </si>
  <si>
    <t>100</t>
  </si>
  <si>
    <t>Pol16</t>
  </si>
  <si>
    <t>Zachytávač - zberacia tyč 1m, vrátanie podstavca a svoriek</t>
  </si>
  <si>
    <t>1024850619</t>
  </si>
  <si>
    <t>101</t>
  </si>
  <si>
    <t>Pol17</t>
  </si>
  <si>
    <t>Pásovina FeZn 30x4</t>
  </si>
  <si>
    <t>242708752</t>
  </si>
  <si>
    <t>102</t>
  </si>
  <si>
    <t>Pol18</t>
  </si>
  <si>
    <t>Svorky k uzemneniu, vrátane 4x skúšobná svorka v krabici KO125</t>
  </si>
  <si>
    <t>-1638686537</t>
  </si>
  <si>
    <t>103</t>
  </si>
  <si>
    <t>Pol19</t>
  </si>
  <si>
    <t>Tyčový uzemňovač vertikálny do trojuholníka - 3x tyč 2m, svorky, pásovina, 30x4, guľatina 10</t>
  </si>
  <si>
    <t>-1969646492</t>
  </si>
  <si>
    <t>86</t>
  </si>
  <si>
    <t>Pol2</t>
  </si>
  <si>
    <t>Rozvádzač RM-Drvič (Dodávka technológie drviča)</t>
  </si>
  <si>
    <t>-156475284</t>
  </si>
  <si>
    <t>104</t>
  </si>
  <si>
    <t>Pol20</t>
  </si>
  <si>
    <t>HUS</t>
  </si>
  <si>
    <t>779849764</t>
  </si>
  <si>
    <t>105</t>
  </si>
  <si>
    <t>Pol21</t>
  </si>
  <si>
    <t>Komplexné skúšky</t>
  </si>
  <si>
    <t>849068017</t>
  </si>
  <si>
    <t>106</t>
  </si>
  <si>
    <t>Pol22</t>
  </si>
  <si>
    <t>Zaškolenie obsluhy</t>
  </si>
  <si>
    <t>54742771</t>
  </si>
  <si>
    <t>107</t>
  </si>
  <si>
    <t>Pol23</t>
  </si>
  <si>
    <t>Prvá odborná prehliadka a skúška elektroinštalácie, Prvá odborná prehliadka a skúška bleskozvodu a uzemnenia, Protokol o meraní intenzity osvetlenia</t>
  </si>
  <si>
    <t>1208196965</t>
  </si>
  <si>
    <t>108</t>
  </si>
  <si>
    <t>Pol24</t>
  </si>
  <si>
    <t>Realizačný projekt a projekt skutočného vyhotovenia</t>
  </si>
  <si>
    <t>217795411</t>
  </si>
  <si>
    <t>109</t>
  </si>
  <si>
    <t>Pol25</t>
  </si>
  <si>
    <t>Práca vo výškach, pracovné lešenie, nožnicová a kĺbová plošina a ostatná mechanizácia potrebná k prevedeniu diela</t>
  </si>
  <si>
    <t>-498488382</t>
  </si>
  <si>
    <t>110</t>
  </si>
  <si>
    <t>Pol26</t>
  </si>
  <si>
    <t>Inžinierska činnosť a technický dozor</t>
  </si>
  <si>
    <t>-1832580552</t>
  </si>
  <si>
    <t>111</t>
  </si>
  <si>
    <t>Pol27</t>
  </si>
  <si>
    <t>Zriadenie staveniska podľa požiadaviek dodávaťeľa,v zmysle platného stavebného zákona SR 396/2006 vrátane všetkých zabezpečení a opatrení BOZP</t>
  </si>
  <si>
    <t>1264437834</t>
  </si>
  <si>
    <t>112</t>
  </si>
  <si>
    <t>Pol28</t>
  </si>
  <si>
    <t>Veškeré stavebné prípomocné práce (drážky, otvory, vŕtánie do skeletu, niky, prestupy stenami a pod.)</t>
  </si>
  <si>
    <t>962186659</t>
  </si>
  <si>
    <t>113</t>
  </si>
  <si>
    <t>Pol29</t>
  </si>
  <si>
    <t>Drobný inštalačný a bližšie nešpecifikovaný materiál a práce (každý potrebný pomocný a inštalačný materiál a práce pre dobrú inštaláciu predchádzajúcich položiek, napríklad skrutky, spony, príchytky, farby, malé oceľové konštrukcie, štítky, vodiče, ...)</t>
  </si>
  <si>
    <t>1814718102</t>
  </si>
  <si>
    <t>87</t>
  </si>
  <si>
    <t>Pol3</t>
  </si>
  <si>
    <t>Káblový žľab pozink 125/50 do exteriéru vrátane podpier, kotviaceho a spojovacieho materiálu</t>
  </si>
  <si>
    <t>-1373461990</t>
  </si>
  <si>
    <t>114</t>
  </si>
  <si>
    <t>Pol30</t>
  </si>
  <si>
    <t>Predrealizačné geodetické vytýčenie, Porealizačné geodetické zameranie</t>
  </si>
  <si>
    <t>1303422730</t>
  </si>
  <si>
    <t>88</t>
  </si>
  <si>
    <t>Pol4</t>
  </si>
  <si>
    <t>Káblový žľab pozink 50/50 do exteriéru vrátane podpier, kotviaceho a spojovacieho materiálu</t>
  </si>
  <si>
    <t>-2059881229</t>
  </si>
  <si>
    <t>89</t>
  </si>
  <si>
    <t>Pol5</t>
  </si>
  <si>
    <t>Kábel AYKY-J 4x16</t>
  </si>
  <si>
    <t>2005636407</t>
  </si>
  <si>
    <t>90</t>
  </si>
  <si>
    <t>Pol6</t>
  </si>
  <si>
    <t>Svietidlo exteriérové prachotesné LED 230V/53W</t>
  </si>
  <si>
    <t>1582162272</t>
  </si>
  <si>
    <t>91</t>
  </si>
  <si>
    <t>Pol7</t>
  </si>
  <si>
    <t>Vypínač jednopólový, radenie č.1, 10A/230V, IP44</t>
  </si>
  <si>
    <t>-739556743</t>
  </si>
  <si>
    <t>92</t>
  </si>
  <si>
    <t>Pol8</t>
  </si>
  <si>
    <t>Kábel CY 6 = H07V-U zeleno/žltý</t>
  </si>
  <si>
    <t>-871232458</t>
  </si>
  <si>
    <t>93</t>
  </si>
  <si>
    <t>Pol9</t>
  </si>
  <si>
    <t>Kábel CYKY-J 3x2,5</t>
  </si>
  <si>
    <t>146846835</t>
  </si>
  <si>
    <t>43-M</t>
  </si>
  <si>
    <t>Montáž oceľových konštrukcií</t>
  </si>
  <si>
    <t>74</t>
  </si>
  <si>
    <t>430331101</t>
  </si>
  <si>
    <t>Montáž OK strechy do 50 kg/m2, bez svetlíkov, rozp.18m, vzdial.do 6m,hm.17,10kg/m2</t>
  </si>
  <si>
    <t>64</t>
  </si>
  <si>
    <t>756208971</t>
  </si>
  <si>
    <t>75</t>
  </si>
  <si>
    <t>142610000200</t>
  </si>
  <si>
    <t>Oceľová kontrukcia strechy a stĺpov, ozn. 11 373.1 podľa EN S235JRG1 MT 16</t>
  </si>
  <si>
    <t>128</t>
  </si>
  <si>
    <t>580956695</t>
  </si>
  <si>
    <t>VRN</t>
  </si>
  <si>
    <t>Vedľajšie rozpočtové náklady</t>
  </si>
  <si>
    <t>76</t>
  </si>
  <si>
    <t>000300016</t>
  </si>
  <si>
    <t>Geodetické práce - vykonávané pred výstavbou určenie vytyčovacej siete, vytýčenie staveniska, staveb. objektu</t>
  </si>
  <si>
    <t>eur</t>
  </si>
  <si>
    <t>1024</t>
  </si>
  <si>
    <t>-944506505</t>
  </si>
  <si>
    <t>77</t>
  </si>
  <si>
    <t>000300021</t>
  </si>
  <si>
    <t>Geodetické práce - vykonávané v priebehu výstavby výškové merania</t>
  </si>
  <si>
    <t>-1354982630</t>
  </si>
  <si>
    <t>78</t>
  </si>
  <si>
    <t>000300031</t>
  </si>
  <si>
    <t>Geodetické práce - vykonávané po výstavbe zameranie skutočného vyhotovenia stavby</t>
  </si>
  <si>
    <t>-1711092431</t>
  </si>
  <si>
    <t>79</t>
  </si>
  <si>
    <t>000600013</t>
  </si>
  <si>
    <t>Zariadenie staveniska - prevádzkové sklady</t>
  </si>
  <si>
    <t>1480299108</t>
  </si>
  <si>
    <t>80</t>
  </si>
  <si>
    <t>000600021</t>
  </si>
  <si>
    <t>Zariadenie staveniska - prevádzkové oplotenie staveniska</t>
  </si>
  <si>
    <t>-568676574</t>
  </si>
  <si>
    <t>81</t>
  </si>
  <si>
    <t>000600042</t>
  </si>
  <si>
    <t>Zariadenie staveniska - sociálne sociálne zariadenia</t>
  </si>
  <si>
    <t>782434185</t>
  </si>
  <si>
    <t>82</t>
  </si>
  <si>
    <t>001000025</t>
  </si>
  <si>
    <t>Inžinierska činnosť - posudky plán BOZP na stavenisku</t>
  </si>
  <si>
    <t>171373700</t>
  </si>
  <si>
    <t>83</t>
  </si>
  <si>
    <t>001000031</t>
  </si>
  <si>
    <t>Inžinierska činnosť - skúšky a revízie úradné tlakové skúšky</t>
  </si>
  <si>
    <t>301570354</t>
  </si>
  <si>
    <t>84</t>
  </si>
  <si>
    <t>001000034</t>
  </si>
  <si>
    <t>Inžinierska činnosť - skúšky a revízie ostatné skúšky</t>
  </si>
  <si>
    <t>-1228264632</t>
  </si>
  <si>
    <t>SO 102 - KOMPOSTOVACIE BOXY</t>
  </si>
  <si>
    <t xml:space="preserve">    6 - Úpravy povrchov, podlahy, osadenie</t>
  </si>
  <si>
    <t xml:space="preserve">    711 - Izolácie proti vode a vlhkosti</t>
  </si>
  <si>
    <t xml:space="preserve">    769 - Montáže vzduchotechnických zariadení</t>
  </si>
  <si>
    <t xml:space="preserve">    35-M - Montáž a dodávka technológie</t>
  </si>
  <si>
    <t>131201102</t>
  </si>
  <si>
    <t>Výkop nezapaženej jamy v hornine 3, nad 100 do 1000 m3</t>
  </si>
  <si>
    <t>-1357372239</t>
  </si>
  <si>
    <t>131201109</t>
  </si>
  <si>
    <t>Hĺbenie nezapažených jám a zárezov. Príplatok za lepivosť horniny 3</t>
  </si>
  <si>
    <t>-1062578899</t>
  </si>
  <si>
    <t>-1384433262</t>
  </si>
  <si>
    <t>2010713932</t>
  </si>
  <si>
    <t>-630620699</t>
  </si>
  <si>
    <t>162501122</t>
  </si>
  <si>
    <t>Vodorovné premiestnenie výkopku po spevnenej ceste z horniny tr.1-4, nad 100 do 1000 m3 na vzdialenosť do 3000 m</t>
  </si>
  <si>
    <t>1101724128</t>
  </si>
  <si>
    <t>171201202</t>
  </si>
  <si>
    <t>Uloženie sypaniny na skládky nad 100 do 1000 m3</t>
  </si>
  <si>
    <t>-2085627398</t>
  </si>
  <si>
    <t>271573001</t>
  </si>
  <si>
    <t>Násyp pod základové  konštrukcie so zhutnením zo štrkopiesku fr.0-32 mm</t>
  </si>
  <si>
    <t>-382791022</t>
  </si>
  <si>
    <t>273313521</t>
  </si>
  <si>
    <t>Betón základových dosiek, prostý tr. C 12/15</t>
  </si>
  <si>
    <t>-1833784303</t>
  </si>
  <si>
    <t>273321311</t>
  </si>
  <si>
    <t>Betón základových dosiek, železový (bez výstuže), tr. C 16/20</t>
  </si>
  <si>
    <t>-364761070</t>
  </si>
  <si>
    <t>273321511</t>
  </si>
  <si>
    <t>Betón základových dosiek, železový (bez výstuže), tr. C 30/37</t>
  </si>
  <si>
    <t>-1219151809</t>
  </si>
  <si>
    <t>273351215</t>
  </si>
  <si>
    <t>Debnenie stien základových dosiek, zhotovenie-dielce</t>
  </si>
  <si>
    <t>1882297882</t>
  </si>
  <si>
    <t>273351216</t>
  </si>
  <si>
    <t>Debnenie stien základových dosiek, odstránenie-dielce</t>
  </si>
  <si>
    <t>-1047291750</t>
  </si>
  <si>
    <t>273361821</t>
  </si>
  <si>
    <t>Výstuž základových dosiek z ocele 10505</t>
  </si>
  <si>
    <t>-1619463380</t>
  </si>
  <si>
    <t>273362021</t>
  </si>
  <si>
    <t>Výstuž základových dosiek zo zvár. sietí KARI</t>
  </si>
  <si>
    <t>98603657</t>
  </si>
  <si>
    <t>-28045330</t>
  </si>
  <si>
    <t>274351215</t>
  </si>
  <si>
    <t>Debnenie stien základových pásov, zhotovenie-dielce</t>
  </si>
  <si>
    <t>31184121</t>
  </si>
  <si>
    <t>274351216</t>
  </si>
  <si>
    <t>Debnenie stien základových pásov, odstránenie-dielce</t>
  </si>
  <si>
    <t>1235213545</t>
  </si>
  <si>
    <t>-320988301</t>
  </si>
  <si>
    <t>-1235817816</t>
  </si>
  <si>
    <t>204713639</t>
  </si>
  <si>
    <t>125690109</t>
  </si>
  <si>
    <t>166219289</t>
  </si>
  <si>
    <t>Úpravy povrchov, podlahy, osadenie</t>
  </si>
  <si>
    <t>631316193-PC</t>
  </si>
  <si>
    <t>Povrchová úprava vsypovou zmesou betónových podláh Sika Chapdur Extra</t>
  </si>
  <si>
    <t>1773657311</t>
  </si>
  <si>
    <t>631316194-PC</t>
  </si>
  <si>
    <t>Leštenie betónu</t>
  </si>
  <si>
    <t>-123019596</t>
  </si>
  <si>
    <t>-1891299794</t>
  </si>
  <si>
    <t>711</t>
  </si>
  <si>
    <t>Izolácie proti vode a vlhkosti</t>
  </si>
  <si>
    <t>711491171</t>
  </si>
  <si>
    <t>Zhotovenie vrstvy izolácie z PE na ploche vodorovnej, pre izolácie proti zemnej vlhkosti, podpovrchovej a tlakovej vode</t>
  </si>
  <si>
    <t>-1252525128</t>
  </si>
  <si>
    <t>283230000100</t>
  </si>
  <si>
    <t>Hydroizolačná fólia PE, izolácia proti vlhkosti, radónu a úniku ropných produktov</t>
  </si>
  <si>
    <t>-1552893238</t>
  </si>
  <si>
    <t>998711101</t>
  </si>
  <si>
    <t>Presun hmôt pre izoláciu proti vode v objektoch výšky do 6 m</t>
  </si>
  <si>
    <t>418478618</t>
  </si>
  <si>
    <t>-2064761729</t>
  </si>
  <si>
    <t>1472986351</t>
  </si>
  <si>
    <t>-1543420026</t>
  </si>
  <si>
    <t>-444348248</t>
  </si>
  <si>
    <t>767340070</t>
  </si>
  <si>
    <t>Montáž prestrešenia kotveného do steny, rovná strecha z plechu do plochy 10 m2</t>
  </si>
  <si>
    <t>-1416685190</t>
  </si>
  <si>
    <t>553580005200</t>
  </si>
  <si>
    <t>Dodávka prestrešenia, konzoly, plech a kotvenie</t>
  </si>
  <si>
    <t>-1159009705</t>
  </si>
  <si>
    <t>-1476867105</t>
  </si>
  <si>
    <t>769</t>
  </si>
  <si>
    <t>Montáže vzduchotechnických zariadení</t>
  </si>
  <si>
    <t>Pol291</t>
  </si>
  <si>
    <t>Spiro potrubie d315  + tvarovky d315</t>
  </si>
  <si>
    <t>-192432997</t>
  </si>
  <si>
    <t>Pol292</t>
  </si>
  <si>
    <t>Spiro potrubie d630  + tvarovky d630</t>
  </si>
  <si>
    <t>-866576879</t>
  </si>
  <si>
    <t>Pol293</t>
  </si>
  <si>
    <t>Spiro potrubie d1000</t>
  </si>
  <si>
    <t>293221986</t>
  </si>
  <si>
    <t>Pol294</t>
  </si>
  <si>
    <t>Redukcia d630/315</t>
  </si>
  <si>
    <t>1149509403</t>
  </si>
  <si>
    <t>Pol295</t>
  </si>
  <si>
    <t>Regulátory prietoku TUNE-R-315-3-M6</t>
  </si>
  <si>
    <t>299401889</t>
  </si>
  <si>
    <t>Pol296</t>
  </si>
  <si>
    <t>Servopohon 24V</t>
  </si>
  <si>
    <t>376975633</t>
  </si>
  <si>
    <t>Pol297</t>
  </si>
  <si>
    <t>Montážny materiál</t>
  </si>
  <si>
    <t>-1854279540</t>
  </si>
  <si>
    <t>Pol298</t>
  </si>
  <si>
    <t>Kotviaci materiál, objímky, hmoždinky, závitové tyče</t>
  </si>
  <si>
    <t>-289696922</t>
  </si>
  <si>
    <t>Pol299</t>
  </si>
  <si>
    <t>Prestupy cez stavebné konštrukcie d350</t>
  </si>
  <si>
    <t>-1188787750</t>
  </si>
  <si>
    <t>Pol300</t>
  </si>
  <si>
    <t>komplexné skúšky systému</t>
  </si>
  <si>
    <t>2089965608</t>
  </si>
  <si>
    <t>Pol301</t>
  </si>
  <si>
    <t>Presun hmôt</t>
  </si>
  <si>
    <t>-674460660</t>
  </si>
  <si>
    <t>1111766928</t>
  </si>
  <si>
    <t>68</t>
  </si>
  <si>
    <t>Pol17ELI</t>
  </si>
  <si>
    <t>2101053038</t>
  </si>
  <si>
    <t>69</t>
  </si>
  <si>
    <t>Pol31ELI</t>
  </si>
  <si>
    <t>Svorky k uzemneniu</t>
  </si>
  <si>
    <t>-2103010830</t>
  </si>
  <si>
    <t>70</t>
  </si>
  <si>
    <t>Pol32ELI</t>
  </si>
  <si>
    <t>1094835383</t>
  </si>
  <si>
    <t>71</t>
  </si>
  <si>
    <t>Pol33ELI</t>
  </si>
  <si>
    <t>-1363190492</t>
  </si>
  <si>
    <t>72</t>
  </si>
  <si>
    <t>Pol34ELI</t>
  </si>
  <si>
    <t>-121941379</t>
  </si>
  <si>
    <t>73</t>
  </si>
  <si>
    <t>Pol35ELI</t>
  </si>
  <si>
    <t>-1988754652</t>
  </si>
  <si>
    <t>Pol36ELI</t>
  </si>
  <si>
    <t>-1853903213</t>
  </si>
  <si>
    <t>Pol37ELI</t>
  </si>
  <si>
    <t>2123724023</t>
  </si>
  <si>
    <t>Pol38ELI</t>
  </si>
  <si>
    <t>1643451500</t>
  </si>
  <si>
    <t>35-M</t>
  </si>
  <si>
    <t>Montáž a dodávka technológie</t>
  </si>
  <si>
    <t>Pol133</t>
  </si>
  <si>
    <t>Zavlažovací systém</t>
  </si>
  <si>
    <t>1354630833</t>
  </si>
  <si>
    <t>Pol134</t>
  </si>
  <si>
    <t>Strecha s PVC fóliou - špecifikácia podľa TS</t>
  </si>
  <si>
    <t>-1084801149</t>
  </si>
  <si>
    <t>Pol135</t>
  </si>
  <si>
    <t>hydraulické poklopové dvere</t>
  </si>
  <si>
    <t>1538808268</t>
  </si>
  <si>
    <t>Pol136</t>
  </si>
  <si>
    <t>Riadiaci systém</t>
  </si>
  <si>
    <t>1290502386</t>
  </si>
  <si>
    <t>Pol201</t>
  </si>
  <si>
    <t>Čerpadlo s výkonom min. 1,5 bar, 8 m3/hod, filter max 2 mm častice + prepojovacie potrubie od čerpadla ku distribučnému panela</t>
  </si>
  <si>
    <t>124912875</t>
  </si>
  <si>
    <t>Pol202</t>
  </si>
  <si>
    <t>Čerpadlo odstredivé medzi práčkou vzduchu a filtračnou podzemnou nádržou</t>
  </si>
  <si>
    <t>-2047383382</t>
  </si>
  <si>
    <t>Pol43</t>
  </si>
  <si>
    <t>Prevzdušnovanie a odvodňovanie základok</t>
  </si>
  <si>
    <t>155351787</t>
  </si>
  <si>
    <t>Pol44</t>
  </si>
  <si>
    <t>Sifónová nádoba s poklopom</t>
  </si>
  <si>
    <t>2000564767</t>
  </si>
  <si>
    <t>Pol45</t>
  </si>
  <si>
    <t>Dúchadlá - aktívne prevzdušňovanie</t>
  </si>
  <si>
    <t>602392545</t>
  </si>
  <si>
    <t>Pol46</t>
  </si>
  <si>
    <t>Dúchadlá - sací režim</t>
  </si>
  <si>
    <t>1814598574</t>
  </si>
  <si>
    <t>Pol47</t>
  </si>
  <si>
    <t>1568732431</t>
  </si>
  <si>
    <t>Pol48</t>
  </si>
  <si>
    <t>Bzdrôtové teplotné sondy s 3 meracími bodmi</t>
  </si>
  <si>
    <t>-1038725484</t>
  </si>
  <si>
    <t>Pol49</t>
  </si>
  <si>
    <t>Diaľkový prijímač</t>
  </si>
  <si>
    <t>-64182096</t>
  </si>
  <si>
    <t>59</t>
  </si>
  <si>
    <t>-436262934</t>
  </si>
  <si>
    <t>60</t>
  </si>
  <si>
    <t>-387516707</t>
  </si>
  <si>
    <t>61</t>
  </si>
  <si>
    <t>-1618096079</t>
  </si>
  <si>
    <t>62</t>
  </si>
  <si>
    <t>990004125</t>
  </si>
  <si>
    <t>63</t>
  </si>
  <si>
    <t>-1202701217</t>
  </si>
  <si>
    <t>512276647</t>
  </si>
  <si>
    <t>65</t>
  </si>
  <si>
    <t>265690782</t>
  </si>
  <si>
    <t>66</t>
  </si>
  <si>
    <t>-303257689</t>
  </si>
  <si>
    <t>67</t>
  </si>
  <si>
    <t>-687850268</t>
  </si>
  <si>
    <t>SO 103 - BIOFILTER</t>
  </si>
  <si>
    <t xml:space="preserve">    762 - Konštrukcie tesárske</t>
  </si>
  <si>
    <t>-1688806875</t>
  </si>
  <si>
    <t>1718417789</t>
  </si>
  <si>
    <t>-555929595</t>
  </si>
  <si>
    <t>1913318515</t>
  </si>
  <si>
    <t>1062311198</t>
  </si>
  <si>
    <t>1280752649</t>
  </si>
  <si>
    <t>1621364312</t>
  </si>
  <si>
    <t>752543783</t>
  </si>
  <si>
    <t>-82701212</t>
  </si>
  <si>
    <t>-1655995269</t>
  </si>
  <si>
    <t>1125740358</t>
  </si>
  <si>
    <t>2017238053</t>
  </si>
  <si>
    <t>-1288335996</t>
  </si>
  <si>
    <t>-2084337212</t>
  </si>
  <si>
    <t>342849655</t>
  </si>
  <si>
    <t>1314773669</t>
  </si>
  <si>
    <t>1046206229</t>
  </si>
  <si>
    <t>-2022898322</t>
  </si>
  <si>
    <t>-330077464</t>
  </si>
  <si>
    <t>-1697357534</t>
  </si>
  <si>
    <t>-1168260757</t>
  </si>
  <si>
    <t>1258714653</t>
  </si>
  <si>
    <t>-416158937</t>
  </si>
  <si>
    <t>-411364789</t>
  </si>
  <si>
    <t>-382316631</t>
  </si>
  <si>
    <t>-40251459</t>
  </si>
  <si>
    <t>-70888698</t>
  </si>
  <si>
    <t>-1042293088</t>
  </si>
  <si>
    <t>762</t>
  </si>
  <si>
    <t>Konštrukcie tesárske</t>
  </si>
  <si>
    <t>762112110</t>
  </si>
  <si>
    <t>Montáž konštr.stien a priečok - vyberacia drevená sienka</t>
  </si>
  <si>
    <t>-432106127</t>
  </si>
  <si>
    <t>605120006900</t>
  </si>
  <si>
    <t>Drevená konštrukcia vyberacej stienky 2500 x 1900 mm, vrátane pomocnej OK</t>
  </si>
  <si>
    <t>kpl.</t>
  </si>
  <si>
    <t>1698649972</t>
  </si>
  <si>
    <t>998762102</t>
  </si>
  <si>
    <t>Presun hmôt pre konštrukcie tesárske v objektoch výšky do 12 m</t>
  </si>
  <si>
    <t>318900322</t>
  </si>
  <si>
    <t>-593305001</t>
  </si>
  <si>
    <t>2094284214</t>
  </si>
  <si>
    <t>767590110</t>
  </si>
  <si>
    <t xml:space="preserve">Montáž podlahových konštrukcií podlahových roštov </t>
  </si>
  <si>
    <t>-903257452</t>
  </si>
  <si>
    <t>311510003800</t>
  </si>
  <si>
    <t>Podlahový tvrdený plastový rošt - podporná koštrukcia )</t>
  </si>
  <si>
    <t>1800368131</t>
  </si>
  <si>
    <t>-1840452112</t>
  </si>
  <si>
    <t>-1941247270</t>
  </si>
  <si>
    <t>56</t>
  </si>
  <si>
    <t>-1170598377</t>
  </si>
  <si>
    <t>Pol34</t>
  </si>
  <si>
    <t>-1489127210</t>
  </si>
  <si>
    <t>Pol35</t>
  </si>
  <si>
    <t>-884278335</t>
  </si>
  <si>
    <t>Pol36</t>
  </si>
  <si>
    <t>-622191830</t>
  </si>
  <si>
    <t>Pol37</t>
  </si>
  <si>
    <t>-1945752758</t>
  </si>
  <si>
    <t>Pol38</t>
  </si>
  <si>
    <t>-704901316</t>
  </si>
  <si>
    <t>57</t>
  </si>
  <si>
    <t>Pol39</t>
  </si>
  <si>
    <t>175262559</t>
  </si>
  <si>
    <t>58</t>
  </si>
  <si>
    <t>Pol40</t>
  </si>
  <si>
    <t>453319159</t>
  </si>
  <si>
    <t>Pol41</t>
  </si>
  <si>
    <t>670937125</t>
  </si>
  <si>
    <t>51</t>
  </si>
  <si>
    <t>Pol137</t>
  </si>
  <si>
    <t>biofilter</t>
  </si>
  <si>
    <t>1134772665</t>
  </si>
  <si>
    <t>52</t>
  </si>
  <si>
    <t>Pol138</t>
  </si>
  <si>
    <t>práčka vzduchu</t>
  </si>
  <si>
    <t>-46212539</t>
  </si>
  <si>
    <t>53</t>
  </si>
  <si>
    <t>Pol139</t>
  </si>
  <si>
    <t>Tteplotný senzor</t>
  </si>
  <si>
    <t>-1785618059</t>
  </si>
  <si>
    <t>54</t>
  </si>
  <si>
    <t>Pol140</t>
  </si>
  <si>
    <t>Tlakový senzor</t>
  </si>
  <si>
    <t>653488886</t>
  </si>
  <si>
    <t>55</t>
  </si>
  <si>
    <t>Pol141</t>
  </si>
  <si>
    <t>Hladinový senzor</t>
  </si>
  <si>
    <t>1646144521</t>
  </si>
  <si>
    <t>SO 104 - KOMPOSTOVACIA PLOCHA</t>
  </si>
  <si>
    <t xml:space="preserve">    9 - Ostatné konštrukcie a práce-búranie</t>
  </si>
  <si>
    <t>122202202</t>
  </si>
  <si>
    <t>Odkopávka a prekopávka nezapažená pre cesty, v hornine 3 nad 100 do 1000 m3</t>
  </si>
  <si>
    <t>1270317258</t>
  </si>
  <si>
    <t>122202209</t>
  </si>
  <si>
    <t>Odkopávky a prekopávky nezapažené pre cesty. Príplatok za lepivosť horniny 3</t>
  </si>
  <si>
    <t>1702227646</t>
  </si>
  <si>
    <t>1029957846</t>
  </si>
  <si>
    <t>694844350</t>
  </si>
  <si>
    <t>989037331</t>
  </si>
  <si>
    <t>162301122</t>
  </si>
  <si>
    <t>Vodorovné premiestnenie výkopku po spevnenej ceste z  horniny tr.1-4, nad 100 do 1000 m3 na vzdialenosť do 1000 m</t>
  </si>
  <si>
    <t>-1201034388</t>
  </si>
  <si>
    <t>-434969118</t>
  </si>
  <si>
    <t>-369730664</t>
  </si>
  <si>
    <t>-1184828174</t>
  </si>
  <si>
    <t>-1676746197</t>
  </si>
  <si>
    <t>-1211953793</t>
  </si>
  <si>
    <t>-461304098</t>
  </si>
  <si>
    <t>-400198431</t>
  </si>
  <si>
    <t>311271303</t>
  </si>
  <si>
    <t>Murivo nosné (m3) PREMAC 50x30x25 s betónovou výplňou hr. 300 mm</t>
  </si>
  <si>
    <t>977616688</t>
  </si>
  <si>
    <t>311361825</t>
  </si>
  <si>
    <t>Výstuž pre murivo nosné PREMAC s betónovou výplňou z ocele 10505</t>
  </si>
  <si>
    <t>-475796043</t>
  </si>
  <si>
    <t>-1643663620</t>
  </si>
  <si>
    <t>1240287682</t>
  </si>
  <si>
    <t>6674092</t>
  </si>
  <si>
    <t>656133317</t>
  </si>
  <si>
    <t>1041058279</t>
  </si>
  <si>
    <t>-953434756</t>
  </si>
  <si>
    <t>Ostatné konštrukcie a práce-búranie</t>
  </si>
  <si>
    <t>917862111</t>
  </si>
  <si>
    <t>Osadenie chodník. obrubníka betónového stojatého do lôžka z betónu prosteho tr. C 12/15 s bočnou oporou</t>
  </si>
  <si>
    <t>-1404510828</t>
  </si>
  <si>
    <t>592170003800</t>
  </si>
  <si>
    <t>Obrubník cestný so skosením, lxšxv 1000x150x250 mm</t>
  </si>
  <si>
    <t>1959191544</t>
  </si>
  <si>
    <t>998225111</t>
  </si>
  <si>
    <t>Presun hmôt pre pozemnú komunikáciu a letisko s krytom asfaltovým akejkoľvek dĺžky objektu</t>
  </si>
  <si>
    <t>-1359878699</t>
  </si>
  <si>
    <t>1944590581</t>
  </si>
  <si>
    <t>58799657</t>
  </si>
  <si>
    <t>-1968719079</t>
  </si>
  <si>
    <t>1994236677</t>
  </si>
  <si>
    <t>42</t>
  </si>
  <si>
    <t>1281200364</t>
  </si>
  <si>
    <t>43</t>
  </si>
  <si>
    <t>Dúchadlá</t>
  </si>
  <si>
    <t>1046627065</t>
  </si>
  <si>
    <t>44</t>
  </si>
  <si>
    <t>Pol42</t>
  </si>
  <si>
    <t>Meracie vybavenie - špecifikácia podľa TS</t>
  </si>
  <si>
    <t>-1677050038</t>
  </si>
  <si>
    <t>386244211</t>
  </si>
  <si>
    <t>2041826755</t>
  </si>
  <si>
    <t>-1165220939</t>
  </si>
  <si>
    <t>-1644550391</t>
  </si>
  <si>
    <t>1449665187</t>
  </si>
  <si>
    <t>642320846</t>
  </si>
  <si>
    <t>1662636594</t>
  </si>
  <si>
    <t>1001412395</t>
  </si>
  <si>
    <t>-1170571922</t>
  </si>
  <si>
    <t>SO 105 - OPLOTENIE</t>
  </si>
  <si>
    <t>131211101</t>
  </si>
  <si>
    <t>Hĺbenie jám v  hornine tr.3 súdržných - ručným náradím</t>
  </si>
  <si>
    <t>-538155795</t>
  </si>
  <si>
    <t>275313311</t>
  </si>
  <si>
    <t>Betón základových pätiek, prostý tr. C 8/10</t>
  </si>
  <si>
    <t>-2095920210</t>
  </si>
  <si>
    <t>338121125</t>
  </si>
  <si>
    <t>Osadenie stĺpika železobetónového so zabetónovaním pätky o objeme do 0.20 m3</t>
  </si>
  <si>
    <t>1327577863</t>
  </si>
  <si>
    <t>592310000100</t>
  </si>
  <si>
    <t>Stĺpik plotový, Hý, betónový, šxhrxv 160x160x3000 mm</t>
  </si>
  <si>
    <t>-426800366</t>
  </si>
  <si>
    <t>348121121</t>
  </si>
  <si>
    <t>Osadenie dosky plotovej železobetónovej prefabrikovanej 300x40x2500 mm</t>
  </si>
  <si>
    <t>702838647</t>
  </si>
  <si>
    <t>592330000700</t>
  </si>
  <si>
    <t>Doska plotová, rozmer 2500x40x300 mm</t>
  </si>
  <si>
    <t>-1123228579</t>
  </si>
  <si>
    <t>998151111</t>
  </si>
  <si>
    <t>Presun hmôt pre obj.8152, 8153,8159,zvislá nosná konštr.z tehál,tvárnic,blokov výšky do 10 m</t>
  </si>
  <si>
    <t>-526500428</t>
  </si>
  <si>
    <t>767911130</t>
  </si>
  <si>
    <t>Montáž oplotenia strojového pletiva, s výškou nad 1,6 m</t>
  </si>
  <si>
    <t>-907729423</t>
  </si>
  <si>
    <t>313290002900</t>
  </si>
  <si>
    <t>Pletivo pozinkované pletené štvorhranné, oko 60 mm, drôt d 2 mm, vxl 2x25 m, bez napínacieho drôtu</t>
  </si>
  <si>
    <t>-338559148</t>
  </si>
  <si>
    <t>767912130</t>
  </si>
  <si>
    <t>Montáž napínacieho drôtu</t>
  </si>
  <si>
    <t>-1971411651</t>
  </si>
  <si>
    <t>156140002500</t>
  </si>
  <si>
    <t>Drôt napínací pozinkovaný d 3,5 mm, dĺžka 78 m</t>
  </si>
  <si>
    <t>1573670887</t>
  </si>
  <si>
    <t>553510009400</t>
  </si>
  <si>
    <t>Napinák pozinkovaný pre napínanie pletiva s napínacím drôtom</t>
  </si>
  <si>
    <t>617861496</t>
  </si>
  <si>
    <t>767916760</t>
  </si>
  <si>
    <t>Osadenie stĺpika pre pletivové panelové ploty s výškou nad 2 m, do základu</t>
  </si>
  <si>
    <t>1004336292</t>
  </si>
  <si>
    <t>553510030200</t>
  </si>
  <si>
    <t>Stĺpik, výška 2,5 m, poplastovaný na pozinkovanej oceli</t>
  </si>
  <si>
    <t>1931345159</t>
  </si>
  <si>
    <t>767920040</t>
  </si>
  <si>
    <t>Montáž vrát a vrátok k oploteniu osadzovaných na stĺpiky oceľové, s plochou jednotlivo nad 6 do 8 m2</t>
  </si>
  <si>
    <t>-706423129</t>
  </si>
  <si>
    <t>553510011180</t>
  </si>
  <si>
    <t>Bránka dvojkrídlová, šxv 2x2,1x2,0 m, úprava Zn+PVC, výplň jokel 25x25 mm, farba RAL</t>
  </si>
  <si>
    <t>-1634558810</t>
  </si>
  <si>
    <t>-1795348029</t>
  </si>
  <si>
    <t>SO 106 - PREVÁDZKOVO-SOCIÁLNY KONTAJNER</t>
  </si>
  <si>
    <t>1871558599</t>
  </si>
  <si>
    <t>16994879</t>
  </si>
  <si>
    <t>-1540464498</t>
  </si>
  <si>
    <t>1285390913</t>
  </si>
  <si>
    <t>381181001</t>
  </si>
  <si>
    <t>Montáž univerzálnej mobilnej bunky samostatne stojacej</t>
  </si>
  <si>
    <t>1204247289</t>
  </si>
  <si>
    <t>594510000100</t>
  </si>
  <si>
    <t>Kontajner sociálny 6055 x 2435 x 2800 mm (d/š/v) podľa špecifikácie v PD</t>
  </si>
  <si>
    <t>1563850599</t>
  </si>
  <si>
    <t>570821653</t>
  </si>
  <si>
    <t>-1261566463</t>
  </si>
  <si>
    <t>1535957957</t>
  </si>
  <si>
    <t>-2140990918</t>
  </si>
  <si>
    <t>1812859855</t>
  </si>
  <si>
    <t>-200056335</t>
  </si>
  <si>
    <t>-1218048252</t>
  </si>
  <si>
    <t>-26109568</t>
  </si>
  <si>
    <t>2108670517</t>
  </si>
  <si>
    <t>1172452879</t>
  </si>
  <si>
    <t>1594361137</t>
  </si>
  <si>
    <t>1597093140</t>
  </si>
  <si>
    <t>-1886274611</t>
  </si>
  <si>
    <t>1928491313</t>
  </si>
  <si>
    <t>446832548</t>
  </si>
  <si>
    <t>Rozvádzač RS1, kovový, prevedenie do interiéru, prívody/vývody zospodu, inštalácia na povrch, 24 modulov, hl. istič 25A, 2x svetelný vývod, 2x zásuvkový vývod, 1x vývod pre technológiu</t>
  </si>
  <si>
    <t>71885728</t>
  </si>
  <si>
    <t>2005769871</t>
  </si>
  <si>
    <t>Svorky k uzemneniu, vrátane 2x skúšobná svorka v krabici KO125</t>
  </si>
  <si>
    <t>1911740957</t>
  </si>
  <si>
    <t>-710184214</t>
  </si>
  <si>
    <t>1525876320</t>
  </si>
  <si>
    <t>559625928</t>
  </si>
  <si>
    <t>SO 107 - CESTNÁ VÁHA</t>
  </si>
  <si>
    <t xml:space="preserve">    721 - Zdravotechnika - vnútorná kanalizácia</t>
  </si>
  <si>
    <t xml:space="preserve">    33-M - Montáže dopravných zariadení, skladových zariadení a váh</t>
  </si>
  <si>
    <t>131201101</t>
  </si>
  <si>
    <t>Výkop nezapaženej jamy v hornine 3, do 100 m3</t>
  </si>
  <si>
    <t>841004561</t>
  </si>
  <si>
    <t>1866024665</t>
  </si>
  <si>
    <t>-1928036845</t>
  </si>
  <si>
    <t>665693137</t>
  </si>
  <si>
    <t>1250964044</t>
  </si>
  <si>
    <t>171209002</t>
  </si>
  <si>
    <t>Poplatok za skladovanie - zemina a kamenivo (17 05) ostatné</t>
  </si>
  <si>
    <t>684775258</t>
  </si>
  <si>
    <t>636215070</t>
  </si>
  <si>
    <t>-1512362048</t>
  </si>
  <si>
    <t>275321312</t>
  </si>
  <si>
    <t>Betón základových pätiek, železový (bez výstuže), tr. C 20/25</t>
  </si>
  <si>
    <t>-1114978428</t>
  </si>
  <si>
    <t>275351215</t>
  </si>
  <si>
    <t>Debnenie stien základových pätiek, zhotovenie-dielce</t>
  </si>
  <si>
    <t>-965704316</t>
  </si>
  <si>
    <t>275351216</t>
  </si>
  <si>
    <t>Debnenie stien základovýcb pätiek, odstránenie-dielce</t>
  </si>
  <si>
    <t>-894107569</t>
  </si>
  <si>
    <t>275361821</t>
  </si>
  <si>
    <t>Výstuž základových pätiek z ocele 10505</t>
  </si>
  <si>
    <t>-87166645</t>
  </si>
  <si>
    <t>721</t>
  </si>
  <si>
    <t>Zdravotechnika - vnútorná kanalizácia</t>
  </si>
  <si>
    <t>721171310</t>
  </si>
  <si>
    <t>Potrubie z rúr PVC-U 150, ležaté v zemi</t>
  </si>
  <si>
    <t>-850550941</t>
  </si>
  <si>
    <t>998721101</t>
  </si>
  <si>
    <t>Presun hmôt pre vnútornú kanalizáciu v objektoch výšky do 6 m</t>
  </si>
  <si>
    <t>472997083</t>
  </si>
  <si>
    <t>-740710325</t>
  </si>
  <si>
    <t>Rozvádzač váhy RV (Dodávka technológie váhy)</t>
  </si>
  <si>
    <t>1657585180</t>
  </si>
  <si>
    <t>Rozvádzač RS1 (Dodávka SO 106)</t>
  </si>
  <si>
    <t>314541991</t>
  </si>
  <si>
    <t>508167236</t>
  </si>
  <si>
    <t>Pol50</t>
  </si>
  <si>
    <t>1029740353</t>
  </si>
  <si>
    <t>Pol51</t>
  </si>
  <si>
    <t>Trasa v zemine (vytýčenie kábl. trasy, výkop š.=35cm a hl.=80cm v zemine tr. 2, lôžko pieskové 35/10+10cm, 1x chránička FXKVR 40, výstražná fólia, zához, zhutnenie, uvedenie do pôvodného stavu)</t>
  </si>
  <si>
    <t>150672365</t>
  </si>
  <si>
    <t>Pol52</t>
  </si>
  <si>
    <t>-1372627104</t>
  </si>
  <si>
    <t>Pol53</t>
  </si>
  <si>
    <t>Kábel FTP Cat. 5e</t>
  </si>
  <si>
    <t>1967447436</t>
  </si>
  <si>
    <t>Pol54</t>
  </si>
  <si>
    <t>2008651677</t>
  </si>
  <si>
    <t>Pol55</t>
  </si>
  <si>
    <t>-306554195</t>
  </si>
  <si>
    <t>Pol56</t>
  </si>
  <si>
    <t>445546908</t>
  </si>
  <si>
    <t>Pol57</t>
  </si>
  <si>
    <t>-793178552</t>
  </si>
  <si>
    <t>Pol58</t>
  </si>
  <si>
    <t>1594854773</t>
  </si>
  <si>
    <t>Pol59</t>
  </si>
  <si>
    <t>580582987</t>
  </si>
  <si>
    <t>Pol60</t>
  </si>
  <si>
    <t>1019044401</t>
  </si>
  <si>
    <t>Pol61</t>
  </si>
  <si>
    <t>-667703163</t>
  </si>
  <si>
    <t>Pol62</t>
  </si>
  <si>
    <t>-753811348</t>
  </si>
  <si>
    <t>33-M</t>
  </si>
  <si>
    <t>Montáže dopravných zariadení, skladových zariadení a váh</t>
  </si>
  <si>
    <t>330090069</t>
  </si>
  <si>
    <t>Mostná váha združená 30 t (2 x 10 x 3 m) vrátane betónového prefabrikátu ( napr. SCHENCK DFT-E2 ), krok stupnice 10 kg, rozsah 0,2 - 30 t</t>
  </si>
  <si>
    <t>-1165576787</t>
  </si>
  <si>
    <t>SO 201 - SPEVNENÉ PLOCHY</t>
  </si>
  <si>
    <t>379748140</t>
  </si>
  <si>
    <t>-316602663</t>
  </si>
  <si>
    <t>498443055</t>
  </si>
  <si>
    <t>-50441675</t>
  </si>
  <si>
    <t>71146034</t>
  </si>
  <si>
    <t>-697846466</t>
  </si>
  <si>
    <t>-57183225</t>
  </si>
  <si>
    <t>-1161907056</t>
  </si>
  <si>
    <t>-656820719</t>
  </si>
  <si>
    <t>-606206120</t>
  </si>
  <si>
    <t>32030495</t>
  </si>
  <si>
    <t>984760235</t>
  </si>
  <si>
    <t>992641166</t>
  </si>
  <si>
    <t>-69899908</t>
  </si>
  <si>
    <t>564831111</t>
  </si>
  <si>
    <t>Podklad zo štrkodrviny s rozprestretím a zhutnením, po zhutnení hr. 100 mm</t>
  </si>
  <si>
    <t>811912332</t>
  </si>
  <si>
    <t>-167211903</t>
  </si>
  <si>
    <t>-2112803706</t>
  </si>
  <si>
    <t>-475768976</t>
  </si>
  <si>
    <t>657354710</t>
  </si>
  <si>
    <t>-1830398009</t>
  </si>
  <si>
    <t>-1840714506</t>
  </si>
  <si>
    <t>1768057427</t>
  </si>
  <si>
    <t>935114445</t>
  </si>
  <si>
    <t>Osadenie odvodňovacieho betónového žľabu univerzálneho BGU-Z s ochrannou hranou vnútornej šírky 300 mm a s roštom triedy E 600</t>
  </si>
  <si>
    <t>-1380924978</t>
  </si>
  <si>
    <t>592270018900</t>
  </si>
  <si>
    <t>Liatinový rošt s pozdĺžnymi rebrami BG-SV NW 300, lxšxhr 500x347x25 mm, rozmer štrbiny MW 25x14 mm, trieda E 600,s rýchlouzáverom, liatina, pre žľaby s ochrannou hranou, HYDRO BG</t>
  </si>
  <si>
    <t>-1803403328</t>
  </si>
  <si>
    <t>592270026000</t>
  </si>
  <si>
    <t>Odvodňovací žľab univerzálny BGU-Z SV G NW 300, č. 0, dĺžky 1 m, výšky 340 mm, bez spádu, betónový s liatinovou hranou, HYDRO BG</t>
  </si>
  <si>
    <t>-1282125388</t>
  </si>
  <si>
    <t>-1528792110</t>
  </si>
  <si>
    <t>-1521665457</t>
  </si>
  <si>
    <t>1477330064</t>
  </si>
  <si>
    <t>1741657052</t>
  </si>
  <si>
    <t>177961728</t>
  </si>
  <si>
    <t>-8605918</t>
  </si>
  <si>
    <t>-2090705918</t>
  </si>
  <si>
    <t>-762105998</t>
  </si>
  <si>
    <t>-1410999205</t>
  </si>
  <si>
    <t>-684969107</t>
  </si>
  <si>
    <t xml:space="preserve">SO 301 - AREÁLOVÝ ROZVOD A POŽIARNA NÁDRŽ </t>
  </si>
  <si>
    <t>D1 - Potrubné rozvody</t>
  </si>
  <si>
    <t>D2 - Objekty na vodovode</t>
  </si>
  <si>
    <t>D3 - Ostatné</t>
  </si>
  <si>
    <t xml:space="preserve">    722 - Zdravotechnika - vnútorný vodovod</t>
  </si>
  <si>
    <t>D1</t>
  </si>
  <si>
    <t>Potrubné rozvody</t>
  </si>
  <si>
    <t>Pol278</t>
  </si>
  <si>
    <t>Potrubie HDPE DN50 + tvarovky a navrtávací pás HDPE DN50</t>
  </si>
  <si>
    <t>-272007303</t>
  </si>
  <si>
    <t>Pol279</t>
  </si>
  <si>
    <t>Potrubie HDPE DN32 + tvarovky  HDPE DN32</t>
  </si>
  <si>
    <t>-1629600745</t>
  </si>
  <si>
    <t>Pol280</t>
  </si>
  <si>
    <t>Potrubie HDPE DN25 + tvarovky  HDPE DN25</t>
  </si>
  <si>
    <t>-1405199948</t>
  </si>
  <si>
    <t>D2</t>
  </si>
  <si>
    <t>Objekty na vodovode</t>
  </si>
  <si>
    <t>Pol290</t>
  </si>
  <si>
    <t>Požiarná nádrž o objeme 72 m3</t>
  </si>
  <si>
    <t>1819934401</t>
  </si>
  <si>
    <t>Pol281</t>
  </si>
  <si>
    <t>Prefabrikovaná betónová vodomerná šachta</t>
  </si>
  <si>
    <t>981449334</t>
  </si>
  <si>
    <t>Pol282</t>
  </si>
  <si>
    <t>Prefabrikovaná betónová armatúrna šachta</t>
  </si>
  <si>
    <t>-2139565698</t>
  </si>
  <si>
    <t>Pol283</t>
  </si>
  <si>
    <t>Uzáver</t>
  </si>
  <si>
    <t>-669718418</t>
  </si>
  <si>
    <t>Pol284</t>
  </si>
  <si>
    <t>Spätná klapka</t>
  </si>
  <si>
    <t>-1140241188</t>
  </si>
  <si>
    <t>Pol285</t>
  </si>
  <si>
    <t>Filter</t>
  </si>
  <si>
    <t>94975403</t>
  </si>
  <si>
    <t>Pol286</t>
  </si>
  <si>
    <t>Vypúšťací ventil</t>
  </si>
  <si>
    <t>1457428838</t>
  </si>
  <si>
    <t>D3</t>
  </si>
  <si>
    <t>Ostatné</t>
  </si>
  <si>
    <t>Pol287</t>
  </si>
  <si>
    <t>Montáž, osadenie, zemné práce a zapojenie šácht</t>
  </si>
  <si>
    <t>1582396148</t>
  </si>
  <si>
    <t>Pol288</t>
  </si>
  <si>
    <t>Montáž, osadenie, zemné práce a zapojenie požiarnej nádrže</t>
  </si>
  <si>
    <t>-1547832826</t>
  </si>
  <si>
    <t>Pol289</t>
  </si>
  <si>
    <t>Montáž potrubných rozvodov HDPE DN50, DN32, DN25, vrátane zemných prác</t>
  </si>
  <si>
    <t>-423387587</t>
  </si>
  <si>
    <t>722</t>
  </si>
  <si>
    <t>Zdravotechnika - vnútorný vodovod</t>
  </si>
  <si>
    <t>722250005</t>
  </si>
  <si>
    <t>Montáž hydrantového systému s tvarovo stálou hadicou D 25</t>
  </si>
  <si>
    <t>súb.</t>
  </si>
  <si>
    <t>-573839684</t>
  </si>
  <si>
    <t>449150000800</t>
  </si>
  <si>
    <t>Hydrantový systém s tvarovo stálou hadicou D 25 PH-PLUS, hadica 30 m, skriňa 710x710x245 mm, plné dvierka, prúdnica ekv. 10</t>
  </si>
  <si>
    <t>-1353556225</t>
  </si>
  <si>
    <t>SO 401 - KANALIZÁCIA</t>
  </si>
  <si>
    <t>D2 - Objekty na areálovej kanalizácii</t>
  </si>
  <si>
    <t>Pol243</t>
  </si>
  <si>
    <t>Zvodové potrubie - potrubie OSMA KG SYSTEM DN125  + tvarovky DN125</t>
  </si>
  <si>
    <t>448363829</t>
  </si>
  <si>
    <t>Pol244</t>
  </si>
  <si>
    <t>Zvodové potrubie - potrubie OSMA KG SYSTEM DN160 + tvarovky DN160</t>
  </si>
  <si>
    <t>1836635223</t>
  </si>
  <si>
    <t>Pol245</t>
  </si>
  <si>
    <t>Zvodové potrubie - potrubie OSMA KG SYSTEM DN200 + tvarovky DN200</t>
  </si>
  <si>
    <t>1207387142</t>
  </si>
  <si>
    <t>Pol246</t>
  </si>
  <si>
    <t>Zvodové potrubie - potrubie OSMA KG SYSTEM DN250 + tvarovky DN250</t>
  </si>
  <si>
    <t>-1063726919</t>
  </si>
  <si>
    <t>Pol247</t>
  </si>
  <si>
    <t>Zvodové potrubie - potrubie OSMA KG SYSTEM DN300 + tvarovky DN300</t>
  </si>
  <si>
    <t>720907263</t>
  </si>
  <si>
    <t>Pol248</t>
  </si>
  <si>
    <t>Výtlačné potrubie HDPE DN50 + tvarovky HDPE DN50</t>
  </si>
  <si>
    <t>1225123711</t>
  </si>
  <si>
    <t>Pol249</t>
  </si>
  <si>
    <t>Výtlačné potrubie HDPE DN32 + tvarovky HDPE DN32</t>
  </si>
  <si>
    <t>-997730001</t>
  </si>
  <si>
    <t>Objekty na areálovej kanalizácii</t>
  </si>
  <si>
    <t>Pol250</t>
  </si>
  <si>
    <t>Zostava betónových revíznych šácht DN1000</t>
  </si>
  <si>
    <t>-1605920812</t>
  </si>
  <si>
    <t>Pol251</t>
  </si>
  <si>
    <t>Zostava betónových revízno-filtračných šácht DN1000</t>
  </si>
  <si>
    <t>-995754071</t>
  </si>
  <si>
    <t>Pol252</t>
  </si>
  <si>
    <t>Prečerpávacia šachta, vrátane čerpadla</t>
  </si>
  <si>
    <t>-151275685</t>
  </si>
  <si>
    <t>Pol253</t>
  </si>
  <si>
    <t>Retenčná nádrž 72 m3 + prísluśenstvo (skruže, kónus, poklop)</t>
  </si>
  <si>
    <t>-1210138344</t>
  </si>
  <si>
    <t>Pol254</t>
  </si>
  <si>
    <t>Podzemná nádrž 170 m3 + prísluśenstvo (skruže, kónus, poklop)</t>
  </si>
  <si>
    <t>-2080589604</t>
  </si>
  <si>
    <t>Pol255</t>
  </si>
  <si>
    <t>Podzemná nádrž 6 m3 + prísluśenstvo (skruže, kónus, poklop)</t>
  </si>
  <si>
    <t>-664851866</t>
  </si>
  <si>
    <t>Pol256</t>
  </si>
  <si>
    <t>Filtračná podzemná nádrž 20 m3 + prísluśenstvo (skruže, kónus, poklop)</t>
  </si>
  <si>
    <t>315190986</t>
  </si>
  <si>
    <t>Pol257</t>
  </si>
  <si>
    <t>Odlučovač ropných látok Klartec 20/1</t>
  </si>
  <si>
    <t>-267483447</t>
  </si>
  <si>
    <t>Pol258</t>
  </si>
  <si>
    <t>Odlučovač ropných látok Klartec 15/1</t>
  </si>
  <si>
    <t>170235248</t>
  </si>
  <si>
    <t>Pol259</t>
  </si>
  <si>
    <t>Uličné vpusty</t>
  </si>
  <si>
    <t>-213868119</t>
  </si>
  <si>
    <t>Pol261</t>
  </si>
  <si>
    <t>Montáž, osadenie, zemné práce a zapojenie revíznych šácht</t>
  </si>
  <si>
    <t>-1465725898</t>
  </si>
  <si>
    <t>Pol262</t>
  </si>
  <si>
    <t>Montáž, osadenie, zemné práce a zapojenie revízno-filtračných šácht</t>
  </si>
  <si>
    <t>1194312685</t>
  </si>
  <si>
    <t>Pol263</t>
  </si>
  <si>
    <t>Montáž, osadenie, zemné práce a zapojenie prečerpávacej šachty s čerpadlom</t>
  </si>
  <si>
    <t>-1170083081</t>
  </si>
  <si>
    <t>Pol264</t>
  </si>
  <si>
    <t>Montáž, osadenie, zemné práce a zapojenie odlučovača ropných látok</t>
  </si>
  <si>
    <t>-24643622</t>
  </si>
  <si>
    <t>Pol265</t>
  </si>
  <si>
    <t>Montáž, osadenie, zemné práce a zapojenie retenčnej nádrže 72 m3</t>
  </si>
  <si>
    <t>-56241552</t>
  </si>
  <si>
    <t>Pol266</t>
  </si>
  <si>
    <t>Montáž, osadenie, zemné práce a zapojenie podzemnej nádrže 170 m3</t>
  </si>
  <si>
    <t>-170806906</t>
  </si>
  <si>
    <t>Pol267</t>
  </si>
  <si>
    <t>Montáž, osadenie, zemné práce a zapojenie podzemnej nádrže 6 m3</t>
  </si>
  <si>
    <t>800692533</t>
  </si>
  <si>
    <t>Pol268</t>
  </si>
  <si>
    <t>Montáž, osadenie, zemné práce a zapojenie filtračnej podzemnej nádrže 20 m3</t>
  </si>
  <si>
    <t>-1690352518</t>
  </si>
  <si>
    <t>Pol269</t>
  </si>
  <si>
    <t>Montáž potrubných rozvodov, vrátane zemných prác PVC DN125</t>
  </si>
  <si>
    <t>897794905</t>
  </si>
  <si>
    <t>Pol270</t>
  </si>
  <si>
    <t>Montáž potrubných rozvodov, vrátane zemných prác   PVC DN160</t>
  </si>
  <si>
    <t>-1431300419</t>
  </si>
  <si>
    <t>Pol271</t>
  </si>
  <si>
    <t>Montáž potrubných rozvodov, vrátane zemných prác   PVC DN200</t>
  </si>
  <si>
    <t>1035822622</t>
  </si>
  <si>
    <t>Pol272</t>
  </si>
  <si>
    <t>Montáž potrubných rozvodov, vrátane zemných prác   PVC DN250</t>
  </si>
  <si>
    <t>-126803999</t>
  </si>
  <si>
    <t>Pol273</t>
  </si>
  <si>
    <t>Montáž potrubných rozvodov, vrátane zemných prác  PVC DN300</t>
  </si>
  <si>
    <t>-116645863</t>
  </si>
  <si>
    <t>Pol274</t>
  </si>
  <si>
    <t>Montáž potrubných rozvodov, vrátane zemných prác  HDPE DN50</t>
  </si>
  <si>
    <t>-1299360611</t>
  </si>
  <si>
    <t>Pol275</t>
  </si>
  <si>
    <t>Montáž potrubných rozvodov, vrátane zemných prác  HDPE DN32</t>
  </si>
  <si>
    <t>827917294</t>
  </si>
  <si>
    <t>SO 601 - AREÁLOVÝ ROZVOD NN</t>
  </si>
  <si>
    <t>Pol63</t>
  </si>
  <si>
    <t>RH, existujúci, dozbrojenie poistkami 3x200AgG</t>
  </si>
  <si>
    <t>1179192779</t>
  </si>
  <si>
    <t>Pol64</t>
  </si>
  <si>
    <t>Skriňa SR6.1 v zmysle PD, 4x 1x32AgG, 1x 3x80AgG, 1x 3x100AgG</t>
  </si>
  <si>
    <t>-1279186432</t>
  </si>
  <si>
    <t>Pol71</t>
  </si>
  <si>
    <t>Rozvádzač RE pilierový s káblovým priestorom a so zemným dielom, 1x polopriame meranie 3x230/400V - na úrovni NN, hl. istiaci prvok istič 160A, elektromer trojfázový</t>
  </si>
  <si>
    <t>2067175649</t>
  </si>
  <si>
    <t>1961926796</t>
  </si>
  <si>
    <t>2020809043</t>
  </si>
  <si>
    <t>-103052668</t>
  </si>
  <si>
    <t>-1375779873</t>
  </si>
  <si>
    <t>Pol72</t>
  </si>
  <si>
    <t>-1594915909</t>
  </si>
  <si>
    <t>1153867763</t>
  </si>
  <si>
    <t>-1485922902</t>
  </si>
  <si>
    <t>Pol73</t>
  </si>
  <si>
    <t>Trasa v zemine (vytýčenie kábl. trasy, výkop š.=50cm a hl.=115cm v zemine tr. 2, lôžko pieskové 50/10+10cm, 1x chránička FXKVR110, ochranná platňa, výstražná fólia, zához, zhutnenie, uvedenie do pôvodného stavu)</t>
  </si>
  <si>
    <t>45946373</t>
  </si>
  <si>
    <t>Pol74</t>
  </si>
  <si>
    <t>Kábel NAYY-J 4x240</t>
  </si>
  <si>
    <t>-303067361</t>
  </si>
  <si>
    <t>Pol75</t>
  </si>
  <si>
    <t>Kábel 1-AYKY-J 4x120</t>
  </si>
  <si>
    <t>1177029111</t>
  </si>
  <si>
    <t>Pol76</t>
  </si>
  <si>
    <t>Kábel 1-AYKY-J 4x35</t>
  </si>
  <si>
    <t>1519467379</t>
  </si>
  <si>
    <t>Pol77</t>
  </si>
  <si>
    <t>-1535238478</t>
  </si>
  <si>
    <t>Pol78</t>
  </si>
  <si>
    <t>-1668466539</t>
  </si>
  <si>
    <t>Pol79</t>
  </si>
  <si>
    <t>64459200</t>
  </si>
  <si>
    <t>Pol80</t>
  </si>
  <si>
    <t>-1220344517</t>
  </si>
  <si>
    <t>Pol81</t>
  </si>
  <si>
    <t>186844102</t>
  </si>
  <si>
    <t>Pol82</t>
  </si>
  <si>
    <t>-1527659755</t>
  </si>
  <si>
    <t>Pol83</t>
  </si>
  <si>
    <t>409378586</t>
  </si>
  <si>
    <t>-801118358</t>
  </si>
  <si>
    <t>Pol84</t>
  </si>
  <si>
    <t>1008726058</t>
  </si>
  <si>
    <t>Pol85</t>
  </si>
  <si>
    <t>-1879859505</t>
  </si>
  <si>
    <t>Pol86</t>
  </si>
  <si>
    <t>1122819094</t>
  </si>
  <si>
    <t>SO 602 - AREÁLOVÉ VONKAJŠIE OSVETLENIE</t>
  </si>
  <si>
    <t>Pol87</t>
  </si>
  <si>
    <t>Svietidlo VO exteriérové LED 85W</t>
  </si>
  <si>
    <t>-1353124416</t>
  </si>
  <si>
    <t>Pol88</t>
  </si>
  <si>
    <t>Výložník k svietidlu na stenu, 1m</t>
  </si>
  <si>
    <t>54428812</t>
  </si>
  <si>
    <t>Pol89</t>
  </si>
  <si>
    <t>Výložník k svietidlu na stožiar, 1m</t>
  </si>
  <si>
    <t>-738758818</t>
  </si>
  <si>
    <t>Pol90</t>
  </si>
  <si>
    <t>Stožiar VO 6m, vrátatne základu</t>
  </si>
  <si>
    <t>442041110</t>
  </si>
  <si>
    <t>Pol91</t>
  </si>
  <si>
    <t>Poistková výzbroj stožiara</t>
  </si>
  <si>
    <t>-312971246</t>
  </si>
  <si>
    <t>Pol92</t>
  </si>
  <si>
    <t>Kábel CYKY-J 3x4</t>
  </si>
  <si>
    <t>2023548799</t>
  </si>
  <si>
    <t>Pol93</t>
  </si>
  <si>
    <t>Snímač intenzity osvetlenia</t>
  </si>
  <si>
    <t>-1788061205</t>
  </si>
  <si>
    <t>-797366430</t>
  </si>
  <si>
    <t>-1637764256</t>
  </si>
  <si>
    <t>Pol94</t>
  </si>
  <si>
    <t>-1643295697</t>
  </si>
  <si>
    <t>Trasa v zemine (vytýčenie kábl. trasy, výkop š.=50cm a hl.=115cm v zemine tr. 2, lôžko pieskové 50/10+10cm, 1x chránička FXKVR110, ochranná platňa, výstražná fólia, zához, zhutnenie, uvedenie do pôvodného stavu) - Výkop predmetom SO601</t>
  </si>
  <si>
    <t>652193906</t>
  </si>
  <si>
    <t>Pol95</t>
  </si>
  <si>
    <t>938120794</t>
  </si>
  <si>
    <t>59724865</t>
  </si>
  <si>
    <t>Pol96</t>
  </si>
  <si>
    <t>507598877</t>
  </si>
  <si>
    <t>517869501</t>
  </si>
  <si>
    <t>772312736</t>
  </si>
  <si>
    <t>Pol97</t>
  </si>
  <si>
    <t>448452719</t>
  </si>
  <si>
    <t>Pol98</t>
  </si>
  <si>
    <t>454287453</t>
  </si>
  <si>
    <t>Pol99</t>
  </si>
  <si>
    <t>-1737123345</t>
  </si>
  <si>
    <t>Pol100</t>
  </si>
  <si>
    <t>1067256957</t>
  </si>
  <si>
    <t>Pol101</t>
  </si>
  <si>
    <t>-793469507</t>
  </si>
  <si>
    <t>PS 01 - PREVÁDZKOVÉ ROZVODY SILNOPRÚDU</t>
  </si>
  <si>
    <t>D1 - 1. Špecifikácia rozvádzača RM1</t>
  </si>
  <si>
    <t xml:space="preserve">    D2 - Výzbroj:</t>
  </si>
  <si>
    <t>D4 -  Dodávka ,montáž</t>
  </si>
  <si>
    <t xml:space="preserve">    D5 - Materiál:</t>
  </si>
  <si>
    <t>D6 -     46-M - Zemné práce pri extr.mont.prácach</t>
  </si>
  <si>
    <t>D7 - Hodinové zúčtovacie sadzby hl. II.-XI.</t>
  </si>
  <si>
    <t>1. Špecifikácia rozvádzača RM1</t>
  </si>
  <si>
    <t>Pol102</t>
  </si>
  <si>
    <t>Rozvádzač oceloplechový, nástenný, Rittal TS8, označenie RM1, jednodverový, rozmery:1000x2000x500mm (šxvxhl), sokel 100 mm, krytie: IP 55/20, odtieň RAL 7035</t>
  </si>
  <si>
    <t>-887410638</t>
  </si>
  <si>
    <t>Výzbroj:</t>
  </si>
  <si>
    <t>Pol103</t>
  </si>
  <si>
    <t>Istič 160A</t>
  </si>
  <si>
    <t>-1950247834</t>
  </si>
  <si>
    <t>Pol104</t>
  </si>
  <si>
    <t>Prúdový transformátor NTP 160/5 A</t>
  </si>
  <si>
    <t>-1144469921</t>
  </si>
  <si>
    <t>Pol105</t>
  </si>
  <si>
    <t>Digitálny merač spotreby el. energie  3PH-M BUS x/5</t>
  </si>
  <si>
    <t>-1518881244</t>
  </si>
  <si>
    <t>Pol106</t>
  </si>
  <si>
    <t>Poistkový odpínač OPV22S-3N (125A)</t>
  </si>
  <si>
    <t>431530331</t>
  </si>
  <si>
    <t>Pol107</t>
  </si>
  <si>
    <t>Poistková patróna PN000,  do 100A gG</t>
  </si>
  <si>
    <t>-2101781290</t>
  </si>
  <si>
    <t>Pol108</t>
  </si>
  <si>
    <t>Istič iC60H 1P 4A/B</t>
  </si>
  <si>
    <t>-13533575</t>
  </si>
  <si>
    <t>Pol109</t>
  </si>
  <si>
    <t>Istič iC60H 1P 6A/B</t>
  </si>
  <si>
    <t>501622740</t>
  </si>
  <si>
    <t>Pol110</t>
  </si>
  <si>
    <t>Istič iC60H 1P 10A/B</t>
  </si>
  <si>
    <t>1083439786</t>
  </si>
  <si>
    <t>Pol111</t>
  </si>
  <si>
    <t>Istič iC60H 1P 16A/B</t>
  </si>
  <si>
    <t>-774194954</t>
  </si>
  <si>
    <t>Pol112</t>
  </si>
  <si>
    <t>Istič iC60H 3P 10A/B</t>
  </si>
  <si>
    <t>250424703</t>
  </si>
  <si>
    <t>Pol113</t>
  </si>
  <si>
    <t>Istič iC60H 3P 16A/B</t>
  </si>
  <si>
    <t>2124669615</t>
  </si>
  <si>
    <t>Pol114</t>
  </si>
  <si>
    <t>Istič iC60H 3P 32A/B</t>
  </si>
  <si>
    <t>2057133698</t>
  </si>
  <si>
    <t>Pol115</t>
  </si>
  <si>
    <t>Prúdový chránič s nadpr. ochr. AC dI=30mA, 4A/B, 1P+N</t>
  </si>
  <si>
    <t>-1503043287</t>
  </si>
  <si>
    <t>Pol116</t>
  </si>
  <si>
    <t>Prúdový chránič s nadpr. ochr. dI=30mA, 10A/B, 1P+N</t>
  </si>
  <si>
    <t>-1010056558</t>
  </si>
  <si>
    <t>Pol117</t>
  </si>
  <si>
    <t>Prúdový chránič s nadpr. ochr. AC dI=30mA, 16A/B, 1P+N</t>
  </si>
  <si>
    <t>2036422655</t>
  </si>
  <si>
    <t>Pol118</t>
  </si>
  <si>
    <t>Pomocné relé RT424730 2P 230VAC+YRT78626</t>
  </si>
  <si>
    <t>391443161</t>
  </si>
  <si>
    <t>Pol119</t>
  </si>
  <si>
    <t>Pomocné relé RT424024 2P 24VDC+YRT78626</t>
  </si>
  <si>
    <t>1393138078</t>
  </si>
  <si>
    <t>Pol120</t>
  </si>
  <si>
    <t>Ovládač otočný trojpolohový XB5-AG33, čierny, 230 V AC, uzamykateľný kľúčom</t>
  </si>
  <si>
    <t>1976080819</t>
  </si>
  <si>
    <t>Pol121</t>
  </si>
  <si>
    <t>Tlačidlový ovládač XB5-AS9445, červený, odblokovanie kľúčom</t>
  </si>
  <si>
    <t>-608945637</t>
  </si>
  <si>
    <t>Pol122</t>
  </si>
  <si>
    <t>Tlačidlový spínač XB5-AA31, 230 V AC, zelený</t>
  </si>
  <si>
    <t>-1242950496</t>
  </si>
  <si>
    <t>Pol123</t>
  </si>
  <si>
    <t>Tlačidlový spínač ZB5-AZ102+ZB-AA1, 230 V AC, biely</t>
  </si>
  <si>
    <t>-175492427</t>
  </si>
  <si>
    <t>Pol124</t>
  </si>
  <si>
    <t>Signálne svietidlo XB5-AVM1, 230V AC, biele</t>
  </si>
  <si>
    <t>496696034</t>
  </si>
  <si>
    <t>Pol125</t>
  </si>
  <si>
    <t>Signálne svietidlo XB5-AVM3, 230V AC, zelené</t>
  </si>
  <si>
    <t>596093515</t>
  </si>
  <si>
    <t>Pol126</t>
  </si>
  <si>
    <t>Signálne svietidlo XB5-AVM4, 230V AC, červené</t>
  </si>
  <si>
    <t>142436665</t>
  </si>
  <si>
    <t>Pol127</t>
  </si>
  <si>
    <t>Stykač LC1-D25P7 o.c. 230 V AC</t>
  </si>
  <si>
    <t>1599389691</t>
  </si>
  <si>
    <t>Pol128</t>
  </si>
  <si>
    <t>Prepínač SEZ S10 JZG 2201 C8, 690V, IP65, uzamykateľný kľúčom, poloha 0 a MAN</t>
  </si>
  <si>
    <t>1804211191</t>
  </si>
  <si>
    <t>Pol129</t>
  </si>
  <si>
    <t>Tepelné relé LRD12 5,5-8A, 690V AC</t>
  </si>
  <si>
    <t>1189013508</t>
  </si>
  <si>
    <t>Pol130</t>
  </si>
  <si>
    <t>Prepäťová ochrana SALTEK FLP-B+C MAXI/3</t>
  </si>
  <si>
    <t>-509184957</t>
  </si>
  <si>
    <t>Pol131</t>
  </si>
  <si>
    <t>Svorka radová RS6</t>
  </si>
  <si>
    <t>-1135832545</t>
  </si>
  <si>
    <t>Pol132</t>
  </si>
  <si>
    <t>Svorka radová RS2,5</t>
  </si>
  <si>
    <t>2124481925</t>
  </si>
  <si>
    <t>Označovacie nápisy - 1 písmeno</t>
  </si>
  <si>
    <t>-1934779294</t>
  </si>
  <si>
    <t>Označovací štítok</t>
  </si>
  <si>
    <t>1767907669</t>
  </si>
  <si>
    <t>Káblová prechodka M16-32</t>
  </si>
  <si>
    <t>-1876822862</t>
  </si>
  <si>
    <t>Svorka radová RS4</t>
  </si>
  <si>
    <t>-913745582</t>
  </si>
  <si>
    <t>Termostat RITTAL 3110.000 230V AC</t>
  </si>
  <si>
    <t>-1979988983</t>
  </si>
  <si>
    <t>Zásuvka na DIN lištu KANLUX 16A, 230 V AC, KMFS-16A</t>
  </si>
  <si>
    <t>5652111</t>
  </si>
  <si>
    <t>Ohrev RITTAL 9769.015, 230V AC, 1000W</t>
  </si>
  <si>
    <t>-105714523</t>
  </si>
  <si>
    <t>Ventilátor RITTAL 3323.107, 230V AC, 19W</t>
  </si>
  <si>
    <t>-815476198</t>
  </si>
  <si>
    <t>podružný montážny materiál</t>
  </si>
  <si>
    <t>-729249429</t>
  </si>
  <si>
    <t>D4</t>
  </si>
  <si>
    <t xml:space="preserve"> Dodávka ,montáž</t>
  </si>
  <si>
    <t>Pol142</t>
  </si>
  <si>
    <t>Rozvádzač RM1  viď špecifikácia</t>
  </si>
  <si>
    <t>-1593414947</t>
  </si>
  <si>
    <t>Pol143</t>
  </si>
  <si>
    <t>Zásuvková skriňa  2x400V/16A, 2x230V/16A s istením</t>
  </si>
  <si>
    <t>-1607912948</t>
  </si>
  <si>
    <t>Pol144</t>
  </si>
  <si>
    <t>Stop tlačítko v skrinke s klúčom, 1/1, červená, IP67</t>
  </si>
  <si>
    <t>1288758072</t>
  </si>
  <si>
    <t>Pol145</t>
  </si>
  <si>
    <t>Inštalačná krabica so svorkami, IP67</t>
  </si>
  <si>
    <t>-1106803571</t>
  </si>
  <si>
    <t>Pol146</t>
  </si>
  <si>
    <t>Priestorový termostat , TEV-1 ,+5až60st, IP65, 230V/16A</t>
  </si>
  <si>
    <t>17513483</t>
  </si>
  <si>
    <t>Pol147</t>
  </si>
  <si>
    <t>Vyhrievací kábel 10W/m/10st vč. ukončenia</t>
  </si>
  <si>
    <t>-1143615428</t>
  </si>
  <si>
    <t>D5</t>
  </si>
  <si>
    <t>Materiál:</t>
  </si>
  <si>
    <t>Pol148</t>
  </si>
  <si>
    <t>Kábel  OLFLEX CL. 110 BK 300/500V 3G1,0</t>
  </si>
  <si>
    <t>-490210208</t>
  </si>
  <si>
    <t>Pol149</t>
  </si>
  <si>
    <t>Kábel OLFLEX CL. 110 BK 300/500V 3G2,5</t>
  </si>
  <si>
    <t>1708854599</t>
  </si>
  <si>
    <t>Pol150</t>
  </si>
  <si>
    <t>Kábel  OLFLEX CL. 110 BK 300/500V 4G2,5</t>
  </si>
  <si>
    <t>-1148124270</t>
  </si>
  <si>
    <t>Pol151</t>
  </si>
  <si>
    <t>Kábel  NHXH-J 3x2,5 FE180/E90</t>
  </si>
  <si>
    <t>970918977</t>
  </si>
  <si>
    <t>Pol152</t>
  </si>
  <si>
    <t>Kábel  CYKY-J 4x2,5</t>
  </si>
  <si>
    <t>1472485861</t>
  </si>
  <si>
    <t>Pol153</t>
  </si>
  <si>
    <t>Kábel  CYKY-J 5x2,5</t>
  </si>
  <si>
    <t>44836358</t>
  </si>
  <si>
    <t>Pol154</t>
  </si>
  <si>
    <t>Kábel  CYKY-J 5x4</t>
  </si>
  <si>
    <t>1026977989</t>
  </si>
  <si>
    <t>Pol155</t>
  </si>
  <si>
    <t>Kábel  CYKY-J 5x25</t>
  </si>
  <si>
    <t>1521650845</t>
  </si>
  <si>
    <t>Pol156</t>
  </si>
  <si>
    <t>kábel CY 4 = H07V-U zeleno/žltý</t>
  </si>
  <si>
    <t>-37595838</t>
  </si>
  <si>
    <t>Pol157</t>
  </si>
  <si>
    <t>kábel CY 6 = H07V-U zeleno/žltý</t>
  </si>
  <si>
    <t>87732321</t>
  </si>
  <si>
    <t>Pol158</t>
  </si>
  <si>
    <t>Elektroinšt. trubka ohybná do vonk. prostredia pr.16/20/25 mm</t>
  </si>
  <si>
    <t>-311887261</t>
  </si>
  <si>
    <t>Pol159</t>
  </si>
  <si>
    <t>Elektroinšt. trubka ocelová, pev. Uložená pr.16/20/25 mm</t>
  </si>
  <si>
    <t>2012039730</t>
  </si>
  <si>
    <t>Pol160</t>
  </si>
  <si>
    <t>Elektroinšt. žľab 125x50 mm,vr. veka,upevnenia a tvaroviek a prísl.</t>
  </si>
  <si>
    <t>-291821167</t>
  </si>
  <si>
    <t>Pol161</t>
  </si>
  <si>
    <t>Uholník 30x30x3mm</t>
  </si>
  <si>
    <t>-557164341</t>
  </si>
  <si>
    <t>Pol162</t>
  </si>
  <si>
    <t>Drobný elektroinštalačný materiál (elektroinst. krabice, svorkovnice, atd.)</t>
  </si>
  <si>
    <t>1782756712</t>
  </si>
  <si>
    <t>Pol163</t>
  </si>
  <si>
    <t>951755146</t>
  </si>
  <si>
    <t>Pol164</t>
  </si>
  <si>
    <t>1411540601</t>
  </si>
  <si>
    <t>Pol165</t>
  </si>
  <si>
    <t>Pásovina FeZn do120mm2</t>
  </si>
  <si>
    <t>1888360911</t>
  </si>
  <si>
    <t>Pol166</t>
  </si>
  <si>
    <t>Guľatina FeZn 10mm</t>
  </si>
  <si>
    <t>-1484991736</t>
  </si>
  <si>
    <t>Pol167</t>
  </si>
  <si>
    <t>Al štítok na označovanie káblov a prístrojov</t>
  </si>
  <si>
    <t>-597533721</t>
  </si>
  <si>
    <t>Pol168</t>
  </si>
  <si>
    <t>Korugovaná trubka fí40</t>
  </si>
  <si>
    <t>-825482570</t>
  </si>
  <si>
    <t>Pol169</t>
  </si>
  <si>
    <t>Potipožiarne upchávky (označ. + certifik.)</t>
  </si>
  <si>
    <t>-757606045</t>
  </si>
  <si>
    <t>Pol170</t>
  </si>
  <si>
    <t>Farba syntetická základná S2000/0100</t>
  </si>
  <si>
    <t>202383440</t>
  </si>
  <si>
    <t>Pol171</t>
  </si>
  <si>
    <t>Farba syntetická vrchná S2014/0100</t>
  </si>
  <si>
    <t>429744203</t>
  </si>
  <si>
    <t>Pol172</t>
  </si>
  <si>
    <t>Riedidlo pre nátery syntetické S6001/0000</t>
  </si>
  <si>
    <t>-1851525352</t>
  </si>
  <si>
    <t>D6</t>
  </si>
  <si>
    <t xml:space="preserve">    46-M - Zemné práce pri extr.mont.prácach</t>
  </si>
  <si>
    <t>Pol173</t>
  </si>
  <si>
    <t>Vytýčenie káblovej trasy</t>
  </si>
  <si>
    <t>-71631400</t>
  </si>
  <si>
    <t>Pol174</t>
  </si>
  <si>
    <t>Hĺbenie káblovej ryhy ručne š=35 cm,hl=80 cm hlbokej, tr.3</t>
  </si>
  <si>
    <t>-988345214</t>
  </si>
  <si>
    <t>Pol175</t>
  </si>
  <si>
    <t>Chránička  FXKVR50</t>
  </si>
  <si>
    <t>1060324322</t>
  </si>
  <si>
    <t>Pol176</t>
  </si>
  <si>
    <t>Výstražná fólia - červená</t>
  </si>
  <si>
    <t>-1672861076</t>
  </si>
  <si>
    <t>Pol177</t>
  </si>
  <si>
    <t>Zriadenie kábl. ložka z  piesku 35/10+10cm</t>
  </si>
  <si>
    <t>2098734308</t>
  </si>
  <si>
    <t>Pol178</t>
  </si>
  <si>
    <t>Zásyp káblovej ryhy ručne š=35 cm,hl=80 cm hlbokej, tr.3</t>
  </si>
  <si>
    <t>2033289169</t>
  </si>
  <si>
    <t>Pol179</t>
  </si>
  <si>
    <t>Úprava terénu tr.3</t>
  </si>
  <si>
    <t>1770721337</t>
  </si>
  <si>
    <t>D7</t>
  </si>
  <si>
    <t>Hodinové zúčtovacie sadzby hl. II.-XI.</t>
  </si>
  <si>
    <t>Pol180</t>
  </si>
  <si>
    <t>Práce na el. technickom zariadení, kontrola merania a ovládania cez riadiaci systém</t>
  </si>
  <si>
    <t>hod</t>
  </si>
  <si>
    <t>-1928239190</t>
  </si>
  <si>
    <t>Pol181</t>
  </si>
  <si>
    <t>Oživenie systému a zriadenie technolog. zariadenia komplex. vyskúšanie  cez riadiaci systém</t>
  </si>
  <si>
    <t>1623300433</t>
  </si>
  <si>
    <t>Pol182</t>
  </si>
  <si>
    <t>Vykonanie odbornej prehliadky a skúšky a vypracovanie správy v zmysle STN 33 15 00, STN 33 2000-6 a Vyhl. Č. 508/2007 Z.z.</t>
  </si>
  <si>
    <t>747585823</t>
  </si>
  <si>
    <t>Pol183</t>
  </si>
  <si>
    <t>Vybavenie stanoviska TISR</t>
  </si>
  <si>
    <t>742770947</t>
  </si>
  <si>
    <t>Pol184</t>
  </si>
  <si>
    <t>1.úradná skúška</t>
  </si>
  <si>
    <t>-1422911244</t>
  </si>
  <si>
    <t>PS 02 - MERANIE A REGULÁCIA</t>
  </si>
  <si>
    <t>D4 - 3. Špecifikácia zariadení MaR:</t>
  </si>
  <si>
    <t>D5 - A. Dodávka</t>
  </si>
  <si>
    <t xml:space="preserve">    D6 - Materiál:</t>
  </si>
  <si>
    <t>D7 -     46-M - Zemné práce pri extr.mont.prácach</t>
  </si>
  <si>
    <t>D8 - Hodinové zúčtovacie sadzby hl. II.-XI.</t>
  </si>
  <si>
    <t>3. Špecifikácia zariadení MaR:</t>
  </si>
  <si>
    <t>Pol216</t>
  </si>
  <si>
    <t>Dúchadlo , Model: DL2, Elektrické parametre: 400V; 50Hz; 5A; 2,2kW, dodávka technológie</t>
  </si>
  <si>
    <t>5441933</t>
  </si>
  <si>
    <t>Pol217</t>
  </si>
  <si>
    <t>Bezdrôtový snímač teploty, Typ: TML,Krytie: IP68, dodávka technológie</t>
  </si>
  <si>
    <t>1731393630</t>
  </si>
  <si>
    <t>Pol218</t>
  </si>
  <si>
    <t>Prijímacia jednotka, Typ: FEV4i, dodávka technológie</t>
  </si>
  <si>
    <t>176211644</t>
  </si>
  <si>
    <t>Pol219</t>
  </si>
  <si>
    <t>Konektorová skriňa, Typ: KL3-S, Krytie: IP65, dodávka technológie</t>
  </si>
  <si>
    <t>2099496474</t>
  </si>
  <si>
    <t>Pol220</t>
  </si>
  <si>
    <t>Snímač vonkajšej teploty, Pt100, 2 vodiče s prevodníkom 4...20mA, Merací rozsah: -30°C...+60°C, Krytie: IP65, dodávka technológie</t>
  </si>
  <si>
    <t>-1461982634</t>
  </si>
  <si>
    <t>Pol221</t>
  </si>
  <si>
    <t>Magnetický kontaktný spínač, Typ: zatvorený suchý kontakt, Poloha uzatv.: 75 mm, Max. spín. U/I:100VDC/VAC; 0,4A, dodávka technológie</t>
  </si>
  <si>
    <t>1967914349</t>
  </si>
  <si>
    <t>Pol222</t>
  </si>
  <si>
    <t>Snímač teploty,príložný, Pt100, 2 vodiče s prevodníkom 4...20mA, Merací rozsah: 30°C...+130°C, Krytie: IP65, dodávka technológie</t>
  </si>
  <si>
    <t>-1530849635</t>
  </si>
  <si>
    <t>Pol223</t>
  </si>
  <si>
    <t>Snímač tlaku , 2 vodiče s prevodníkom 4...20mA, Merací rozsah: 60...250kPa, Krytie: IP65, dodávka technológie</t>
  </si>
  <si>
    <t>-1206986681</t>
  </si>
  <si>
    <t>A. Dodávka</t>
  </si>
  <si>
    <t>Pol224</t>
  </si>
  <si>
    <t>Rozvádzač DT 1  viď špecifikácia</t>
  </si>
  <si>
    <t>1123484483</t>
  </si>
  <si>
    <t>Pol225</t>
  </si>
  <si>
    <t>Rozvádzač DA 1  viď špecifikácia</t>
  </si>
  <si>
    <t>338366029</t>
  </si>
  <si>
    <t>Pol226</t>
  </si>
  <si>
    <t>PC zostava+monitor 22"</t>
  </si>
  <si>
    <t>1059411231</t>
  </si>
  <si>
    <t>Pol227</t>
  </si>
  <si>
    <t>zdroj UPS APC SMART 230V 1,5kVA (1kW)</t>
  </si>
  <si>
    <t>1379205505</t>
  </si>
  <si>
    <t>Pol228</t>
  </si>
  <si>
    <t>Program . SW, oživenie , zaškolenie</t>
  </si>
  <si>
    <t>153245127</t>
  </si>
  <si>
    <t>Pol229</t>
  </si>
  <si>
    <t>Snímač  MaR  viď špecifikácia</t>
  </si>
  <si>
    <t>-1774101913</t>
  </si>
  <si>
    <t>Pol230</t>
  </si>
  <si>
    <t>1081826030</t>
  </si>
  <si>
    <t>Pol231</t>
  </si>
  <si>
    <t>Kábel OLFLEX CL. 110 BK 300/500V 3G1,5</t>
  </si>
  <si>
    <t>-1469059636</t>
  </si>
  <si>
    <t>Pol232</t>
  </si>
  <si>
    <t>-1993807056</t>
  </si>
  <si>
    <t>Pol233</t>
  </si>
  <si>
    <t>Kábel  OLFLEX CL. 110 BK 300/500V 7G1,5</t>
  </si>
  <si>
    <t>1772647125</t>
  </si>
  <si>
    <t>Pol234</t>
  </si>
  <si>
    <t>Kábel  Li2YCY(TP) 2x2x0,8</t>
  </si>
  <si>
    <t>1623170875</t>
  </si>
  <si>
    <t>Pol235</t>
  </si>
  <si>
    <t>Kábel PCXHE-R 4x2x0,6/FTP LSOH AWG24 cat6Ae</t>
  </si>
  <si>
    <t>-133257252</t>
  </si>
  <si>
    <t>1544404087</t>
  </si>
  <si>
    <t>1494626956</t>
  </si>
  <si>
    <t>282204683</t>
  </si>
  <si>
    <t>-1320997787</t>
  </si>
  <si>
    <t>Pol236</t>
  </si>
  <si>
    <t>Korugovaná rúrka ohybná , fí 40mm</t>
  </si>
  <si>
    <t>-1188078137</t>
  </si>
  <si>
    <t>143538115</t>
  </si>
  <si>
    <t>Pol237</t>
  </si>
  <si>
    <t>2030738070</t>
  </si>
  <si>
    <t>-1078972636</t>
  </si>
  <si>
    <t>Pol238</t>
  </si>
  <si>
    <t>-2143462803</t>
  </si>
  <si>
    <t>-1445975534</t>
  </si>
  <si>
    <t>Pol239</t>
  </si>
  <si>
    <t>-1821470361</t>
  </si>
  <si>
    <t>-1358734459</t>
  </si>
  <si>
    <t>1446165536</t>
  </si>
  <si>
    <t>1676649197</t>
  </si>
  <si>
    <t>Pol240</t>
  </si>
  <si>
    <t>Chránička FXKVR50</t>
  </si>
  <si>
    <t>1244265535</t>
  </si>
  <si>
    <t>869704010</t>
  </si>
  <si>
    <t>1991271302</t>
  </si>
  <si>
    <t>1597067908</t>
  </si>
  <si>
    <t>1809590260</t>
  </si>
  <si>
    <t>D8</t>
  </si>
  <si>
    <t>1005240384</t>
  </si>
  <si>
    <t>Pol241</t>
  </si>
  <si>
    <t>Oživenie systému a zriadenie technolog. zariadenia  komplex. vyskúšanie  riadiaci systém</t>
  </si>
  <si>
    <t>232031930</t>
  </si>
  <si>
    <t>Pol242</t>
  </si>
  <si>
    <t>Vykonanie odbornej prehliadky a skúšky  a vypracovanie správy v zmysle STN 33 15 00, STN 33 2000-6 a Vyhl. Č. 508/2007 Z.z.</t>
  </si>
  <si>
    <t>-1473859517</t>
  </si>
  <si>
    <t>-1779193273</t>
  </si>
  <si>
    <t>719847886</t>
  </si>
  <si>
    <t>km</t>
  </si>
  <si>
    <t>WESICO  SP4012 (Max: 40t, dĺžka 12m), ostatné porametre zachované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</si>
</sst>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color rgb="FFFF0000"/>
      <name val="Arial CE"/>
      <family val="2"/>
      <charset val="238"/>
    </font>
    <font>
      <i/>
      <sz val="9"/>
      <color rgb="FFFF0000"/>
      <name val="Arial CE"/>
      <family val="2"/>
      <charset val="238"/>
    </font>
    <font>
      <sz val="8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167" fontId="34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" fontId="8" fillId="0" borderId="0" xfId="0" applyNumberFormat="1" applyFont="1" applyAlignment="1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6" fillId="0" borderId="14" xfId="0" applyFont="1" applyBorder="1" applyAlignment="1">
      <alignment horizontal="left" vertical="top" wrapText="1"/>
    </xf>
    <xf numFmtId="0" fontId="36" fillId="0" borderId="0" xfId="0" applyFont="1" applyAlignment="1">
      <alignment horizontal="left" vertical="top" wrapText="1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0"/>
  <sheetViews>
    <sheetView showGridLines="0" tabSelected="1" topLeftCell="A91" workbookViewId="0">
      <selection activeCell="AI119" sqref="AI11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198" t="s">
        <v>5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 x14ac:dyDescent="0.2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 x14ac:dyDescent="0.2">
      <c r="B5" s="17"/>
      <c r="D5" s="21" t="s">
        <v>12</v>
      </c>
      <c r="K5" s="215" t="s">
        <v>13</v>
      </c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R5" s="17"/>
      <c r="BE5" s="212" t="s">
        <v>14</v>
      </c>
      <c r="BS5" s="14" t="s">
        <v>6</v>
      </c>
    </row>
    <row r="6" spans="1:74" s="1" customFormat="1" ht="36.950000000000003" customHeight="1" x14ac:dyDescent="0.2">
      <c r="B6" s="17"/>
      <c r="D6" s="23" t="s">
        <v>15</v>
      </c>
      <c r="K6" s="216" t="s">
        <v>16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R6" s="17"/>
      <c r="BE6" s="213"/>
      <c r="BS6" s="14" t="s">
        <v>6</v>
      </c>
    </row>
    <row r="7" spans="1:74" s="1" customFormat="1" ht="12" customHeight="1" x14ac:dyDescent="0.2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213"/>
      <c r="BS7" s="14" t="s">
        <v>6</v>
      </c>
    </row>
    <row r="8" spans="1:74" s="1" customFormat="1" ht="12" customHeight="1" x14ac:dyDescent="0.2">
      <c r="B8" s="17"/>
      <c r="D8" s="24" t="s">
        <v>19</v>
      </c>
      <c r="K8" s="22" t="s">
        <v>20</v>
      </c>
      <c r="AK8" s="24" t="s">
        <v>21</v>
      </c>
      <c r="AN8" s="25" t="s">
        <v>22</v>
      </c>
      <c r="AR8" s="17"/>
      <c r="BE8" s="213"/>
      <c r="BS8" s="14" t="s">
        <v>6</v>
      </c>
    </row>
    <row r="9" spans="1:74" s="1" customFormat="1" ht="14.45" customHeight="1" x14ac:dyDescent="0.2">
      <c r="B9" s="17"/>
      <c r="AR9" s="17"/>
      <c r="BE9" s="213"/>
      <c r="BS9" s="14" t="s">
        <v>6</v>
      </c>
    </row>
    <row r="10" spans="1:74" s="1" customFormat="1" ht="12" customHeight="1" x14ac:dyDescent="0.2">
      <c r="B10" s="17"/>
      <c r="D10" s="24" t="s">
        <v>23</v>
      </c>
      <c r="AK10" s="24" t="s">
        <v>24</v>
      </c>
      <c r="AN10" s="22" t="s">
        <v>1</v>
      </c>
      <c r="AR10" s="17"/>
      <c r="BE10" s="213"/>
      <c r="BS10" s="14" t="s">
        <v>6</v>
      </c>
    </row>
    <row r="11" spans="1:74" s="1" customFormat="1" ht="18.399999999999999" customHeight="1" x14ac:dyDescent="0.2">
      <c r="B11" s="17"/>
      <c r="E11" s="22" t="s">
        <v>25</v>
      </c>
      <c r="AK11" s="24" t="s">
        <v>26</v>
      </c>
      <c r="AN11" s="22" t="s">
        <v>1</v>
      </c>
      <c r="AR11" s="17"/>
      <c r="BE11" s="213"/>
      <c r="BS11" s="14" t="s">
        <v>6</v>
      </c>
    </row>
    <row r="12" spans="1:74" s="1" customFormat="1" ht="6.95" customHeight="1" x14ac:dyDescent="0.2">
      <c r="B12" s="17"/>
      <c r="AR12" s="17"/>
      <c r="BE12" s="213"/>
      <c r="BS12" s="14" t="s">
        <v>6</v>
      </c>
    </row>
    <row r="13" spans="1:74" s="1" customFormat="1" ht="12" customHeight="1" x14ac:dyDescent="0.2">
      <c r="B13" s="17"/>
      <c r="D13" s="24" t="s">
        <v>27</v>
      </c>
      <c r="AK13" s="24" t="s">
        <v>24</v>
      </c>
      <c r="AN13" s="26" t="s">
        <v>28</v>
      </c>
      <c r="AR13" s="17"/>
      <c r="BE13" s="213"/>
      <c r="BS13" s="14" t="s">
        <v>6</v>
      </c>
    </row>
    <row r="14" spans="1:74" ht="12.75" x14ac:dyDescent="0.2">
      <c r="B14" s="17"/>
      <c r="E14" s="217" t="s">
        <v>28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4" t="s">
        <v>26</v>
      </c>
      <c r="AN14" s="26" t="s">
        <v>28</v>
      </c>
      <c r="AR14" s="17"/>
      <c r="BE14" s="213"/>
      <c r="BS14" s="14" t="s">
        <v>6</v>
      </c>
    </row>
    <row r="15" spans="1:74" s="1" customFormat="1" ht="6.95" customHeight="1" x14ac:dyDescent="0.2">
      <c r="B15" s="17"/>
      <c r="AR15" s="17"/>
      <c r="BE15" s="213"/>
      <c r="BS15" s="14" t="s">
        <v>3</v>
      </c>
    </row>
    <row r="16" spans="1:74" s="1" customFormat="1" ht="12" customHeight="1" x14ac:dyDescent="0.2">
      <c r="B16" s="17"/>
      <c r="D16" s="24" t="s">
        <v>29</v>
      </c>
      <c r="AK16" s="24" t="s">
        <v>24</v>
      </c>
      <c r="AN16" s="22" t="s">
        <v>1</v>
      </c>
      <c r="AR16" s="17"/>
      <c r="BE16" s="213"/>
      <c r="BS16" s="14" t="s">
        <v>3</v>
      </c>
    </row>
    <row r="17" spans="1:71" s="1" customFormat="1" ht="18.399999999999999" customHeight="1" x14ac:dyDescent="0.2">
      <c r="B17" s="17"/>
      <c r="E17" s="22" t="s">
        <v>30</v>
      </c>
      <c r="AK17" s="24" t="s">
        <v>26</v>
      </c>
      <c r="AN17" s="22" t="s">
        <v>1</v>
      </c>
      <c r="AR17" s="17"/>
      <c r="BE17" s="213"/>
      <c r="BS17" s="14" t="s">
        <v>31</v>
      </c>
    </row>
    <row r="18" spans="1:71" s="1" customFormat="1" ht="6.95" customHeight="1" x14ac:dyDescent="0.2">
      <c r="B18" s="17"/>
      <c r="AR18" s="17"/>
      <c r="BE18" s="213"/>
      <c r="BS18" s="14" t="s">
        <v>6</v>
      </c>
    </row>
    <row r="19" spans="1:71" s="1" customFormat="1" ht="12" customHeight="1" x14ac:dyDescent="0.2">
      <c r="B19" s="17"/>
      <c r="D19" s="24" t="s">
        <v>32</v>
      </c>
      <c r="AK19" s="24" t="s">
        <v>24</v>
      </c>
      <c r="AN19" s="22" t="s">
        <v>1</v>
      </c>
      <c r="AR19" s="17"/>
      <c r="BE19" s="213"/>
      <c r="BS19" s="14" t="s">
        <v>6</v>
      </c>
    </row>
    <row r="20" spans="1:71" s="1" customFormat="1" ht="18.399999999999999" customHeight="1" x14ac:dyDescent="0.2">
      <c r="B20" s="17"/>
      <c r="E20" s="22" t="s">
        <v>30</v>
      </c>
      <c r="AK20" s="24" t="s">
        <v>26</v>
      </c>
      <c r="AN20" s="22" t="s">
        <v>1</v>
      </c>
      <c r="AR20" s="17"/>
      <c r="BE20" s="213"/>
      <c r="BS20" s="14" t="s">
        <v>31</v>
      </c>
    </row>
    <row r="21" spans="1:71" s="1" customFormat="1" ht="6.95" customHeight="1" x14ac:dyDescent="0.2">
      <c r="B21" s="17"/>
      <c r="AR21" s="17"/>
      <c r="BE21" s="213"/>
    </row>
    <row r="22" spans="1:71" s="1" customFormat="1" ht="12" customHeight="1" x14ac:dyDescent="0.2">
      <c r="B22" s="17"/>
      <c r="D22" s="24" t="s">
        <v>33</v>
      </c>
      <c r="AR22" s="17"/>
      <c r="BE22" s="213"/>
    </row>
    <row r="23" spans="1:71" s="1" customFormat="1" ht="59.25" customHeight="1" x14ac:dyDescent="0.2">
      <c r="B23" s="17"/>
      <c r="E23" s="219" t="s">
        <v>34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R23" s="17"/>
      <c r="BE23" s="213"/>
    </row>
    <row r="24" spans="1:71" s="1" customFormat="1" ht="6.95" customHeight="1" x14ac:dyDescent="0.2">
      <c r="B24" s="17"/>
      <c r="AR24" s="17"/>
      <c r="BE24" s="213"/>
    </row>
    <row r="25" spans="1:71" s="1" customFormat="1" ht="6.95" customHeight="1" x14ac:dyDescent="0.2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13"/>
    </row>
    <row r="26" spans="1:71" s="2" customFormat="1" ht="25.9" customHeight="1" x14ac:dyDescent="0.2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0">
        <f>ROUND(AG94,2)</f>
        <v>1398982.4</v>
      </c>
      <c r="AL26" s="221"/>
      <c r="AM26" s="221"/>
      <c r="AN26" s="221"/>
      <c r="AO26" s="221"/>
      <c r="AP26" s="29"/>
      <c r="AQ26" s="29"/>
      <c r="AR26" s="30"/>
      <c r="BE26" s="213"/>
    </row>
    <row r="27" spans="1:7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13"/>
    </row>
    <row r="28" spans="1:71" s="2" customFormat="1" ht="12.75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22" t="s">
        <v>36</v>
      </c>
      <c r="M28" s="222"/>
      <c r="N28" s="222"/>
      <c r="O28" s="222"/>
      <c r="P28" s="222"/>
      <c r="Q28" s="29"/>
      <c r="R28" s="29"/>
      <c r="S28" s="29"/>
      <c r="T28" s="29"/>
      <c r="U28" s="29"/>
      <c r="V28" s="29"/>
      <c r="W28" s="222" t="s">
        <v>37</v>
      </c>
      <c r="X28" s="222"/>
      <c r="Y28" s="222"/>
      <c r="Z28" s="222"/>
      <c r="AA28" s="222"/>
      <c r="AB28" s="222"/>
      <c r="AC28" s="222"/>
      <c r="AD28" s="222"/>
      <c r="AE28" s="222"/>
      <c r="AF28" s="29"/>
      <c r="AG28" s="29"/>
      <c r="AH28" s="29"/>
      <c r="AI28" s="29"/>
      <c r="AJ28" s="29"/>
      <c r="AK28" s="222" t="s">
        <v>38</v>
      </c>
      <c r="AL28" s="222"/>
      <c r="AM28" s="222"/>
      <c r="AN28" s="222"/>
      <c r="AO28" s="222"/>
      <c r="AP28" s="29"/>
      <c r="AQ28" s="29"/>
      <c r="AR28" s="30"/>
      <c r="BE28" s="213"/>
    </row>
    <row r="29" spans="1:71" s="3" customFormat="1" ht="14.45" customHeight="1" x14ac:dyDescent="0.2">
      <c r="B29" s="34"/>
      <c r="D29" s="24" t="s">
        <v>39</v>
      </c>
      <c r="F29" s="24" t="s">
        <v>40</v>
      </c>
      <c r="L29" s="207">
        <v>0.2</v>
      </c>
      <c r="M29" s="206"/>
      <c r="N29" s="206"/>
      <c r="O29" s="206"/>
      <c r="P29" s="206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5">
        <f>ROUND(AV94, 2)</f>
        <v>0</v>
      </c>
      <c r="AL29" s="206"/>
      <c r="AM29" s="206"/>
      <c r="AN29" s="206"/>
      <c r="AO29" s="206"/>
      <c r="AR29" s="34"/>
      <c r="BE29" s="214"/>
    </row>
    <row r="30" spans="1:71" s="3" customFormat="1" ht="14.45" customHeight="1" x14ac:dyDescent="0.2">
      <c r="B30" s="34"/>
      <c r="F30" s="24" t="s">
        <v>41</v>
      </c>
      <c r="L30" s="207">
        <v>0.2</v>
      </c>
      <c r="M30" s="206"/>
      <c r="N30" s="206"/>
      <c r="O30" s="206"/>
      <c r="P30" s="206"/>
      <c r="W30" s="205">
        <f>ROUND(BA94, 2)</f>
        <v>1384482.4</v>
      </c>
      <c r="X30" s="206"/>
      <c r="Y30" s="206"/>
      <c r="Z30" s="206"/>
      <c r="AA30" s="206"/>
      <c r="AB30" s="206"/>
      <c r="AC30" s="206"/>
      <c r="AD30" s="206"/>
      <c r="AE30" s="206"/>
      <c r="AK30" s="205">
        <f>ROUND(AW94, 2)</f>
        <v>276896.48</v>
      </c>
      <c r="AL30" s="206"/>
      <c r="AM30" s="206"/>
      <c r="AN30" s="206"/>
      <c r="AO30" s="206"/>
      <c r="AR30" s="34"/>
      <c r="BE30" s="214"/>
    </row>
    <row r="31" spans="1:71" s="3" customFormat="1" ht="14.45" hidden="1" customHeight="1" x14ac:dyDescent="0.2">
      <c r="B31" s="34"/>
      <c r="F31" s="24" t="s">
        <v>42</v>
      </c>
      <c r="L31" s="207">
        <v>0.2</v>
      </c>
      <c r="M31" s="206"/>
      <c r="N31" s="206"/>
      <c r="O31" s="206"/>
      <c r="P31" s="206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R31" s="34"/>
      <c r="BE31" s="214"/>
    </row>
    <row r="32" spans="1:71" s="3" customFormat="1" ht="14.45" hidden="1" customHeight="1" x14ac:dyDescent="0.2">
      <c r="B32" s="34"/>
      <c r="F32" s="24" t="s">
        <v>43</v>
      </c>
      <c r="L32" s="207">
        <v>0.2</v>
      </c>
      <c r="M32" s="206"/>
      <c r="N32" s="206"/>
      <c r="O32" s="206"/>
      <c r="P32" s="206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5">
        <v>0</v>
      </c>
      <c r="AL32" s="206"/>
      <c r="AM32" s="206"/>
      <c r="AN32" s="206"/>
      <c r="AO32" s="206"/>
      <c r="AR32" s="34"/>
      <c r="BE32" s="214"/>
    </row>
    <row r="33" spans="1:57" s="3" customFormat="1" ht="14.45" hidden="1" customHeight="1" x14ac:dyDescent="0.2">
      <c r="B33" s="34"/>
      <c r="F33" s="24" t="s">
        <v>44</v>
      </c>
      <c r="L33" s="207">
        <v>0</v>
      </c>
      <c r="M33" s="206"/>
      <c r="N33" s="206"/>
      <c r="O33" s="206"/>
      <c r="P33" s="206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5">
        <v>0</v>
      </c>
      <c r="AL33" s="206"/>
      <c r="AM33" s="206"/>
      <c r="AN33" s="206"/>
      <c r="AO33" s="206"/>
      <c r="AR33" s="34"/>
      <c r="BE33" s="214"/>
    </row>
    <row r="34" spans="1:57" s="2" customFormat="1" ht="6.95" customHeight="1" x14ac:dyDescent="0.2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13"/>
    </row>
    <row r="35" spans="1:57" s="2" customFormat="1" ht="25.9" customHeight="1" x14ac:dyDescent="0.2">
      <c r="A35" s="29"/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211" t="s">
        <v>47</v>
      </c>
      <c r="Y35" s="209"/>
      <c r="Z35" s="209"/>
      <c r="AA35" s="209"/>
      <c r="AB35" s="209"/>
      <c r="AC35" s="37"/>
      <c r="AD35" s="37"/>
      <c r="AE35" s="37"/>
      <c r="AF35" s="37"/>
      <c r="AG35" s="37"/>
      <c r="AH35" s="37"/>
      <c r="AI35" s="37"/>
      <c r="AJ35" s="37"/>
      <c r="AK35" s="208">
        <f>SUM(AK26:AK33)</f>
        <v>1675878.88</v>
      </c>
      <c r="AL35" s="209"/>
      <c r="AM35" s="209"/>
      <c r="AN35" s="209"/>
      <c r="AO35" s="210"/>
      <c r="AP35" s="35"/>
      <c r="AQ35" s="35"/>
      <c r="AR35" s="30"/>
      <c r="BE35" s="29"/>
    </row>
    <row r="36" spans="1:57" s="2" customFormat="1" ht="6.95" customHeight="1" x14ac:dyDescent="0.2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 x14ac:dyDescent="0.2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spans="1:57" x14ac:dyDescent="0.2">
      <c r="B50" s="17"/>
      <c r="AR50" s="17"/>
    </row>
    <row r="51" spans="1:57" x14ac:dyDescent="0.2">
      <c r="B51" s="17"/>
      <c r="AR51" s="17"/>
    </row>
    <row r="52" spans="1:57" x14ac:dyDescent="0.2">
      <c r="B52" s="17"/>
      <c r="AR52" s="17"/>
    </row>
    <row r="53" spans="1:57" x14ac:dyDescent="0.2">
      <c r="B53" s="17"/>
      <c r="AR53" s="17"/>
    </row>
    <row r="54" spans="1:57" x14ac:dyDescent="0.2">
      <c r="B54" s="17"/>
      <c r="AR54" s="17"/>
    </row>
    <row r="55" spans="1:57" x14ac:dyDescent="0.2">
      <c r="B55" s="17"/>
      <c r="AR55" s="17"/>
    </row>
    <row r="56" spans="1:57" x14ac:dyDescent="0.2">
      <c r="B56" s="17"/>
      <c r="AR56" s="17"/>
    </row>
    <row r="57" spans="1:57" x14ac:dyDescent="0.2">
      <c r="B57" s="17"/>
      <c r="AR57" s="17"/>
    </row>
    <row r="58" spans="1:57" x14ac:dyDescent="0.2">
      <c r="B58" s="17"/>
      <c r="AR58" s="17"/>
    </row>
    <row r="59" spans="1:57" x14ac:dyDescent="0.2">
      <c r="B59" s="17"/>
      <c r="AR59" s="17"/>
    </row>
    <row r="60" spans="1:57" s="2" customFormat="1" ht="12.75" x14ac:dyDescent="0.2">
      <c r="A60" s="29"/>
      <c r="B60" s="30"/>
      <c r="C60" s="29"/>
      <c r="D60" s="42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50</v>
      </c>
      <c r="AI60" s="32"/>
      <c r="AJ60" s="32"/>
      <c r="AK60" s="32"/>
      <c r="AL60" s="32"/>
      <c r="AM60" s="42" t="s">
        <v>51</v>
      </c>
      <c r="AN60" s="32"/>
      <c r="AO60" s="32"/>
      <c r="AP60" s="29"/>
      <c r="AQ60" s="29"/>
      <c r="AR60" s="30"/>
      <c r="BE60" s="29"/>
    </row>
    <row r="61" spans="1:57" x14ac:dyDescent="0.2">
      <c r="B61" s="17"/>
      <c r="AR61" s="17"/>
    </row>
    <row r="62" spans="1:57" x14ac:dyDescent="0.2">
      <c r="B62" s="17"/>
      <c r="AR62" s="17"/>
    </row>
    <row r="63" spans="1:57" x14ac:dyDescent="0.2">
      <c r="B63" s="17"/>
      <c r="AR63" s="17"/>
    </row>
    <row r="64" spans="1:57" s="2" customFormat="1" ht="12.75" x14ac:dyDescent="0.2">
      <c r="A64" s="29"/>
      <c r="B64" s="30"/>
      <c r="C64" s="29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x14ac:dyDescent="0.2">
      <c r="B65" s="17"/>
      <c r="AR65" s="17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x14ac:dyDescent="0.2">
      <c r="B69" s="17"/>
      <c r="AR69" s="17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s="2" customFormat="1" ht="12.75" x14ac:dyDescent="0.2">
      <c r="A75" s="29"/>
      <c r="B75" s="30"/>
      <c r="C75" s="29"/>
      <c r="D75" s="42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50</v>
      </c>
      <c r="AI75" s="32"/>
      <c r="AJ75" s="32"/>
      <c r="AK75" s="32"/>
      <c r="AL75" s="32"/>
      <c r="AM75" s="42" t="s">
        <v>51</v>
      </c>
      <c r="AN75" s="32"/>
      <c r="AO75" s="32"/>
      <c r="AP75" s="29"/>
      <c r="AQ75" s="29"/>
      <c r="AR75" s="30"/>
      <c r="BE75" s="29"/>
    </row>
    <row r="76" spans="1:57" s="2" customFormat="1" x14ac:dyDescent="0.2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 x14ac:dyDescent="0.2">
      <c r="A82" s="29"/>
      <c r="B82" s="30"/>
      <c r="C82" s="18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 x14ac:dyDescent="0.2">
      <c r="B84" s="48"/>
      <c r="C84" s="24" t="s">
        <v>12</v>
      </c>
      <c r="L84" s="4" t="str">
        <f>K5</f>
        <v>20032022</v>
      </c>
      <c r="AR84" s="48"/>
    </row>
    <row r="85" spans="1:91" s="5" customFormat="1" ht="36.950000000000003" customHeight="1" x14ac:dyDescent="0.2">
      <c r="B85" s="49"/>
      <c r="C85" s="50" t="s">
        <v>15</v>
      </c>
      <c r="L85" s="225" t="str">
        <f>K6</f>
        <v>Kompostáreň Partizánske</v>
      </c>
      <c r="M85" s="226"/>
      <c r="N85" s="226"/>
      <c r="O85" s="226"/>
      <c r="P85" s="226"/>
      <c r="Q85" s="226"/>
      <c r="R85" s="226"/>
      <c r="S85" s="226"/>
      <c r="T85" s="226"/>
      <c r="U85" s="226"/>
      <c r="V85" s="226"/>
      <c r="W85" s="226"/>
      <c r="X85" s="226"/>
      <c r="Y85" s="226"/>
      <c r="Z85" s="226"/>
      <c r="AA85" s="226"/>
      <c r="AB85" s="226"/>
      <c r="AC85" s="226"/>
      <c r="AD85" s="226"/>
      <c r="AE85" s="226"/>
      <c r="AF85" s="226"/>
      <c r="AG85" s="226"/>
      <c r="AH85" s="226"/>
      <c r="AI85" s="226"/>
      <c r="AJ85" s="226"/>
      <c r="AK85" s="226"/>
      <c r="AL85" s="226"/>
      <c r="AM85" s="226"/>
      <c r="AN85" s="226"/>
      <c r="AO85" s="226"/>
      <c r="AR85" s="49"/>
    </row>
    <row r="86" spans="1:91" s="2" customFormat="1" ht="6.95" customHeight="1" x14ac:dyDescent="0.2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 x14ac:dyDescent="0.2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Partizánske parc.č.: 3958/171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202" t="str">
        <f>IF(AN8= "","",AN8)</f>
        <v>17. 2. 2020</v>
      </c>
      <c r="AN87" s="202"/>
      <c r="AO87" s="29"/>
      <c r="AP87" s="29"/>
      <c r="AQ87" s="29"/>
      <c r="AR87" s="30"/>
      <c r="BE87" s="29"/>
    </row>
    <row r="88" spans="1:91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 x14ac:dyDescent="0.2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Mesto Partizánske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29</v>
      </c>
      <c r="AJ89" s="29"/>
      <c r="AK89" s="29"/>
      <c r="AL89" s="29"/>
      <c r="AM89" s="203" t="str">
        <f>IF(E17="","",E17)</f>
        <v>Hescon, s.r.o.</v>
      </c>
      <c r="AN89" s="204"/>
      <c r="AO89" s="204"/>
      <c r="AP89" s="204"/>
      <c r="AQ89" s="29"/>
      <c r="AR89" s="30"/>
      <c r="AS89" s="194" t="s">
        <v>55</v>
      </c>
      <c r="AT89" s="195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 x14ac:dyDescent="0.2">
      <c r="A90" s="29"/>
      <c r="B90" s="30"/>
      <c r="C90" s="24" t="s">
        <v>27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32</v>
      </c>
      <c r="AJ90" s="29"/>
      <c r="AK90" s="29"/>
      <c r="AL90" s="29"/>
      <c r="AM90" s="203" t="str">
        <f>IF(E20="","",E20)</f>
        <v>Hescon, s.r.o.</v>
      </c>
      <c r="AN90" s="204"/>
      <c r="AO90" s="204"/>
      <c r="AP90" s="204"/>
      <c r="AQ90" s="29"/>
      <c r="AR90" s="30"/>
      <c r="AS90" s="196"/>
      <c r="AT90" s="197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 x14ac:dyDescent="0.2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6"/>
      <c r="AT91" s="197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 x14ac:dyDescent="0.2">
      <c r="A92" s="29"/>
      <c r="B92" s="30"/>
      <c r="C92" s="229" t="s">
        <v>56</v>
      </c>
      <c r="D92" s="201"/>
      <c r="E92" s="201"/>
      <c r="F92" s="201"/>
      <c r="G92" s="201"/>
      <c r="H92" s="57"/>
      <c r="I92" s="227" t="s">
        <v>57</v>
      </c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0" t="s">
        <v>58</v>
      </c>
      <c r="AH92" s="201"/>
      <c r="AI92" s="201"/>
      <c r="AJ92" s="201"/>
      <c r="AK92" s="201"/>
      <c r="AL92" s="201"/>
      <c r="AM92" s="201"/>
      <c r="AN92" s="227" t="s">
        <v>59</v>
      </c>
      <c r="AO92" s="201"/>
      <c r="AP92" s="228"/>
      <c r="AQ92" s="58" t="s">
        <v>60</v>
      </c>
      <c r="AR92" s="30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  <c r="BE92" s="29"/>
    </row>
    <row r="93" spans="1:91" s="2" customFormat="1" ht="10.9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 x14ac:dyDescent="0.2">
      <c r="B94" s="65"/>
      <c r="C94" s="66" t="s">
        <v>73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4">
        <f>ROUND(SUM(AG95:AG108),2)</f>
        <v>1398982.4</v>
      </c>
      <c r="AH94" s="224"/>
      <c r="AI94" s="224"/>
      <c r="AJ94" s="224"/>
      <c r="AK94" s="224"/>
      <c r="AL94" s="224"/>
      <c r="AM94" s="224"/>
      <c r="AN94" s="193">
        <f t="shared" ref="AN94:AN108" si="0">SUM(AG94,AT94)</f>
        <v>1675878.88</v>
      </c>
      <c r="AO94" s="193"/>
      <c r="AP94" s="193"/>
      <c r="AQ94" s="69" t="s">
        <v>1</v>
      </c>
      <c r="AR94" s="65"/>
      <c r="AS94" s="70">
        <f>ROUND(SUM(AS95:AS108),2)</f>
        <v>0</v>
      </c>
      <c r="AT94" s="71">
        <f t="shared" ref="AT94:AT108" si="1">ROUND(SUM(AV94:AW94),2)</f>
        <v>276896.48</v>
      </c>
      <c r="AU94" s="72">
        <f>ROUND(SUM(AU95:AU108),5)</f>
        <v>0</v>
      </c>
      <c r="AV94" s="71">
        <f>ROUND(AZ94*L29,2)</f>
        <v>0</v>
      </c>
      <c r="AW94" s="71">
        <f>ROUND(BA94*L30,2)</f>
        <v>276896.48</v>
      </c>
      <c r="AX94" s="71">
        <f>ROUND(BB94*L29,2)</f>
        <v>0</v>
      </c>
      <c r="AY94" s="71">
        <f>ROUND(BC94*L30,2)</f>
        <v>0</v>
      </c>
      <c r="AZ94" s="71">
        <f>ROUND(SUM(AZ95:AZ108),2)</f>
        <v>0</v>
      </c>
      <c r="BA94" s="71">
        <f>ROUND(SUM(BA95:BA108),2)</f>
        <v>1384482.4</v>
      </c>
      <c r="BB94" s="71">
        <f>ROUND(SUM(BB95:BB108),2)</f>
        <v>0</v>
      </c>
      <c r="BC94" s="71">
        <f>ROUND(SUM(BC95:BC108),2)</f>
        <v>0</v>
      </c>
      <c r="BD94" s="73">
        <f>ROUND(SUM(BD95:BD108),2)</f>
        <v>0</v>
      </c>
      <c r="BS94" s="74" t="s">
        <v>74</v>
      </c>
      <c r="BT94" s="74" t="s">
        <v>75</v>
      </c>
      <c r="BU94" s="75" t="s">
        <v>76</v>
      </c>
      <c r="BV94" s="74" t="s">
        <v>77</v>
      </c>
      <c r="BW94" s="74" t="s">
        <v>4</v>
      </c>
      <c r="BX94" s="74" t="s">
        <v>78</v>
      </c>
      <c r="CL94" s="74" t="s">
        <v>1</v>
      </c>
    </row>
    <row r="95" spans="1:91" s="7" customFormat="1" ht="16.5" customHeight="1" x14ac:dyDescent="0.2">
      <c r="A95" s="76" t="s">
        <v>79</v>
      </c>
      <c r="B95" s="77"/>
      <c r="C95" s="78"/>
      <c r="D95" s="223" t="s">
        <v>80</v>
      </c>
      <c r="E95" s="223"/>
      <c r="F95" s="223"/>
      <c r="G95" s="223"/>
      <c r="H95" s="223"/>
      <c r="I95" s="79"/>
      <c r="J95" s="223" t="s">
        <v>81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191">
        <f>'SO 101 - PRIJÍMACIA HALA'!J30</f>
        <v>169245.72</v>
      </c>
      <c r="AH95" s="192"/>
      <c r="AI95" s="192"/>
      <c r="AJ95" s="192"/>
      <c r="AK95" s="192"/>
      <c r="AL95" s="192"/>
      <c r="AM95" s="192"/>
      <c r="AN95" s="191">
        <f t="shared" si="0"/>
        <v>203094.86</v>
      </c>
      <c r="AO95" s="192"/>
      <c r="AP95" s="192"/>
      <c r="AQ95" s="80" t="s">
        <v>82</v>
      </c>
      <c r="AR95" s="77"/>
      <c r="AS95" s="81">
        <v>0</v>
      </c>
      <c r="AT95" s="82">
        <f t="shared" si="1"/>
        <v>33849.14</v>
      </c>
      <c r="AU95" s="83">
        <f>'SO 101 - PRIJÍMACIA HALA'!P130</f>
        <v>0</v>
      </c>
      <c r="AV95" s="82">
        <f>'SO 101 - PRIJÍMACIA HALA'!J33</f>
        <v>0</v>
      </c>
      <c r="AW95" s="82">
        <f>'SO 101 - PRIJÍMACIA HALA'!J34</f>
        <v>33849.14</v>
      </c>
      <c r="AX95" s="82">
        <f>'SO 101 - PRIJÍMACIA HALA'!J35</f>
        <v>0</v>
      </c>
      <c r="AY95" s="82">
        <f>'SO 101 - PRIJÍMACIA HALA'!J36</f>
        <v>0</v>
      </c>
      <c r="AZ95" s="82">
        <f>'SO 101 - PRIJÍMACIA HALA'!F33</f>
        <v>0</v>
      </c>
      <c r="BA95" s="82">
        <f>'SO 101 - PRIJÍMACIA HALA'!F34</f>
        <v>169245.72</v>
      </c>
      <c r="BB95" s="82">
        <f>'SO 101 - PRIJÍMACIA HALA'!F35</f>
        <v>0</v>
      </c>
      <c r="BC95" s="82">
        <f>'SO 101 - PRIJÍMACIA HALA'!F36</f>
        <v>0</v>
      </c>
      <c r="BD95" s="84">
        <f>'SO 101 - PRIJÍMACIA HALA'!F37</f>
        <v>0</v>
      </c>
      <c r="BT95" s="85" t="s">
        <v>83</v>
      </c>
      <c r="BV95" s="85" t="s">
        <v>77</v>
      </c>
      <c r="BW95" s="85" t="s">
        <v>84</v>
      </c>
      <c r="BX95" s="85" t="s">
        <v>4</v>
      </c>
      <c r="CL95" s="85" t="s">
        <v>1</v>
      </c>
      <c r="CM95" s="85" t="s">
        <v>75</v>
      </c>
    </row>
    <row r="96" spans="1:91" s="7" customFormat="1" ht="16.5" customHeight="1" x14ac:dyDescent="0.2">
      <c r="A96" s="76" t="s">
        <v>79</v>
      </c>
      <c r="B96" s="77"/>
      <c r="C96" s="78"/>
      <c r="D96" s="223" t="s">
        <v>85</v>
      </c>
      <c r="E96" s="223"/>
      <c r="F96" s="223"/>
      <c r="G96" s="223"/>
      <c r="H96" s="223"/>
      <c r="I96" s="79"/>
      <c r="J96" s="223" t="s">
        <v>86</v>
      </c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23"/>
      <c r="Z96" s="223"/>
      <c r="AA96" s="223"/>
      <c r="AB96" s="223"/>
      <c r="AC96" s="223"/>
      <c r="AD96" s="223"/>
      <c r="AE96" s="223"/>
      <c r="AF96" s="223"/>
      <c r="AG96" s="191">
        <f>'SO 102 - KOMPOSTOVACIE BOXY'!J30</f>
        <v>468303.25</v>
      </c>
      <c r="AH96" s="192"/>
      <c r="AI96" s="192"/>
      <c r="AJ96" s="192"/>
      <c r="AK96" s="192"/>
      <c r="AL96" s="192"/>
      <c r="AM96" s="192"/>
      <c r="AN96" s="191">
        <f t="shared" si="0"/>
        <v>561963.9</v>
      </c>
      <c r="AO96" s="192"/>
      <c r="AP96" s="192"/>
      <c r="AQ96" s="80" t="s">
        <v>82</v>
      </c>
      <c r="AR96" s="77"/>
      <c r="AS96" s="81">
        <v>0</v>
      </c>
      <c r="AT96" s="82">
        <f t="shared" si="1"/>
        <v>93660.65</v>
      </c>
      <c r="AU96" s="83">
        <f>'SO 102 - KOMPOSTOVACIE BOXY'!P132</f>
        <v>0</v>
      </c>
      <c r="AV96" s="82">
        <f>'SO 102 - KOMPOSTOVACIE BOXY'!J33</f>
        <v>0</v>
      </c>
      <c r="AW96" s="82">
        <f>'SO 102 - KOMPOSTOVACIE BOXY'!J34</f>
        <v>93660.65</v>
      </c>
      <c r="AX96" s="82">
        <f>'SO 102 - KOMPOSTOVACIE BOXY'!J35</f>
        <v>0</v>
      </c>
      <c r="AY96" s="82">
        <f>'SO 102 - KOMPOSTOVACIE BOXY'!J36</f>
        <v>0</v>
      </c>
      <c r="AZ96" s="82">
        <f>'SO 102 - KOMPOSTOVACIE BOXY'!F33</f>
        <v>0</v>
      </c>
      <c r="BA96" s="82">
        <f>'SO 102 - KOMPOSTOVACIE BOXY'!F34</f>
        <v>468303.25</v>
      </c>
      <c r="BB96" s="82">
        <f>'SO 102 - KOMPOSTOVACIE BOXY'!F35</f>
        <v>0</v>
      </c>
      <c r="BC96" s="82">
        <f>'SO 102 - KOMPOSTOVACIE BOXY'!F36</f>
        <v>0</v>
      </c>
      <c r="BD96" s="84">
        <f>'SO 102 - KOMPOSTOVACIE BOXY'!F37</f>
        <v>0</v>
      </c>
      <c r="BT96" s="85" t="s">
        <v>83</v>
      </c>
      <c r="BV96" s="85" t="s">
        <v>77</v>
      </c>
      <c r="BW96" s="85" t="s">
        <v>87</v>
      </c>
      <c r="BX96" s="85" t="s">
        <v>4</v>
      </c>
      <c r="CL96" s="85" t="s">
        <v>1</v>
      </c>
      <c r="CM96" s="85" t="s">
        <v>75</v>
      </c>
    </row>
    <row r="97" spans="1:91" s="7" customFormat="1" ht="16.5" customHeight="1" x14ac:dyDescent="0.2">
      <c r="A97" s="76" t="s">
        <v>79</v>
      </c>
      <c r="B97" s="77"/>
      <c r="C97" s="78"/>
      <c r="D97" s="223" t="s">
        <v>88</v>
      </c>
      <c r="E97" s="223"/>
      <c r="F97" s="223"/>
      <c r="G97" s="223"/>
      <c r="H97" s="223"/>
      <c r="I97" s="79"/>
      <c r="J97" s="223" t="s">
        <v>89</v>
      </c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23"/>
      <c r="Z97" s="223"/>
      <c r="AA97" s="223"/>
      <c r="AB97" s="223"/>
      <c r="AC97" s="223"/>
      <c r="AD97" s="223"/>
      <c r="AE97" s="223"/>
      <c r="AF97" s="223"/>
      <c r="AG97" s="191">
        <f>'SO 103 - BIOFILTER'!J30</f>
        <v>158717.28</v>
      </c>
      <c r="AH97" s="192"/>
      <c r="AI97" s="192"/>
      <c r="AJ97" s="192"/>
      <c r="AK97" s="192"/>
      <c r="AL97" s="192"/>
      <c r="AM97" s="192"/>
      <c r="AN97" s="191">
        <f t="shared" si="0"/>
        <v>190460.74</v>
      </c>
      <c r="AO97" s="192"/>
      <c r="AP97" s="192"/>
      <c r="AQ97" s="80" t="s">
        <v>82</v>
      </c>
      <c r="AR97" s="77"/>
      <c r="AS97" s="81">
        <v>0</v>
      </c>
      <c r="AT97" s="82">
        <f t="shared" si="1"/>
        <v>31743.46</v>
      </c>
      <c r="AU97" s="83">
        <f>'SO 103 - BIOFILTER'!P130</f>
        <v>0</v>
      </c>
      <c r="AV97" s="82">
        <f>'SO 103 - BIOFILTER'!J33</f>
        <v>0</v>
      </c>
      <c r="AW97" s="82">
        <f>'SO 103 - BIOFILTER'!J34</f>
        <v>31743.46</v>
      </c>
      <c r="AX97" s="82">
        <f>'SO 103 - BIOFILTER'!J35</f>
        <v>0</v>
      </c>
      <c r="AY97" s="82">
        <f>'SO 103 - BIOFILTER'!J36</f>
        <v>0</v>
      </c>
      <c r="AZ97" s="82">
        <f>'SO 103 - BIOFILTER'!F33</f>
        <v>0</v>
      </c>
      <c r="BA97" s="82">
        <f>'SO 103 - BIOFILTER'!F34</f>
        <v>158717.28</v>
      </c>
      <c r="BB97" s="82">
        <f>'SO 103 - BIOFILTER'!F35</f>
        <v>0</v>
      </c>
      <c r="BC97" s="82">
        <f>'SO 103 - BIOFILTER'!F36</f>
        <v>0</v>
      </c>
      <c r="BD97" s="84">
        <f>'SO 103 - BIOFILTER'!F37</f>
        <v>0</v>
      </c>
      <c r="BT97" s="85" t="s">
        <v>83</v>
      </c>
      <c r="BV97" s="85" t="s">
        <v>77</v>
      </c>
      <c r="BW97" s="85" t="s">
        <v>90</v>
      </c>
      <c r="BX97" s="85" t="s">
        <v>4</v>
      </c>
      <c r="CL97" s="85" t="s">
        <v>1</v>
      </c>
      <c r="CM97" s="85" t="s">
        <v>75</v>
      </c>
    </row>
    <row r="98" spans="1:91" s="7" customFormat="1" ht="16.5" customHeight="1" x14ac:dyDescent="0.2">
      <c r="A98" s="76" t="s">
        <v>79</v>
      </c>
      <c r="B98" s="77"/>
      <c r="C98" s="78"/>
      <c r="D98" s="223" t="s">
        <v>91</v>
      </c>
      <c r="E98" s="223"/>
      <c r="F98" s="223"/>
      <c r="G98" s="223"/>
      <c r="H98" s="223"/>
      <c r="I98" s="79"/>
      <c r="J98" s="223" t="s">
        <v>92</v>
      </c>
      <c r="K98" s="223"/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223"/>
      <c r="W98" s="223"/>
      <c r="X98" s="223"/>
      <c r="Y98" s="223"/>
      <c r="Z98" s="223"/>
      <c r="AA98" s="223"/>
      <c r="AB98" s="223"/>
      <c r="AC98" s="223"/>
      <c r="AD98" s="223"/>
      <c r="AE98" s="223"/>
      <c r="AF98" s="223"/>
      <c r="AG98" s="191">
        <f>'SO 104 - KOMPOSTOVACIA PL...'!J30</f>
        <v>177497.94</v>
      </c>
      <c r="AH98" s="192"/>
      <c r="AI98" s="192"/>
      <c r="AJ98" s="192"/>
      <c r="AK98" s="192"/>
      <c r="AL98" s="192"/>
      <c r="AM98" s="192"/>
      <c r="AN98" s="191">
        <f t="shared" si="0"/>
        <v>212997.53</v>
      </c>
      <c r="AO98" s="192"/>
      <c r="AP98" s="192"/>
      <c r="AQ98" s="80" t="s">
        <v>82</v>
      </c>
      <c r="AR98" s="77"/>
      <c r="AS98" s="81">
        <v>0</v>
      </c>
      <c r="AT98" s="82">
        <f t="shared" si="1"/>
        <v>35499.589999999997</v>
      </c>
      <c r="AU98" s="83">
        <f>'SO 104 - KOMPOSTOVACIA PL...'!P128</f>
        <v>0</v>
      </c>
      <c r="AV98" s="82">
        <f>'SO 104 - KOMPOSTOVACIA PL...'!J33</f>
        <v>0</v>
      </c>
      <c r="AW98" s="82">
        <f>'SO 104 - KOMPOSTOVACIA PL...'!J34</f>
        <v>35499.589999999997</v>
      </c>
      <c r="AX98" s="82">
        <f>'SO 104 - KOMPOSTOVACIA PL...'!J35</f>
        <v>0</v>
      </c>
      <c r="AY98" s="82">
        <f>'SO 104 - KOMPOSTOVACIA PL...'!J36</f>
        <v>0</v>
      </c>
      <c r="AZ98" s="82">
        <f>'SO 104 - KOMPOSTOVACIA PL...'!F33</f>
        <v>0</v>
      </c>
      <c r="BA98" s="82">
        <f>'SO 104 - KOMPOSTOVACIA PL...'!F34</f>
        <v>177497.94</v>
      </c>
      <c r="BB98" s="82">
        <f>'SO 104 - KOMPOSTOVACIA PL...'!F35</f>
        <v>0</v>
      </c>
      <c r="BC98" s="82">
        <f>'SO 104 - KOMPOSTOVACIA PL...'!F36</f>
        <v>0</v>
      </c>
      <c r="BD98" s="84">
        <f>'SO 104 - KOMPOSTOVACIA PL...'!F37</f>
        <v>0</v>
      </c>
      <c r="BT98" s="85" t="s">
        <v>83</v>
      </c>
      <c r="BV98" s="85" t="s">
        <v>77</v>
      </c>
      <c r="BW98" s="85" t="s">
        <v>93</v>
      </c>
      <c r="BX98" s="85" t="s">
        <v>4</v>
      </c>
      <c r="CL98" s="85" t="s">
        <v>1</v>
      </c>
      <c r="CM98" s="85" t="s">
        <v>75</v>
      </c>
    </row>
    <row r="99" spans="1:91" s="7" customFormat="1" ht="16.5" customHeight="1" x14ac:dyDescent="0.2">
      <c r="A99" s="76" t="s">
        <v>79</v>
      </c>
      <c r="B99" s="77"/>
      <c r="C99" s="78"/>
      <c r="D99" s="223" t="s">
        <v>94</v>
      </c>
      <c r="E99" s="223"/>
      <c r="F99" s="223"/>
      <c r="G99" s="223"/>
      <c r="H99" s="223"/>
      <c r="I99" s="79"/>
      <c r="J99" s="223" t="s">
        <v>95</v>
      </c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23"/>
      <c r="Z99" s="223"/>
      <c r="AA99" s="223"/>
      <c r="AB99" s="223"/>
      <c r="AC99" s="223"/>
      <c r="AD99" s="223"/>
      <c r="AE99" s="223"/>
      <c r="AF99" s="223"/>
      <c r="AG99" s="191">
        <f>'SO 105 - OPLOTENIE'!J30</f>
        <v>16308.22</v>
      </c>
      <c r="AH99" s="192"/>
      <c r="AI99" s="192"/>
      <c r="AJ99" s="192"/>
      <c r="AK99" s="192"/>
      <c r="AL99" s="192"/>
      <c r="AM99" s="192"/>
      <c r="AN99" s="191">
        <f t="shared" si="0"/>
        <v>19569.86</v>
      </c>
      <c r="AO99" s="192"/>
      <c r="AP99" s="192"/>
      <c r="AQ99" s="80" t="s">
        <v>82</v>
      </c>
      <c r="AR99" s="77"/>
      <c r="AS99" s="81">
        <v>0</v>
      </c>
      <c r="AT99" s="82">
        <f t="shared" si="1"/>
        <v>3261.64</v>
      </c>
      <c r="AU99" s="83">
        <f>'SO 105 - OPLOTENIE'!P123</f>
        <v>0</v>
      </c>
      <c r="AV99" s="82">
        <f>'SO 105 - OPLOTENIE'!J33</f>
        <v>0</v>
      </c>
      <c r="AW99" s="82">
        <f>'SO 105 - OPLOTENIE'!J34</f>
        <v>3261.64</v>
      </c>
      <c r="AX99" s="82">
        <f>'SO 105 - OPLOTENIE'!J35</f>
        <v>0</v>
      </c>
      <c r="AY99" s="82">
        <f>'SO 105 - OPLOTENIE'!J36</f>
        <v>0</v>
      </c>
      <c r="AZ99" s="82">
        <f>'SO 105 - OPLOTENIE'!F33</f>
        <v>0</v>
      </c>
      <c r="BA99" s="82">
        <f>'SO 105 - OPLOTENIE'!F34</f>
        <v>16308.22</v>
      </c>
      <c r="BB99" s="82">
        <f>'SO 105 - OPLOTENIE'!F35</f>
        <v>0</v>
      </c>
      <c r="BC99" s="82">
        <f>'SO 105 - OPLOTENIE'!F36</f>
        <v>0</v>
      </c>
      <c r="BD99" s="84">
        <f>'SO 105 - OPLOTENIE'!F37</f>
        <v>0</v>
      </c>
      <c r="BT99" s="85" t="s">
        <v>83</v>
      </c>
      <c r="BV99" s="85" t="s">
        <v>77</v>
      </c>
      <c r="BW99" s="85" t="s">
        <v>96</v>
      </c>
      <c r="BX99" s="85" t="s">
        <v>4</v>
      </c>
      <c r="CL99" s="85" t="s">
        <v>1</v>
      </c>
      <c r="CM99" s="85" t="s">
        <v>75</v>
      </c>
    </row>
    <row r="100" spans="1:91" s="7" customFormat="1" ht="16.5" customHeight="1" x14ac:dyDescent="0.2">
      <c r="A100" s="76" t="s">
        <v>79</v>
      </c>
      <c r="B100" s="77"/>
      <c r="C100" s="78"/>
      <c r="D100" s="223" t="s">
        <v>97</v>
      </c>
      <c r="E100" s="223"/>
      <c r="F100" s="223"/>
      <c r="G100" s="223"/>
      <c r="H100" s="223"/>
      <c r="I100" s="79"/>
      <c r="J100" s="223" t="s">
        <v>98</v>
      </c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23"/>
      <c r="Z100" s="223"/>
      <c r="AA100" s="223"/>
      <c r="AB100" s="223"/>
      <c r="AC100" s="223"/>
      <c r="AD100" s="223"/>
      <c r="AE100" s="223"/>
      <c r="AF100" s="223"/>
      <c r="AG100" s="191">
        <f>'SO 106 - PREVÁDZKOVO-SOCI...'!J30</f>
        <v>14617.26</v>
      </c>
      <c r="AH100" s="192"/>
      <c r="AI100" s="192"/>
      <c r="AJ100" s="192"/>
      <c r="AK100" s="192"/>
      <c r="AL100" s="192"/>
      <c r="AM100" s="192"/>
      <c r="AN100" s="191">
        <f t="shared" si="0"/>
        <v>17540.71</v>
      </c>
      <c r="AO100" s="192"/>
      <c r="AP100" s="192"/>
      <c r="AQ100" s="80" t="s">
        <v>82</v>
      </c>
      <c r="AR100" s="77"/>
      <c r="AS100" s="81">
        <v>0</v>
      </c>
      <c r="AT100" s="82">
        <f t="shared" si="1"/>
        <v>2923.45</v>
      </c>
      <c r="AU100" s="83">
        <f>'SO 106 - PREVÁDZKOVO-SOCI...'!P123</f>
        <v>0</v>
      </c>
      <c r="AV100" s="82">
        <f>'SO 106 - PREVÁDZKOVO-SOCI...'!J33</f>
        <v>0</v>
      </c>
      <c r="AW100" s="82">
        <f>'SO 106 - PREVÁDZKOVO-SOCI...'!J34</f>
        <v>2923.45</v>
      </c>
      <c r="AX100" s="82">
        <f>'SO 106 - PREVÁDZKOVO-SOCI...'!J35</f>
        <v>0</v>
      </c>
      <c r="AY100" s="82">
        <f>'SO 106 - PREVÁDZKOVO-SOCI...'!J36</f>
        <v>0</v>
      </c>
      <c r="AZ100" s="82">
        <f>'SO 106 - PREVÁDZKOVO-SOCI...'!F33</f>
        <v>0</v>
      </c>
      <c r="BA100" s="82">
        <f>'SO 106 - PREVÁDZKOVO-SOCI...'!F34</f>
        <v>14617.26</v>
      </c>
      <c r="BB100" s="82">
        <f>'SO 106 - PREVÁDZKOVO-SOCI...'!F35</f>
        <v>0</v>
      </c>
      <c r="BC100" s="82">
        <f>'SO 106 - PREVÁDZKOVO-SOCI...'!F36</f>
        <v>0</v>
      </c>
      <c r="BD100" s="84">
        <f>'SO 106 - PREVÁDZKOVO-SOCI...'!F37</f>
        <v>0</v>
      </c>
      <c r="BT100" s="85" t="s">
        <v>83</v>
      </c>
      <c r="BV100" s="85" t="s">
        <v>77</v>
      </c>
      <c r="BW100" s="85" t="s">
        <v>99</v>
      </c>
      <c r="BX100" s="85" t="s">
        <v>4</v>
      </c>
      <c r="CL100" s="85" t="s">
        <v>1</v>
      </c>
      <c r="CM100" s="85" t="s">
        <v>75</v>
      </c>
    </row>
    <row r="101" spans="1:91" s="7" customFormat="1" ht="16.5" customHeight="1" x14ac:dyDescent="0.2">
      <c r="A101" s="76" t="s">
        <v>79</v>
      </c>
      <c r="B101" s="77"/>
      <c r="C101" s="78"/>
      <c r="D101" s="223" t="s">
        <v>100</v>
      </c>
      <c r="E101" s="223"/>
      <c r="F101" s="223"/>
      <c r="G101" s="223"/>
      <c r="H101" s="223"/>
      <c r="I101" s="79"/>
      <c r="J101" s="223" t="s">
        <v>101</v>
      </c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23"/>
      <c r="Z101" s="223"/>
      <c r="AA101" s="223"/>
      <c r="AB101" s="223"/>
      <c r="AC101" s="223"/>
      <c r="AD101" s="223"/>
      <c r="AE101" s="223"/>
      <c r="AF101" s="223"/>
      <c r="AG101" s="191">
        <f>'SO 107 - CESTNÁ VÁHA'!J30</f>
        <v>19868.560000000001</v>
      </c>
      <c r="AH101" s="192"/>
      <c r="AI101" s="192"/>
      <c r="AJ101" s="192"/>
      <c r="AK101" s="192"/>
      <c r="AL101" s="192"/>
      <c r="AM101" s="192"/>
      <c r="AN101" s="191">
        <f t="shared" si="0"/>
        <v>20942.27</v>
      </c>
      <c r="AO101" s="192"/>
      <c r="AP101" s="192"/>
      <c r="AQ101" s="80" t="s">
        <v>82</v>
      </c>
      <c r="AR101" s="77"/>
      <c r="AS101" s="81">
        <v>0</v>
      </c>
      <c r="AT101" s="82">
        <f t="shared" si="1"/>
        <v>1073.71</v>
      </c>
      <c r="AU101" s="83">
        <f>'SO 107 - CESTNÁ VÁHA'!P124</f>
        <v>0</v>
      </c>
      <c r="AV101" s="82">
        <f>'SO 107 - CESTNÁ VÁHA'!J33</f>
        <v>0</v>
      </c>
      <c r="AW101" s="82">
        <f>'SO 107 - CESTNÁ VÁHA'!J34</f>
        <v>1073.71</v>
      </c>
      <c r="AX101" s="82">
        <f>'SO 107 - CESTNÁ VÁHA'!J35</f>
        <v>0</v>
      </c>
      <c r="AY101" s="82">
        <f>'SO 107 - CESTNÁ VÁHA'!J36</f>
        <v>0</v>
      </c>
      <c r="AZ101" s="82">
        <f>'SO 107 - CESTNÁ VÁHA'!F33</f>
        <v>0</v>
      </c>
      <c r="BA101" s="82">
        <f>'SO 107 - CESTNÁ VÁHA'!F34</f>
        <v>5368.56</v>
      </c>
      <c r="BB101" s="82">
        <f>'SO 107 - CESTNÁ VÁHA'!F35</f>
        <v>0</v>
      </c>
      <c r="BC101" s="82">
        <f>'SO 107 - CESTNÁ VÁHA'!F36</f>
        <v>0</v>
      </c>
      <c r="BD101" s="84">
        <f>'SO 107 - CESTNÁ VÁHA'!F37</f>
        <v>0</v>
      </c>
      <c r="BT101" s="85" t="s">
        <v>83</v>
      </c>
      <c r="BV101" s="85" t="s">
        <v>77</v>
      </c>
      <c r="BW101" s="85" t="s">
        <v>102</v>
      </c>
      <c r="BX101" s="85" t="s">
        <v>4</v>
      </c>
      <c r="CL101" s="85" t="s">
        <v>1</v>
      </c>
      <c r="CM101" s="85" t="s">
        <v>75</v>
      </c>
    </row>
    <row r="102" spans="1:91" s="7" customFormat="1" ht="16.5" customHeight="1" x14ac:dyDescent="0.2">
      <c r="A102" s="76" t="s">
        <v>79</v>
      </c>
      <c r="B102" s="77"/>
      <c r="C102" s="78"/>
      <c r="D102" s="223" t="s">
        <v>103</v>
      </c>
      <c r="E102" s="223"/>
      <c r="F102" s="223"/>
      <c r="G102" s="223"/>
      <c r="H102" s="223"/>
      <c r="I102" s="79"/>
      <c r="J102" s="223" t="s">
        <v>104</v>
      </c>
      <c r="K102" s="223"/>
      <c r="L102" s="223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23"/>
      <c r="Z102" s="223"/>
      <c r="AA102" s="223"/>
      <c r="AB102" s="223"/>
      <c r="AC102" s="223"/>
      <c r="AD102" s="223"/>
      <c r="AE102" s="223"/>
      <c r="AF102" s="223"/>
      <c r="AG102" s="191">
        <f>'SO 201 - SPEVNENÉ PLOCHY'!J30</f>
        <v>125834.57</v>
      </c>
      <c r="AH102" s="192"/>
      <c r="AI102" s="192"/>
      <c r="AJ102" s="192"/>
      <c r="AK102" s="192"/>
      <c r="AL102" s="192"/>
      <c r="AM102" s="192"/>
      <c r="AN102" s="191">
        <f t="shared" si="0"/>
        <v>151001.48000000001</v>
      </c>
      <c r="AO102" s="192"/>
      <c r="AP102" s="192"/>
      <c r="AQ102" s="80" t="s">
        <v>82</v>
      </c>
      <c r="AR102" s="77"/>
      <c r="AS102" s="81">
        <v>0</v>
      </c>
      <c r="AT102" s="82">
        <f t="shared" si="1"/>
        <v>25166.91</v>
      </c>
      <c r="AU102" s="83">
        <f>'SO 201 - SPEVNENÉ PLOCHY'!P124</f>
        <v>0</v>
      </c>
      <c r="AV102" s="82">
        <f>'SO 201 - SPEVNENÉ PLOCHY'!J33</f>
        <v>0</v>
      </c>
      <c r="AW102" s="82">
        <f>'SO 201 - SPEVNENÉ PLOCHY'!J34</f>
        <v>25166.91</v>
      </c>
      <c r="AX102" s="82">
        <f>'SO 201 - SPEVNENÉ PLOCHY'!J35</f>
        <v>0</v>
      </c>
      <c r="AY102" s="82">
        <f>'SO 201 - SPEVNENÉ PLOCHY'!J36</f>
        <v>0</v>
      </c>
      <c r="AZ102" s="82">
        <f>'SO 201 - SPEVNENÉ PLOCHY'!F33</f>
        <v>0</v>
      </c>
      <c r="BA102" s="82">
        <f>'SO 201 - SPEVNENÉ PLOCHY'!F34</f>
        <v>125834.57</v>
      </c>
      <c r="BB102" s="82">
        <f>'SO 201 - SPEVNENÉ PLOCHY'!F35</f>
        <v>0</v>
      </c>
      <c r="BC102" s="82">
        <f>'SO 201 - SPEVNENÉ PLOCHY'!F36</f>
        <v>0</v>
      </c>
      <c r="BD102" s="84">
        <f>'SO 201 - SPEVNENÉ PLOCHY'!F37</f>
        <v>0</v>
      </c>
      <c r="BT102" s="85" t="s">
        <v>83</v>
      </c>
      <c r="BV102" s="85" t="s">
        <v>77</v>
      </c>
      <c r="BW102" s="85" t="s">
        <v>105</v>
      </c>
      <c r="BX102" s="85" t="s">
        <v>4</v>
      </c>
      <c r="CL102" s="85" t="s">
        <v>1</v>
      </c>
      <c r="CM102" s="85" t="s">
        <v>75</v>
      </c>
    </row>
    <row r="103" spans="1:91" s="7" customFormat="1" ht="24.75" customHeight="1" x14ac:dyDescent="0.2">
      <c r="A103" s="76" t="s">
        <v>79</v>
      </c>
      <c r="B103" s="77"/>
      <c r="C103" s="78"/>
      <c r="D103" s="223" t="s">
        <v>106</v>
      </c>
      <c r="E103" s="223"/>
      <c r="F103" s="223"/>
      <c r="G103" s="223"/>
      <c r="H103" s="223"/>
      <c r="I103" s="79"/>
      <c r="J103" s="223" t="s">
        <v>107</v>
      </c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23"/>
      <c r="Z103" s="223"/>
      <c r="AA103" s="223"/>
      <c r="AB103" s="223"/>
      <c r="AC103" s="223"/>
      <c r="AD103" s="223"/>
      <c r="AE103" s="223"/>
      <c r="AF103" s="223"/>
      <c r="AG103" s="191">
        <f>'SO 301 - AREÁLOVÝ ROZVOD ...'!J30</f>
        <v>33278.5</v>
      </c>
      <c r="AH103" s="192"/>
      <c r="AI103" s="192"/>
      <c r="AJ103" s="192"/>
      <c r="AK103" s="192"/>
      <c r="AL103" s="192"/>
      <c r="AM103" s="192"/>
      <c r="AN103" s="191">
        <f t="shared" si="0"/>
        <v>39934.199999999997</v>
      </c>
      <c r="AO103" s="192"/>
      <c r="AP103" s="192"/>
      <c r="AQ103" s="80" t="s">
        <v>82</v>
      </c>
      <c r="AR103" s="77"/>
      <c r="AS103" s="81">
        <v>0</v>
      </c>
      <c r="AT103" s="82">
        <f t="shared" si="1"/>
        <v>6655.7</v>
      </c>
      <c r="AU103" s="83">
        <f>'SO 301 - AREÁLOVÝ ROZVOD ...'!P121</f>
        <v>0</v>
      </c>
      <c r="AV103" s="82">
        <f>'SO 301 - AREÁLOVÝ ROZVOD ...'!J33</f>
        <v>0</v>
      </c>
      <c r="AW103" s="82">
        <f>'SO 301 - AREÁLOVÝ ROZVOD ...'!J34</f>
        <v>6655.7</v>
      </c>
      <c r="AX103" s="82">
        <f>'SO 301 - AREÁLOVÝ ROZVOD ...'!J35</f>
        <v>0</v>
      </c>
      <c r="AY103" s="82">
        <f>'SO 301 - AREÁLOVÝ ROZVOD ...'!J36</f>
        <v>0</v>
      </c>
      <c r="AZ103" s="82">
        <f>'SO 301 - AREÁLOVÝ ROZVOD ...'!F33</f>
        <v>0</v>
      </c>
      <c r="BA103" s="82">
        <f>'SO 301 - AREÁLOVÝ ROZVOD ...'!F34</f>
        <v>33278.5</v>
      </c>
      <c r="BB103" s="82">
        <f>'SO 301 - AREÁLOVÝ ROZVOD ...'!F35</f>
        <v>0</v>
      </c>
      <c r="BC103" s="82">
        <f>'SO 301 - AREÁLOVÝ ROZVOD ...'!F36</f>
        <v>0</v>
      </c>
      <c r="BD103" s="84">
        <f>'SO 301 - AREÁLOVÝ ROZVOD ...'!F37</f>
        <v>0</v>
      </c>
      <c r="BT103" s="85" t="s">
        <v>83</v>
      </c>
      <c r="BV103" s="85" t="s">
        <v>77</v>
      </c>
      <c r="BW103" s="85" t="s">
        <v>108</v>
      </c>
      <c r="BX103" s="85" t="s">
        <v>4</v>
      </c>
      <c r="CL103" s="85" t="s">
        <v>1</v>
      </c>
      <c r="CM103" s="85" t="s">
        <v>75</v>
      </c>
    </row>
    <row r="104" spans="1:91" s="7" customFormat="1" ht="16.5" customHeight="1" x14ac:dyDescent="0.2">
      <c r="A104" s="76" t="s">
        <v>79</v>
      </c>
      <c r="B104" s="77"/>
      <c r="C104" s="78"/>
      <c r="D104" s="223" t="s">
        <v>109</v>
      </c>
      <c r="E104" s="223"/>
      <c r="F104" s="223"/>
      <c r="G104" s="223"/>
      <c r="H104" s="223"/>
      <c r="I104" s="79"/>
      <c r="J104" s="223" t="s">
        <v>110</v>
      </c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23"/>
      <c r="Z104" s="223"/>
      <c r="AA104" s="223"/>
      <c r="AB104" s="223"/>
      <c r="AC104" s="223"/>
      <c r="AD104" s="223"/>
      <c r="AE104" s="223"/>
      <c r="AF104" s="223"/>
      <c r="AG104" s="191">
        <f>'SO 401 - KANALIZÁCIA'!J30</f>
        <v>169892</v>
      </c>
      <c r="AH104" s="192"/>
      <c r="AI104" s="192"/>
      <c r="AJ104" s="192"/>
      <c r="AK104" s="192"/>
      <c r="AL104" s="192"/>
      <c r="AM104" s="192"/>
      <c r="AN104" s="191">
        <f t="shared" si="0"/>
        <v>203870.4</v>
      </c>
      <c r="AO104" s="192"/>
      <c r="AP104" s="192"/>
      <c r="AQ104" s="80" t="s">
        <v>82</v>
      </c>
      <c r="AR104" s="77"/>
      <c r="AS104" s="81">
        <v>0</v>
      </c>
      <c r="AT104" s="82">
        <f t="shared" si="1"/>
        <v>33978.400000000001</v>
      </c>
      <c r="AU104" s="83">
        <f>'SO 401 - KANALIZÁCIA'!P119</f>
        <v>0</v>
      </c>
      <c r="AV104" s="82">
        <f>'SO 401 - KANALIZÁCIA'!J33</f>
        <v>0</v>
      </c>
      <c r="AW104" s="82">
        <f>'SO 401 - KANALIZÁCIA'!J34</f>
        <v>33978.400000000001</v>
      </c>
      <c r="AX104" s="82">
        <f>'SO 401 - KANALIZÁCIA'!J35</f>
        <v>0</v>
      </c>
      <c r="AY104" s="82">
        <f>'SO 401 - KANALIZÁCIA'!J36</f>
        <v>0</v>
      </c>
      <c r="AZ104" s="82">
        <f>'SO 401 - KANALIZÁCIA'!F33</f>
        <v>0</v>
      </c>
      <c r="BA104" s="82">
        <f>'SO 401 - KANALIZÁCIA'!F34</f>
        <v>169892</v>
      </c>
      <c r="BB104" s="82">
        <f>'SO 401 - KANALIZÁCIA'!F35</f>
        <v>0</v>
      </c>
      <c r="BC104" s="82">
        <f>'SO 401 - KANALIZÁCIA'!F36</f>
        <v>0</v>
      </c>
      <c r="BD104" s="84">
        <f>'SO 401 - KANALIZÁCIA'!F37</f>
        <v>0</v>
      </c>
      <c r="BT104" s="85" t="s">
        <v>83</v>
      </c>
      <c r="BV104" s="85" t="s">
        <v>77</v>
      </c>
      <c r="BW104" s="85" t="s">
        <v>111</v>
      </c>
      <c r="BX104" s="85" t="s">
        <v>4</v>
      </c>
      <c r="CL104" s="85" t="s">
        <v>1</v>
      </c>
      <c r="CM104" s="85" t="s">
        <v>75</v>
      </c>
    </row>
    <row r="105" spans="1:91" s="7" customFormat="1" ht="16.5" customHeight="1" x14ac:dyDescent="0.2">
      <c r="A105" s="76" t="s">
        <v>79</v>
      </c>
      <c r="B105" s="77"/>
      <c r="C105" s="78"/>
      <c r="D105" s="223" t="s">
        <v>112</v>
      </c>
      <c r="E105" s="223"/>
      <c r="F105" s="223"/>
      <c r="G105" s="223"/>
      <c r="H105" s="223"/>
      <c r="I105" s="79"/>
      <c r="J105" s="223" t="s">
        <v>113</v>
      </c>
      <c r="K105" s="223"/>
      <c r="L105" s="223"/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23"/>
      <c r="X105" s="223"/>
      <c r="Y105" s="223"/>
      <c r="Z105" s="223"/>
      <c r="AA105" s="223"/>
      <c r="AB105" s="223"/>
      <c r="AC105" s="223"/>
      <c r="AD105" s="223"/>
      <c r="AE105" s="223"/>
      <c r="AF105" s="223"/>
      <c r="AG105" s="191">
        <f>'SO 601 - AREÁLOVÝ ROZVOD NN'!J30</f>
        <v>13421.6</v>
      </c>
      <c r="AH105" s="192"/>
      <c r="AI105" s="192"/>
      <c r="AJ105" s="192"/>
      <c r="AK105" s="192"/>
      <c r="AL105" s="192"/>
      <c r="AM105" s="192"/>
      <c r="AN105" s="191">
        <f t="shared" si="0"/>
        <v>16105.92</v>
      </c>
      <c r="AO105" s="192"/>
      <c r="AP105" s="192"/>
      <c r="AQ105" s="80" t="s">
        <v>82</v>
      </c>
      <c r="AR105" s="77"/>
      <c r="AS105" s="81">
        <v>0</v>
      </c>
      <c r="AT105" s="82">
        <f t="shared" si="1"/>
        <v>2684.32</v>
      </c>
      <c r="AU105" s="83">
        <f>'SO 601 - AREÁLOVÝ ROZVOD NN'!P118</f>
        <v>0</v>
      </c>
      <c r="AV105" s="82">
        <f>'SO 601 - AREÁLOVÝ ROZVOD NN'!J33</f>
        <v>0</v>
      </c>
      <c r="AW105" s="82">
        <f>'SO 601 - AREÁLOVÝ ROZVOD NN'!J34</f>
        <v>2684.32</v>
      </c>
      <c r="AX105" s="82">
        <f>'SO 601 - AREÁLOVÝ ROZVOD NN'!J35</f>
        <v>0</v>
      </c>
      <c r="AY105" s="82">
        <f>'SO 601 - AREÁLOVÝ ROZVOD NN'!J36</f>
        <v>0</v>
      </c>
      <c r="AZ105" s="82">
        <f>'SO 601 - AREÁLOVÝ ROZVOD NN'!F33</f>
        <v>0</v>
      </c>
      <c r="BA105" s="82">
        <f>'SO 601 - AREÁLOVÝ ROZVOD NN'!F34</f>
        <v>13421.6</v>
      </c>
      <c r="BB105" s="82">
        <f>'SO 601 - AREÁLOVÝ ROZVOD NN'!F35</f>
        <v>0</v>
      </c>
      <c r="BC105" s="82">
        <f>'SO 601 - AREÁLOVÝ ROZVOD NN'!F36</f>
        <v>0</v>
      </c>
      <c r="BD105" s="84">
        <f>'SO 601 - AREÁLOVÝ ROZVOD NN'!F37</f>
        <v>0</v>
      </c>
      <c r="BT105" s="85" t="s">
        <v>83</v>
      </c>
      <c r="BV105" s="85" t="s">
        <v>77</v>
      </c>
      <c r="BW105" s="85" t="s">
        <v>114</v>
      </c>
      <c r="BX105" s="85" t="s">
        <v>4</v>
      </c>
      <c r="CL105" s="85" t="s">
        <v>1</v>
      </c>
      <c r="CM105" s="85" t="s">
        <v>75</v>
      </c>
    </row>
    <row r="106" spans="1:91" s="7" customFormat="1" ht="16.5" customHeight="1" x14ac:dyDescent="0.2">
      <c r="A106" s="76" t="s">
        <v>79</v>
      </c>
      <c r="B106" s="77"/>
      <c r="C106" s="78"/>
      <c r="D106" s="223" t="s">
        <v>115</v>
      </c>
      <c r="E106" s="223"/>
      <c r="F106" s="223"/>
      <c r="G106" s="223"/>
      <c r="H106" s="223"/>
      <c r="I106" s="79"/>
      <c r="J106" s="223" t="s">
        <v>116</v>
      </c>
      <c r="K106" s="223"/>
      <c r="L106" s="223"/>
      <c r="M106" s="223"/>
      <c r="N106" s="223"/>
      <c r="O106" s="223"/>
      <c r="P106" s="223"/>
      <c r="Q106" s="223"/>
      <c r="R106" s="223"/>
      <c r="S106" s="223"/>
      <c r="T106" s="223"/>
      <c r="U106" s="223"/>
      <c r="V106" s="223"/>
      <c r="W106" s="223"/>
      <c r="X106" s="223"/>
      <c r="Y106" s="223"/>
      <c r="Z106" s="223"/>
      <c r="AA106" s="223"/>
      <c r="AB106" s="223"/>
      <c r="AC106" s="223"/>
      <c r="AD106" s="223"/>
      <c r="AE106" s="223"/>
      <c r="AF106" s="223"/>
      <c r="AG106" s="191">
        <f>'SO 602 - AREÁLOVÉ VONKAJŠ...'!J30</f>
        <v>5560</v>
      </c>
      <c r="AH106" s="192"/>
      <c r="AI106" s="192"/>
      <c r="AJ106" s="192"/>
      <c r="AK106" s="192"/>
      <c r="AL106" s="192"/>
      <c r="AM106" s="192"/>
      <c r="AN106" s="191">
        <f t="shared" si="0"/>
        <v>6672</v>
      </c>
      <c r="AO106" s="192"/>
      <c r="AP106" s="192"/>
      <c r="AQ106" s="80" t="s">
        <v>82</v>
      </c>
      <c r="AR106" s="77"/>
      <c r="AS106" s="81">
        <v>0</v>
      </c>
      <c r="AT106" s="82">
        <f t="shared" si="1"/>
        <v>1112</v>
      </c>
      <c r="AU106" s="83">
        <f>'SO 602 - AREÁLOVÉ VONKAJŠ...'!P118</f>
        <v>0</v>
      </c>
      <c r="AV106" s="82">
        <f>'SO 602 - AREÁLOVÉ VONKAJŠ...'!J33</f>
        <v>0</v>
      </c>
      <c r="AW106" s="82">
        <f>'SO 602 - AREÁLOVÉ VONKAJŠ...'!J34</f>
        <v>1112</v>
      </c>
      <c r="AX106" s="82">
        <f>'SO 602 - AREÁLOVÉ VONKAJŠ...'!J35</f>
        <v>0</v>
      </c>
      <c r="AY106" s="82">
        <f>'SO 602 - AREÁLOVÉ VONKAJŠ...'!J36</f>
        <v>0</v>
      </c>
      <c r="AZ106" s="82">
        <f>'SO 602 - AREÁLOVÉ VONKAJŠ...'!F33</f>
        <v>0</v>
      </c>
      <c r="BA106" s="82">
        <f>'SO 602 - AREÁLOVÉ VONKAJŠ...'!F34</f>
        <v>5560</v>
      </c>
      <c r="BB106" s="82">
        <f>'SO 602 - AREÁLOVÉ VONKAJŠ...'!F35</f>
        <v>0</v>
      </c>
      <c r="BC106" s="82">
        <f>'SO 602 - AREÁLOVÉ VONKAJŠ...'!F36</f>
        <v>0</v>
      </c>
      <c r="BD106" s="84">
        <f>'SO 602 - AREÁLOVÉ VONKAJŠ...'!F37</f>
        <v>0</v>
      </c>
      <c r="BT106" s="85" t="s">
        <v>83</v>
      </c>
      <c r="BV106" s="85" t="s">
        <v>77</v>
      </c>
      <c r="BW106" s="85" t="s">
        <v>117</v>
      </c>
      <c r="BX106" s="85" t="s">
        <v>4</v>
      </c>
      <c r="CL106" s="85" t="s">
        <v>1</v>
      </c>
      <c r="CM106" s="85" t="s">
        <v>75</v>
      </c>
    </row>
    <row r="107" spans="1:91" s="7" customFormat="1" ht="24.75" customHeight="1" x14ac:dyDescent="0.2">
      <c r="A107" s="76" t="s">
        <v>79</v>
      </c>
      <c r="B107" s="77"/>
      <c r="C107" s="78"/>
      <c r="D107" s="223" t="s">
        <v>118</v>
      </c>
      <c r="E107" s="223"/>
      <c r="F107" s="223"/>
      <c r="G107" s="223"/>
      <c r="H107" s="223"/>
      <c r="I107" s="79"/>
      <c r="J107" s="223" t="s">
        <v>119</v>
      </c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23"/>
      <c r="Z107" s="223"/>
      <c r="AA107" s="223"/>
      <c r="AB107" s="223"/>
      <c r="AC107" s="223"/>
      <c r="AD107" s="223"/>
      <c r="AE107" s="223"/>
      <c r="AF107" s="223"/>
      <c r="AG107" s="191">
        <f>'PS 01 - PREVÁDZKOVÉ ROZVO...'!J30</f>
        <v>17401</v>
      </c>
      <c r="AH107" s="192"/>
      <c r="AI107" s="192"/>
      <c r="AJ107" s="192"/>
      <c r="AK107" s="192"/>
      <c r="AL107" s="192"/>
      <c r="AM107" s="192"/>
      <c r="AN107" s="191">
        <f t="shared" si="0"/>
        <v>20881.2</v>
      </c>
      <c r="AO107" s="192"/>
      <c r="AP107" s="192"/>
      <c r="AQ107" s="80" t="s">
        <v>82</v>
      </c>
      <c r="AR107" s="77"/>
      <c r="AS107" s="81">
        <v>0</v>
      </c>
      <c r="AT107" s="82">
        <f t="shared" si="1"/>
        <v>3480.2</v>
      </c>
      <c r="AU107" s="83">
        <f>'PS 01 - PREVÁDZKOVÉ ROZVO...'!P122</f>
        <v>0</v>
      </c>
      <c r="AV107" s="82">
        <f>'PS 01 - PREVÁDZKOVÉ ROZVO...'!J33</f>
        <v>0</v>
      </c>
      <c r="AW107" s="82">
        <f>'PS 01 - PREVÁDZKOVÉ ROZVO...'!J34</f>
        <v>3480.2</v>
      </c>
      <c r="AX107" s="82">
        <f>'PS 01 - PREVÁDZKOVÉ ROZVO...'!J35</f>
        <v>0</v>
      </c>
      <c r="AY107" s="82">
        <f>'PS 01 - PREVÁDZKOVÉ ROZVO...'!J36</f>
        <v>0</v>
      </c>
      <c r="AZ107" s="82">
        <f>'PS 01 - PREVÁDZKOVÉ ROZVO...'!F33</f>
        <v>0</v>
      </c>
      <c r="BA107" s="82">
        <f>'PS 01 - PREVÁDZKOVÉ ROZVO...'!F34</f>
        <v>17401</v>
      </c>
      <c r="BB107" s="82">
        <f>'PS 01 - PREVÁDZKOVÉ ROZVO...'!F35</f>
        <v>0</v>
      </c>
      <c r="BC107" s="82">
        <f>'PS 01 - PREVÁDZKOVÉ ROZVO...'!F36</f>
        <v>0</v>
      </c>
      <c r="BD107" s="84">
        <f>'PS 01 - PREVÁDZKOVÉ ROZVO...'!F37</f>
        <v>0</v>
      </c>
      <c r="BT107" s="85" t="s">
        <v>83</v>
      </c>
      <c r="BV107" s="85" t="s">
        <v>77</v>
      </c>
      <c r="BW107" s="85" t="s">
        <v>120</v>
      </c>
      <c r="BX107" s="85" t="s">
        <v>4</v>
      </c>
      <c r="CL107" s="85" t="s">
        <v>1</v>
      </c>
      <c r="CM107" s="85" t="s">
        <v>75</v>
      </c>
    </row>
    <row r="108" spans="1:91" s="7" customFormat="1" ht="16.5" customHeight="1" x14ac:dyDescent="0.2">
      <c r="A108" s="76" t="s">
        <v>79</v>
      </c>
      <c r="B108" s="77"/>
      <c r="C108" s="78"/>
      <c r="D108" s="223" t="s">
        <v>121</v>
      </c>
      <c r="E108" s="223"/>
      <c r="F108" s="223"/>
      <c r="G108" s="223"/>
      <c r="H108" s="223"/>
      <c r="I108" s="79"/>
      <c r="J108" s="223" t="s">
        <v>122</v>
      </c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23"/>
      <c r="Y108" s="223"/>
      <c r="Z108" s="223"/>
      <c r="AA108" s="223"/>
      <c r="AB108" s="223"/>
      <c r="AC108" s="223"/>
      <c r="AD108" s="223"/>
      <c r="AE108" s="223"/>
      <c r="AF108" s="223"/>
      <c r="AG108" s="191">
        <f>'PS 02 - MERANIE A REGULÁCIA'!J30</f>
        <v>9036.5</v>
      </c>
      <c r="AH108" s="192"/>
      <c r="AI108" s="192"/>
      <c r="AJ108" s="192"/>
      <c r="AK108" s="192"/>
      <c r="AL108" s="192"/>
      <c r="AM108" s="192"/>
      <c r="AN108" s="191">
        <f t="shared" si="0"/>
        <v>10843.8</v>
      </c>
      <c r="AO108" s="192"/>
      <c r="AP108" s="192"/>
      <c r="AQ108" s="80" t="s">
        <v>82</v>
      </c>
      <c r="AR108" s="77"/>
      <c r="AS108" s="86">
        <v>0</v>
      </c>
      <c r="AT108" s="87">
        <f t="shared" si="1"/>
        <v>1807.3</v>
      </c>
      <c r="AU108" s="88">
        <f>'PS 02 - MERANIE A REGULÁCIA'!P121</f>
        <v>0</v>
      </c>
      <c r="AV108" s="87">
        <f>'PS 02 - MERANIE A REGULÁCIA'!J33</f>
        <v>0</v>
      </c>
      <c r="AW108" s="87">
        <f>'PS 02 - MERANIE A REGULÁCIA'!J34</f>
        <v>1807.3</v>
      </c>
      <c r="AX108" s="87">
        <f>'PS 02 - MERANIE A REGULÁCIA'!J35</f>
        <v>0</v>
      </c>
      <c r="AY108" s="87">
        <f>'PS 02 - MERANIE A REGULÁCIA'!J36</f>
        <v>0</v>
      </c>
      <c r="AZ108" s="87">
        <f>'PS 02 - MERANIE A REGULÁCIA'!F33</f>
        <v>0</v>
      </c>
      <c r="BA108" s="87">
        <f>'PS 02 - MERANIE A REGULÁCIA'!F34</f>
        <v>9036.5</v>
      </c>
      <c r="BB108" s="87">
        <f>'PS 02 - MERANIE A REGULÁCIA'!F35</f>
        <v>0</v>
      </c>
      <c r="BC108" s="87">
        <f>'PS 02 - MERANIE A REGULÁCIA'!F36</f>
        <v>0</v>
      </c>
      <c r="BD108" s="89">
        <f>'PS 02 - MERANIE A REGULÁCIA'!F37</f>
        <v>0</v>
      </c>
      <c r="BT108" s="85" t="s">
        <v>83</v>
      </c>
      <c r="BV108" s="85" t="s">
        <v>77</v>
      </c>
      <c r="BW108" s="85" t="s">
        <v>123</v>
      </c>
      <c r="BX108" s="85" t="s">
        <v>4</v>
      </c>
      <c r="CL108" s="85" t="s">
        <v>1</v>
      </c>
      <c r="CM108" s="85" t="s">
        <v>75</v>
      </c>
    </row>
    <row r="109" spans="1:91" s="2" customFormat="1" ht="30" customHeight="1" x14ac:dyDescent="0.2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30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</row>
    <row r="110" spans="1:91" s="2" customFormat="1" ht="6.95" customHeight="1" x14ac:dyDescent="0.2">
      <c r="A110" s="29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30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</row>
  </sheetData>
  <mergeCells count="94">
    <mergeCell ref="C92:G92"/>
    <mergeCell ref="D101:H101"/>
    <mergeCell ref="D98:H98"/>
    <mergeCell ref="D95:H95"/>
    <mergeCell ref="D99:H99"/>
    <mergeCell ref="D100:H100"/>
    <mergeCell ref="D96:H96"/>
    <mergeCell ref="D97:H97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96:AF96"/>
    <mergeCell ref="J95:AF95"/>
    <mergeCell ref="L85:AO85"/>
    <mergeCell ref="D105:H105"/>
    <mergeCell ref="J105:AF105"/>
    <mergeCell ref="D106:H106"/>
    <mergeCell ref="J106:AF106"/>
    <mergeCell ref="AN104:AP104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D102:H102"/>
    <mergeCell ref="D103:H103"/>
    <mergeCell ref="D107:H107"/>
    <mergeCell ref="J107:AF107"/>
    <mergeCell ref="D108:H108"/>
    <mergeCell ref="J108:AF108"/>
    <mergeCell ref="AG94:AM94"/>
    <mergeCell ref="AG104:AM104"/>
    <mergeCell ref="D104:H104"/>
    <mergeCell ref="J104:AF10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N103:AP103"/>
    <mergeCell ref="AN97:AP97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94:AP94"/>
  </mergeCells>
  <hyperlinks>
    <hyperlink ref="A95" location="'SO 101 - PRIJÍMACIA HALA'!C2" display="/" xr:uid="{00000000-0004-0000-0000-000000000000}"/>
    <hyperlink ref="A96" location="'SO 102 - KOMPOSTOVACIE BOXY'!C2" display="/" xr:uid="{00000000-0004-0000-0000-000001000000}"/>
    <hyperlink ref="A97" location="'SO 103 - BIOFILTER'!C2" display="/" xr:uid="{00000000-0004-0000-0000-000002000000}"/>
    <hyperlink ref="A98" location="'SO 104 - KOMPOSTOVACIA PL...'!C2" display="/" xr:uid="{00000000-0004-0000-0000-000003000000}"/>
    <hyperlink ref="A99" location="'SO 105 - OPLOTENIE'!C2" display="/" xr:uid="{00000000-0004-0000-0000-000004000000}"/>
    <hyperlink ref="A100" location="'SO 106 - PREVÁDZKOVO-SOCI...'!C2" display="/" xr:uid="{00000000-0004-0000-0000-000005000000}"/>
    <hyperlink ref="A101" location="'SO 107 - CESTNÁ VÁHA'!C2" display="/" xr:uid="{00000000-0004-0000-0000-000006000000}"/>
    <hyperlink ref="A102" location="'SO 201 - SPEVNENÉ PLOCHY'!C2" display="/" xr:uid="{00000000-0004-0000-0000-000007000000}"/>
    <hyperlink ref="A103" location="'SO 301 - AREÁLOVÝ ROZVOD ...'!C2" display="/" xr:uid="{00000000-0004-0000-0000-000008000000}"/>
    <hyperlink ref="A104" location="'SO 401 - KANALIZÁCIA'!C2" display="/" xr:uid="{00000000-0004-0000-0000-000009000000}"/>
    <hyperlink ref="A105" location="'SO 601 - AREÁLOVÝ ROZVOD NN'!C2" display="/" xr:uid="{00000000-0004-0000-0000-00000A000000}"/>
    <hyperlink ref="A106" location="'SO 602 - AREÁLOVÉ VONKAJŠ...'!C2" display="/" xr:uid="{00000000-0004-0000-0000-00000B000000}"/>
    <hyperlink ref="A107" location="'PS 01 - PREVÁDZKOVÉ ROZVO...'!C2" display="/" xr:uid="{00000000-0004-0000-0000-00000C000000}"/>
    <hyperlink ref="A108" location="'PS 02 - MERANIE A REGULÁCIA'!C2" display="/" xr:uid="{00000000-0004-0000-0000-00000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42"/>
  <sheetViews>
    <sheetView showGridLines="0" topLeftCell="A116" workbookViewId="0">
      <selection activeCell="W130" sqref="W13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108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31" t="str">
        <f>'Rekapitulácia stavby'!K6</f>
        <v>Kompostáreň Partizánske</v>
      </c>
      <c r="F7" s="232"/>
      <c r="G7" s="232"/>
      <c r="H7" s="232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5" t="s">
        <v>1083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3" t="str">
        <f>'Rekapitulácia stavby'!E14</f>
        <v>Vyplň údaj</v>
      </c>
      <c r="F18" s="215"/>
      <c r="G18" s="215"/>
      <c r="H18" s="215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9" t="s">
        <v>127</v>
      </c>
      <c r="F27" s="219"/>
      <c r="G27" s="219"/>
      <c r="H27" s="21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ROUND(J121, 2)</f>
        <v>33278.5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ROUND((SUM(BE121:BE141)),  2)</f>
        <v>0</v>
      </c>
      <c r="G33" s="29"/>
      <c r="H33" s="29"/>
      <c r="I33" s="97">
        <v>0.2</v>
      </c>
      <c r="J33" s="96">
        <f>ROUND(((SUM(BE121:BE141))*I33),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41</v>
      </c>
      <c r="F34" s="96">
        <f>ROUND((SUM(BF121:BF141)),  2)</f>
        <v>33278.5</v>
      </c>
      <c r="G34" s="29"/>
      <c r="H34" s="29"/>
      <c r="I34" s="97">
        <v>0.2</v>
      </c>
      <c r="J34" s="96">
        <f>ROUND(((SUM(BF121:BF141))*I34),  2)</f>
        <v>6655.7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42</v>
      </c>
      <c r="F35" s="96">
        <f>ROUND((SUM(BG121:BG141)),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43</v>
      </c>
      <c r="F36" s="96">
        <f>ROUND((SUM(BH121:BH141)),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44</v>
      </c>
      <c r="F37" s="96">
        <f>ROUND((SUM(BI121:BI141)),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39934.199999999997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1" t="str">
        <f>E7</f>
        <v>Kompostáreň Partizánske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5" t="str">
        <f>E9</f>
        <v xml:space="preserve">SO 301 - AREÁLOVÝ ROZVOD A POŽIARNA NÁDRŽ 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J121</f>
        <v>33278.5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5" customHeight="1" x14ac:dyDescent="0.2">
      <c r="B97" s="109"/>
      <c r="D97" s="110" t="s">
        <v>1084</v>
      </c>
      <c r="E97" s="111"/>
      <c r="F97" s="111"/>
      <c r="G97" s="111"/>
      <c r="H97" s="111"/>
      <c r="I97" s="111"/>
      <c r="J97" s="112">
        <f>J122</f>
        <v>5610</v>
      </c>
      <c r="L97" s="109"/>
    </row>
    <row r="98" spans="1:31" s="9" customFormat="1" ht="24.95" customHeight="1" x14ac:dyDescent="0.2">
      <c r="B98" s="109"/>
      <c r="D98" s="110" t="s">
        <v>1085</v>
      </c>
      <c r="E98" s="111"/>
      <c r="F98" s="111"/>
      <c r="G98" s="111"/>
      <c r="H98" s="111"/>
      <c r="I98" s="111"/>
      <c r="J98" s="112">
        <f>J126</f>
        <v>22000</v>
      </c>
      <c r="L98" s="109"/>
    </row>
    <row r="99" spans="1:31" s="9" customFormat="1" ht="24.95" customHeight="1" x14ac:dyDescent="0.2">
      <c r="B99" s="109"/>
      <c r="D99" s="110" t="s">
        <v>1086</v>
      </c>
      <c r="E99" s="111"/>
      <c r="F99" s="111"/>
      <c r="G99" s="111"/>
      <c r="H99" s="111"/>
      <c r="I99" s="111"/>
      <c r="J99" s="112">
        <f>J134</f>
        <v>5068.5</v>
      </c>
      <c r="L99" s="109"/>
    </row>
    <row r="100" spans="1:31" s="9" customFormat="1" ht="24.95" customHeight="1" x14ac:dyDescent="0.2">
      <c r="B100" s="109"/>
      <c r="D100" s="110" t="s">
        <v>139</v>
      </c>
      <c r="E100" s="111"/>
      <c r="F100" s="111"/>
      <c r="G100" s="111"/>
      <c r="H100" s="111"/>
      <c r="I100" s="111"/>
      <c r="J100" s="112">
        <f>J138</f>
        <v>600</v>
      </c>
      <c r="L100" s="109"/>
    </row>
    <row r="101" spans="1:31" s="10" customFormat="1" ht="19.899999999999999" customHeight="1" x14ac:dyDescent="0.2">
      <c r="B101" s="113"/>
      <c r="D101" s="114" t="s">
        <v>1087</v>
      </c>
      <c r="E101" s="115"/>
      <c r="F101" s="115"/>
      <c r="G101" s="115"/>
      <c r="H101" s="115"/>
      <c r="I101" s="115"/>
      <c r="J101" s="116">
        <f>J139</f>
        <v>600</v>
      </c>
      <c r="L101" s="113"/>
    </row>
    <row r="102" spans="1:31" s="2" customFormat="1" ht="21.75" customHeight="1" x14ac:dyDescent="0.2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6.95" customHeight="1" x14ac:dyDescent="0.2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31" s="2" customFormat="1" ht="6.95" customHeight="1" x14ac:dyDescent="0.2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4.95" customHeight="1" x14ac:dyDescent="0.2">
      <c r="A108" s="29"/>
      <c r="B108" s="30"/>
      <c r="C108" s="18" t="s">
        <v>147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 x14ac:dyDescent="0.2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 x14ac:dyDescent="0.2">
      <c r="A110" s="29"/>
      <c r="B110" s="30"/>
      <c r="C110" s="24" t="s">
        <v>15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 x14ac:dyDescent="0.2">
      <c r="A111" s="29"/>
      <c r="B111" s="30"/>
      <c r="C111" s="29"/>
      <c r="D111" s="29"/>
      <c r="E111" s="231" t="str">
        <f>E7</f>
        <v>Kompostáreň Partizánske</v>
      </c>
      <c r="F111" s="232"/>
      <c r="G111" s="232"/>
      <c r="H111" s="232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125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 x14ac:dyDescent="0.2">
      <c r="A113" s="29"/>
      <c r="B113" s="30"/>
      <c r="C113" s="29"/>
      <c r="D113" s="29"/>
      <c r="E113" s="225" t="str">
        <f>E9</f>
        <v xml:space="preserve">SO 301 - AREÁLOVÝ ROZVOD A POŽIARNA NÁDRŽ </v>
      </c>
      <c r="F113" s="230"/>
      <c r="G113" s="230"/>
      <c r="H113" s="230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 x14ac:dyDescent="0.2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 x14ac:dyDescent="0.2">
      <c r="A115" s="29"/>
      <c r="B115" s="30"/>
      <c r="C115" s="24" t="s">
        <v>19</v>
      </c>
      <c r="D115" s="29"/>
      <c r="E115" s="29"/>
      <c r="F115" s="22" t="str">
        <f>F12</f>
        <v>Partizánske parc.č.: 3958/171</v>
      </c>
      <c r="G115" s="29"/>
      <c r="H115" s="29"/>
      <c r="I115" s="24" t="s">
        <v>21</v>
      </c>
      <c r="J115" s="52" t="str">
        <f>IF(J12="","",J12)</f>
        <v>17. 2. 2020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 x14ac:dyDescent="0.2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 x14ac:dyDescent="0.2">
      <c r="A117" s="29"/>
      <c r="B117" s="30"/>
      <c r="C117" s="24" t="s">
        <v>23</v>
      </c>
      <c r="D117" s="29"/>
      <c r="E117" s="29"/>
      <c r="F117" s="22" t="str">
        <f>E15</f>
        <v>Mesto Partizánske</v>
      </c>
      <c r="G117" s="29"/>
      <c r="H117" s="29"/>
      <c r="I117" s="24" t="s">
        <v>29</v>
      </c>
      <c r="J117" s="27" t="str">
        <f>E21</f>
        <v>Hescon, s.r.o.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 x14ac:dyDescent="0.2">
      <c r="A118" s="29"/>
      <c r="B118" s="30"/>
      <c r="C118" s="24" t="s">
        <v>27</v>
      </c>
      <c r="D118" s="29"/>
      <c r="E118" s="29"/>
      <c r="F118" s="22" t="str">
        <f>IF(E18="","",E18)</f>
        <v>Vyplň údaj</v>
      </c>
      <c r="G118" s="29"/>
      <c r="H118" s="29"/>
      <c r="I118" s="24" t="s">
        <v>32</v>
      </c>
      <c r="J118" s="27" t="str">
        <f>E24</f>
        <v>Hescon,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 x14ac:dyDescent="0.2">
      <c r="A120" s="117"/>
      <c r="B120" s="118"/>
      <c r="C120" s="119" t="s">
        <v>148</v>
      </c>
      <c r="D120" s="120" t="s">
        <v>60</v>
      </c>
      <c r="E120" s="120" t="s">
        <v>56</v>
      </c>
      <c r="F120" s="120" t="s">
        <v>57</v>
      </c>
      <c r="G120" s="120" t="s">
        <v>149</v>
      </c>
      <c r="H120" s="120" t="s">
        <v>150</v>
      </c>
      <c r="I120" s="120" t="s">
        <v>151</v>
      </c>
      <c r="J120" s="121" t="s">
        <v>130</v>
      </c>
      <c r="K120" s="122" t="s">
        <v>152</v>
      </c>
      <c r="L120" s="123"/>
      <c r="M120" s="59" t="s">
        <v>1</v>
      </c>
      <c r="N120" s="60" t="s">
        <v>39</v>
      </c>
      <c r="O120" s="60" t="s">
        <v>153</v>
      </c>
      <c r="P120" s="60" t="s">
        <v>154</v>
      </c>
      <c r="Q120" s="60" t="s">
        <v>155</v>
      </c>
      <c r="R120" s="60" t="s">
        <v>156</v>
      </c>
      <c r="S120" s="60" t="s">
        <v>157</v>
      </c>
      <c r="T120" s="61" t="s">
        <v>158</v>
      </c>
      <c r="U120" s="117"/>
      <c r="V120" s="117"/>
      <c r="W120" s="117"/>
      <c r="X120" s="117"/>
      <c r="Y120" s="117"/>
      <c r="Z120" s="117"/>
      <c r="AA120" s="117"/>
      <c r="AB120" s="117"/>
      <c r="AC120" s="117"/>
      <c r="AD120" s="117"/>
      <c r="AE120" s="117"/>
    </row>
    <row r="121" spans="1:65" s="2" customFormat="1" ht="22.9" customHeight="1" x14ac:dyDescent="0.25">
      <c r="A121" s="29"/>
      <c r="B121" s="30"/>
      <c r="C121" s="66" t="s">
        <v>131</v>
      </c>
      <c r="D121" s="29"/>
      <c r="E121" s="29"/>
      <c r="F121" s="29"/>
      <c r="G121" s="29"/>
      <c r="H121" s="29"/>
      <c r="I121" s="29"/>
      <c r="J121" s="124">
        <f>BK121</f>
        <v>33278.5</v>
      </c>
      <c r="K121" s="29"/>
      <c r="L121" s="30"/>
      <c r="M121" s="62"/>
      <c r="N121" s="53"/>
      <c r="O121" s="63"/>
      <c r="P121" s="125">
        <f>P122+P126+P134+P138</f>
        <v>0</v>
      </c>
      <c r="Q121" s="63"/>
      <c r="R121" s="125">
        <f>R122+R126+R134+R138</f>
        <v>4.1520000000000001E-2</v>
      </c>
      <c r="S121" s="63"/>
      <c r="T121" s="126">
        <f>T122+T126+T134+T138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74</v>
      </c>
      <c r="AU121" s="14" t="s">
        <v>132</v>
      </c>
      <c r="BK121" s="127">
        <f>BK122+BK126+BK134+BK138</f>
        <v>33278.5</v>
      </c>
    </row>
    <row r="122" spans="1:65" s="12" customFormat="1" ht="25.9" customHeight="1" x14ac:dyDescent="0.2">
      <c r="B122" s="128"/>
      <c r="D122" s="129" t="s">
        <v>74</v>
      </c>
      <c r="E122" s="130" t="s">
        <v>1088</v>
      </c>
      <c r="F122" s="130" t="s">
        <v>1089</v>
      </c>
      <c r="I122" s="131"/>
      <c r="J122" s="132">
        <f>BK122</f>
        <v>5610</v>
      </c>
      <c r="L122" s="128"/>
      <c r="M122" s="133"/>
      <c r="N122" s="134"/>
      <c r="O122" s="134"/>
      <c r="P122" s="135">
        <f>SUM(P123:P125)</f>
        <v>0</v>
      </c>
      <c r="Q122" s="134"/>
      <c r="R122" s="135">
        <f>SUM(R123:R125)</f>
        <v>0</v>
      </c>
      <c r="S122" s="134"/>
      <c r="T122" s="136">
        <f>SUM(T123:T125)</f>
        <v>0</v>
      </c>
      <c r="AR122" s="129" t="s">
        <v>83</v>
      </c>
      <c r="AT122" s="137" t="s">
        <v>74</v>
      </c>
      <c r="AU122" s="137" t="s">
        <v>75</v>
      </c>
      <c r="AY122" s="129" t="s">
        <v>161</v>
      </c>
      <c r="BK122" s="138">
        <f>SUM(BK123:BK125)</f>
        <v>5610</v>
      </c>
    </row>
    <row r="123" spans="1:65" s="2" customFormat="1" ht="24.2" customHeight="1" x14ac:dyDescent="0.2">
      <c r="A123" s="29"/>
      <c r="B123" s="141"/>
      <c r="C123" s="142" t="s">
        <v>83</v>
      </c>
      <c r="D123" s="142" t="s">
        <v>164</v>
      </c>
      <c r="E123" s="143" t="s">
        <v>1090</v>
      </c>
      <c r="F123" s="144" t="s">
        <v>1091</v>
      </c>
      <c r="G123" s="145" t="s">
        <v>272</v>
      </c>
      <c r="H123" s="146">
        <v>171.5</v>
      </c>
      <c r="I123" s="147">
        <v>20</v>
      </c>
      <c r="J123" s="148">
        <f>ROUND(I123*H123,2)</f>
        <v>3430</v>
      </c>
      <c r="K123" s="149"/>
      <c r="L123" s="30"/>
      <c r="M123" s="150" t="s">
        <v>1</v>
      </c>
      <c r="N123" s="151" t="s">
        <v>41</v>
      </c>
      <c r="O123" s="55"/>
      <c r="P123" s="152">
        <f>O123*H123</f>
        <v>0</v>
      </c>
      <c r="Q123" s="152">
        <v>0</v>
      </c>
      <c r="R123" s="152">
        <f>Q123*H123</f>
        <v>0</v>
      </c>
      <c r="S123" s="152">
        <v>0</v>
      </c>
      <c r="T123" s="153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4" t="s">
        <v>168</v>
      </c>
      <c r="AT123" s="154" t="s">
        <v>164</v>
      </c>
      <c r="AU123" s="154" t="s">
        <v>83</v>
      </c>
      <c r="AY123" s="14" t="s">
        <v>161</v>
      </c>
      <c r="BE123" s="155">
        <f>IF(N123="základná",J123,0)</f>
        <v>0</v>
      </c>
      <c r="BF123" s="155">
        <f>IF(N123="znížená",J123,0)</f>
        <v>3430</v>
      </c>
      <c r="BG123" s="155">
        <f>IF(N123="zákl. prenesená",J123,0)</f>
        <v>0</v>
      </c>
      <c r="BH123" s="155">
        <f>IF(N123="zníž. prenesená",J123,0)</f>
        <v>0</v>
      </c>
      <c r="BI123" s="155">
        <f>IF(N123="nulová",J123,0)</f>
        <v>0</v>
      </c>
      <c r="BJ123" s="14" t="s">
        <v>163</v>
      </c>
      <c r="BK123" s="155">
        <f>ROUND(I123*H123,2)</f>
        <v>3430</v>
      </c>
      <c r="BL123" s="14" t="s">
        <v>168</v>
      </c>
      <c r="BM123" s="154" t="s">
        <v>1092</v>
      </c>
    </row>
    <row r="124" spans="1:65" s="2" customFormat="1" ht="14.45" customHeight="1" x14ac:dyDescent="0.2">
      <c r="A124" s="29"/>
      <c r="B124" s="141"/>
      <c r="C124" s="142" t="s">
        <v>163</v>
      </c>
      <c r="D124" s="142" t="s">
        <v>164</v>
      </c>
      <c r="E124" s="143" t="s">
        <v>1093</v>
      </c>
      <c r="F124" s="144" t="s">
        <v>1094</v>
      </c>
      <c r="G124" s="145" t="s">
        <v>272</v>
      </c>
      <c r="H124" s="146">
        <v>98</v>
      </c>
      <c r="I124" s="147">
        <v>18</v>
      </c>
      <c r="J124" s="148">
        <f>ROUND(I124*H124,2)</f>
        <v>1764</v>
      </c>
      <c r="K124" s="149"/>
      <c r="L124" s="30"/>
      <c r="M124" s="150" t="s">
        <v>1</v>
      </c>
      <c r="N124" s="151" t="s">
        <v>41</v>
      </c>
      <c r="O124" s="55"/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4" t="s">
        <v>168</v>
      </c>
      <c r="AT124" s="154" t="s">
        <v>164</v>
      </c>
      <c r="AU124" s="154" t="s">
        <v>83</v>
      </c>
      <c r="AY124" s="14" t="s">
        <v>161</v>
      </c>
      <c r="BE124" s="155">
        <f>IF(N124="základná",J124,0)</f>
        <v>0</v>
      </c>
      <c r="BF124" s="155">
        <f>IF(N124="znížená",J124,0)</f>
        <v>1764</v>
      </c>
      <c r="BG124" s="155">
        <f>IF(N124="zákl. prenesená",J124,0)</f>
        <v>0</v>
      </c>
      <c r="BH124" s="155">
        <f>IF(N124="zníž. prenesená",J124,0)</f>
        <v>0</v>
      </c>
      <c r="BI124" s="155">
        <f>IF(N124="nulová",J124,0)</f>
        <v>0</v>
      </c>
      <c r="BJ124" s="14" t="s">
        <v>163</v>
      </c>
      <c r="BK124" s="155">
        <f>ROUND(I124*H124,2)</f>
        <v>1764</v>
      </c>
      <c r="BL124" s="14" t="s">
        <v>168</v>
      </c>
      <c r="BM124" s="154" t="s">
        <v>1095</v>
      </c>
    </row>
    <row r="125" spans="1:65" s="2" customFormat="1" ht="14.45" customHeight="1" x14ac:dyDescent="0.2">
      <c r="A125" s="29"/>
      <c r="B125" s="141"/>
      <c r="C125" s="142" t="s">
        <v>170</v>
      </c>
      <c r="D125" s="142" t="s">
        <v>164</v>
      </c>
      <c r="E125" s="143" t="s">
        <v>1096</v>
      </c>
      <c r="F125" s="144" t="s">
        <v>1097</v>
      </c>
      <c r="G125" s="145" t="s">
        <v>272</v>
      </c>
      <c r="H125" s="146">
        <v>26</v>
      </c>
      <c r="I125" s="147">
        <v>16</v>
      </c>
      <c r="J125" s="148">
        <f>ROUND(I125*H125,2)</f>
        <v>416</v>
      </c>
      <c r="K125" s="149"/>
      <c r="L125" s="30"/>
      <c r="M125" s="150" t="s">
        <v>1</v>
      </c>
      <c r="N125" s="151" t="s">
        <v>41</v>
      </c>
      <c r="O125" s="55"/>
      <c r="P125" s="152">
        <f>O125*H125</f>
        <v>0</v>
      </c>
      <c r="Q125" s="152">
        <v>0</v>
      </c>
      <c r="R125" s="152">
        <f>Q125*H125</f>
        <v>0</v>
      </c>
      <c r="S125" s="152">
        <v>0</v>
      </c>
      <c r="T125" s="153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4" t="s">
        <v>168</v>
      </c>
      <c r="AT125" s="154" t="s">
        <v>164</v>
      </c>
      <c r="AU125" s="154" t="s">
        <v>83</v>
      </c>
      <c r="AY125" s="14" t="s">
        <v>161</v>
      </c>
      <c r="BE125" s="155">
        <f>IF(N125="základná",J125,0)</f>
        <v>0</v>
      </c>
      <c r="BF125" s="155">
        <f>IF(N125="znížená",J125,0)</f>
        <v>416</v>
      </c>
      <c r="BG125" s="155">
        <f>IF(N125="zákl. prenesená",J125,0)</f>
        <v>0</v>
      </c>
      <c r="BH125" s="155">
        <f>IF(N125="zníž. prenesená",J125,0)</f>
        <v>0</v>
      </c>
      <c r="BI125" s="155">
        <f>IF(N125="nulová",J125,0)</f>
        <v>0</v>
      </c>
      <c r="BJ125" s="14" t="s">
        <v>163</v>
      </c>
      <c r="BK125" s="155">
        <f>ROUND(I125*H125,2)</f>
        <v>416</v>
      </c>
      <c r="BL125" s="14" t="s">
        <v>168</v>
      </c>
      <c r="BM125" s="154" t="s">
        <v>1098</v>
      </c>
    </row>
    <row r="126" spans="1:65" s="12" customFormat="1" ht="25.9" customHeight="1" x14ac:dyDescent="0.2">
      <c r="B126" s="128"/>
      <c r="D126" s="129" t="s">
        <v>74</v>
      </c>
      <c r="E126" s="130" t="s">
        <v>1099</v>
      </c>
      <c r="F126" s="130" t="s">
        <v>1100</v>
      </c>
      <c r="I126" s="131"/>
      <c r="J126" s="132">
        <f>BK126</f>
        <v>22000</v>
      </c>
      <c r="L126" s="128"/>
      <c r="M126" s="133"/>
      <c r="N126" s="134"/>
      <c r="O126" s="134"/>
      <c r="P126" s="135">
        <f>SUM(P127:P133)</f>
        <v>0</v>
      </c>
      <c r="Q126" s="134"/>
      <c r="R126" s="135">
        <f>SUM(R127:R133)</f>
        <v>0</v>
      </c>
      <c r="S126" s="134"/>
      <c r="T126" s="136">
        <f>SUM(T127:T133)</f>
        <v>0</v>
      </c>
      <c r="AR126" s="129" t="s">
        <v>83</v>
      </c>
      <c r="AT126" s="137" t="s">
        <v>74</v>
      </c>
      <c r="AU126" s="137" t="s">
        <v>75</v>
      </c>
      <c r="AY126" s="129" t="s">
        <v>161</v>
      </c>
      <c r="BK126" s="138">
        <f>SUM(BK127:BK133)</f>
        <v>22000</v>
      </c>
    </row>
    <row r="127" spans="1:65" s="2" customFormat="1" ht="14.45" customHeight="1" x14ac:dyDescent="0.2">
      <c r="A127" s="29"/>
      <c r="B127" s="141"/>
      <c r="C127" s="142" t="s">
        <v>231</v>
      </c>
      <c r="D127" s="142" t="s">
        <v>164</v>
      </c>
      <c r="E127" s="143" t="s">
        <v>1101</v>
      </c>
      <c r="F127" s="144" t="s">
        <v>1102</v>
      </c>
      <c r="G127" s="145" t="s">
        <v>290</v>
      </c>
      <c r="H127" s="146">
        <v>1</v>
      </c>
      <c r="I127" s="147">
        <v>17500</v>
      </c>
      <c r="J127" s="148">
        <f t="shared" ref="J127:J133" si="0">ROUND(I127*H127,2)</f>
        <v>17500</v>
      </c>
      <c r="K127" s="149"/>
      <c r="L127" s="30"/>
      <c r="M127" s="150" t="s">
        <v>1</v>
      </c>
      <c r="N127" s="151" t="s">
        <v>41</v>
      </c>
      <c r="O127" s="55"/>
      <c r="P127" s="152">
        <f t="shared" ref="P127:P133" si="1">O127*H127</f>
        <v>0</v>
      </c>
      <c r="Q127" s="152">
        <v>0</v>
      </c>
      <c r="R127" s="152">
        <f t="shared" ref="R127:R133" si="2">Q127*H127</f>
        <v>0</v>
      </c>
      <c r="S127" s="152">
        <v>0</v>
      </c>
      <c r="T127" s="153">
        <f t="shared" ref="T127:T133" si="3"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168</v>
      </c>
      <c r="AT127" s="154" t="s">
        <v>164</v>
      </c>
      <c r="AU127" s="154" t="s">
        <v>83</v>
      </c>
      <c r="AY127" s="14" t="s">
        <v>161</v>
      </c>
      <c r="BE127" s="155">
        <f t="shared" ref="BE127:BE133" si="4">IF(N127="základná",J127,0)</f>
        <v>0</v>
      </c>
      <c r="BF127" s="155">
        <f t="shared" ref="BF127:BF133" si="5">IF(N127="znížená",J127,0)</f>
        <v>17500</v>
      </c>
      <c r="BG127" s="155">
        <f t="shared" ref="BG127:BG133" si="6">IF(N127="zákl. prenesená",J127,0)</f>
        <v>0</v>
      </c>
      <c r="BH127" s="155">
        <f t="shared" ref="BH127:BH133" si="7">IF(N127="zníž. prenesená",J127,0)</f>
        <v>0</v>
      </c>
      <c r="BI127" s="155">
        <f t="shared" ref="BI127:BI133" si="8">IF(N127="nulová",J127,0)</f>
        <v>0</v>
      </c>
      <c r="BJ127" s="14" t="s">
        <v>163</v>
      </c>
      <c r="BK127" s="155">
        <f t="shared" ref="BK127:BK133" si="9">ROUND(I127*H127,2)</f>
        <v>17500</v>
      </c>
      <c r="BL127" s="14" t="s">
        <v>168</v>
      </c>
      <c r="BM127" s="154" t="s">
        <v>1103</v>
      </c>
    </row>
    <row r="128" spans="1:65" s="2" customFormat="1" ht="14.45" customHeight="1" x14ac:dyDescent="0.2">
      <c r="A128" s="29"/>
      <c r="B128" s="141"/>
      <c r="C128" s="142" t="s">
        <v>177</v>
      </c>
      <c r="D128" s="142" t="s">
        <v>164</v>
      </c>
      <c r="E128" s="143" t="s">
        <v>1104</v>
      </c>
      <c r="F128" s="144" t="s">
        <v>1105</v>
      </c>
      <c r="G128" s="145" t="s">
        <v>290</v>
      </c>
      <c r="H128" s="146">
        <v>1</v>
      </c>
      <c r="I128" s="147">
        <v>850</v>
      </c>
      <c r="J128" s="148">
        <f t="shared" si="0"/>
        <v>850</v>
      </c>
      <c r="K128" s="149"/>
      <c r="L128" s="30"/>
      <c r="M128" s="150" t="s">
        <v>1</v>
      </c>
      <c r="N128" s="151" t="s">
        <v>41</v>
      </c>
      <c r="O128" s="55"/>
      <c r="P128" s="152">
        <f t="shared" si="1"/>
        <v>0</v>
      </c>
      <c r="Q128" s="152">
        <v>0</v>
      </c>
      <c r="R128" s="152">
        <f t="shared" si="2"/>
        <v>0</v>
      </c>
      <c r="S128" s="152">
        <v>0</v>
      </c>
      <c r="T128" s="153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168</v>
      </c>
      <c r="AT128" s="154" t="s">
        <v>164</v>
      </c>
      <c r="AU128" s="154" t="s">
        <v>83</v>
      </c>
      <c r="AY128" s="14" t="s">
        <v>161</v>
      </c>
      <c r="BE128" s="155">
        <f t="shared" si="4"/>
        <v>0</v>
      </c>
      <c r="BF128" s="155">
        <f t="shared" si="5"/>
        <v>850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4" t="s">
        <v>163</v>
      </c>
      <c r="BK128" s="155">
        <f t="shared" si="9"/>
        <v>850</v>
      </c>
      <c r="BL128" s="14" t="s">
        <v>168</v>
      </c>
      <c r="BM128" s="154" t="s">
        <v>1106</v>
      </c>
    </row>
    <row r="129" spans="1:65" s="2" customFormat="1" ht="14.45" customHeight="1" x14ac:dyDescent="0.2">
      <c r="A129" s="29"/>
      <c r="B129" s="141"/>
      <c r="C129" s="142" t="s">
        <v>181</v>
      </c>
      <c r="D129" s="142" t="s">
        <v>164</v>
      </c>
      <c r="E129" s="143" t="s">
        <v>1107</v>
      </c>
      <c r="F129" s="144" t="s">
        <v>1108</v>
      </c>
      <c r="G129" s="145" t="s">
        <v>290</v>
      </c>
      <c r="H129" s="146">
        <v>1</v>
      </c>
      <c r="I129" s="147">
        <v>1500</v>
      </c>
      <c r="J129" s="148">
        <f t="shared" si="0"/>
        <v>1500</v>
      </c>
      <c r="K129" s="149"/>
      <c r="L129" s="30"/>
      <c r="M129" s="150" t="s">
        <v>1</v>
      </c>
      <c r="N129" s="151" t="s">
        <v>41</v>
      </c>
      <c r="O129" s="55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168</v>
      </c>
      <c r="AT129" s="154" t="s">
        <v>164</v>
      </c>
      <c r="AU129" s="154" t="s">
        <v>83</v>
      </c>
      <c r="AY129" s="14" t="s">
        <v>161</v>
      </c>
      <c r="BE129" s="155">
        <f t="shared" si="4"/>
        <v>0</v>
      </c>
      <c r="BF129" s="155">
        <f t="shared" si="5"/>
        <v>1500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163</v>
      </c>
      <c r="BK129" s="155">
        <f t="shared" si="9"/>
        <v>1500</v>
      </c>
      <c r="BL129" s="14" t="s">
        <v>168</v>
      </c>
      <c r="BM129" s="154" t="s">
        <v>1109</v>
      </c>
    </row>
    <row r="130" spans="1:65" s="2" customFormat="1" ht="14.45" customHeight="1" x14ac:dyDescent="0.2">
      <c r="A130" s="29"/>
      <c r="B130" s="141"/>
      <c r="C130" s="142" t="s">
        <v>186</v>
      </c>
      <c r="D130" s="142" t="s">
        <v>164</v>
      </c>
      <c r="E130" s="143" t="s">
        <v>1110</v>
      </c>
      <c r="F130" s="144" t="s">
        <v>1111</v>
      </c>
      <c r="G130" s="145" t="s">
        <v>290</v>
      </c>
      <c r="H130" s="146">
        <v>6</v>
      </c>
      <c r="I130" s="147">
        <v>150</v>
      </c>
      <c r="J130" s="148">
        <f t="shared" si="0"/>
        <v>900</v>
      </c>
      <c r="K130" s="149"/>
      <c r="L130" s="30"/>
      <c r="M130" s="150" t="s">
        <v>1</v>
      </c>
      <c r="N130" s="151" t="s">
        <v>41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168</v>
      </c>
      <c r="AT130" s="154" t="s">
        <v>164</v>
      </c>
      <c r="AU130" s="154" t="s">
        <v>83</v>
      </c>
      <c r="AY130" s="14" t="s">
        <v>161</v>
      </c>
      <c r="BE130" s="155">
        <f t="shared" si="4"/>
        <v>0</v>
      </c>
      <c r="BF130" s="155">
        <f t="shared" si="5"/>
        <v>900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163</v>
      </c>
      <c r="BK130" s="155">
        <f t="shared" si="9"/>
        <v>900</v>
      </c>
      <c r="BL130" s="14" t="s">
        <v>168</v>
      </c>
      <c r="BM130" s="154" t="s">
        <v>1112</v>
      </c>
    </row>
    <row r="131" spans="1:65" s="2" customFormat="1" ht="14.45" customHeight="1" x14ac:dyDescent="0.2">
      <c r="A131" s="29"/>
      <c r="B131" s="141"/>
      <c r="C131" s="142" t="s">
        <v>168</v>
      </c>
      <c r="D131" s="142" t="s">
        <v>164</v>
      </c>
      <c r="E131" s="143" t="s">
        <v>1113</v>
      </c>
      <c r="F131" s="144" t="s">
        <v>1114</v>
      </c>
      <c r="G131" s="145" t="s">
        <v>290</v>
      </c>
      <c r="H131" s="146">
        <v>4</v>
      </c>
      <c r="I131" s="147">
        <v>150</v>
      </c>
      <c r="J131" s="148">
        <f t="shared" si="0"/>
        <v>600</v>
      </c>
      <c r="K131" s="149"/>
      <c r="L131" s="30"/>
      <c r="M131" s="150" t="s">
        <v>1</v>
      </c>
      <c r="N131" s="151" t="s">
        <v>41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168</v>
      </c>
      <c r="AT131" s="154" t="s">
        <v>164</v>
      </c>
      <c r="AU131" s="154" t="s">
        <v>83</v>
      </c>
      <c r="AY131" s="14" t="s">
        <v>161</v>
      </c>
      <c r="BE131" s="155">
        <f t="shared" si="4"/>
        <v>0</v>
      </c>
      <c r="BF131" s="155">
        <f t="shared" si="5"/>
        <v>600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163</v>
      </c>
      <c r="BK131" s="155">
        <f t="shared" si="9"/>
        <v>600</v>
      </c>
      <c r="BL131" s="14" t="s">
        <v>168</v>
      </c>
      <c r="BM131" s="154" t="s">
        <v>1115</v>
      </c>
    </row>
    <row r="132" spans="1:65" s="2" customFormat="1" ht="14.45" customHeight="1" x14ac:dyDescent="0.2">
      <c r="A132" s="29"/>
      <c r="B132" s="141"/>
      <c r="C132" s="142" t="s">
        <v>200</v>
      </c>
      <c r="D132" s="142" t="s">
        <v>164</v>
      </c>
      <c r="E132" s="143" t="s">
        <v>1116</v>
      </c>
      <c r="F132" s="144" t="s">
        <v>1117</v>
      </c>
      <c r="G132" s="145" t="s">
        <v>290</v>
      </c>
      <c r="H132" s="146">
        <v>1</v>
      </c>
      <c r="I132" s="147">
        <v>150</v>
      </c>
      <c r="J132" s="148">
        <f t="shared" si="0"/>
        <v>150</v>
      </c>
      <c r="K132" s="149"/>
      <c r="L132" s="30"/>
      <c r="M132" s="150" t="s">
        <v>1</v>
      </c>
      <c r="N132" s="151" t="s">
        <v>41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168</v>
      </c>
      <c r="AT132" s="154" t="s">
        <v>164</v>
      </c>
      <c r="AU132" s="154" t="s">
        <v>83</v>
      </c>
      <c r="AY132" s="14" t="s">
        <v>161</v>
      </c>
      <c r="BE132" s="155">
        <f t="shared" si="4"/>
        <v>0</v>
      </c>
      <c r="BF132" s="155">
        <f t="shared" si="5"/>
        <v>150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163</v>
      </c>
      <c r="BK132" s="155">
        <f t="shared" si="9"/>
        <v>150</v>
      </c>
      <c r="BL132" s="14" t="s">
        <v>168</v>
      </c>
      <c r="BM132" s="154" t="s">
        <v>1118</v>
      </c>
    </row>
    <row r="133" spans="1:65" s="2" customFormat="1" ht="14.45" customHeight="1" x14ac:dyDescent="0.2">
      <c r="A133" s="29"/>
      <c r="B133" s="141"/>
      <c r="C133" s="142" t="s">
        <v>205</v>
      </c>
      <c r="D133" s="142" t="s">
        <v>164</v>
      </c>
      <c r="E133" s="143" t="s">
        <v>1119</v>
      </c>
      <c r="F133" s="144" t="s">
        <v>1120</v>
      </c>
      <c r="G133" s="145" t="s">
        <v>290</v>
      </c>
      <c r="H133" s="146">
        <v>5</v>
      </c>
      <c r="I133" s="147">
        <v>100</v>
      </c>
      <c r="J133" s="148">
        <f t="shared" si="0"/>
        <v>500</v>
      </c>
      <c r="K133" s="149"/>
      <c r="L133" s="30"/>
      <c r="M133" s="150" t="s">
        <v>1</v>
      </c>
      <c r="N133" s="151" t="s">
        <v>41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168</v>
      </c>
      <c r="AT133" s="154" t="s">
        <v>164</v>
      </c>
      <c r="AU133" s="154" t="s">
        <v>83</v>
      </c>
      <c r="AY133" s="14" t="s">
        <v>161</v>
      </c>
      <c r="BE133" s="155">
        <f t="shared" si="4"/>
        <v>0</v>
      </c>
      <c r="BF133" s="155">
        <f t="shared" si="5"/>
        <v>500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163</v>
      </c>
      <c r="BK133" s="155">
        <f t="shared" si="9"/>
        <v>500</v>
      </c>
      <c r="BL133" s="14" t="s">
        <v>168</v>
      </c>
      <c r="BM133" s="154" t="s">
        <v>1121</v>
      </c>
    </row>
    <row r="134" spans="1:65" s="12" customFormat="1" ht="25.9" customHeight="1" x14ac:dyDescent="0.2">
      <c r="B134" s="128"/>
      <c r="D134" s="129" t="s">
        <v>74</v>
      </c>
      <c r="E134" s="130" t="s">
        <v>1122</v>
      </c>
      <c r="F134" s="130" t="s">
        <v>1123</v>
      </c>
      <c r="I134" s="131"/>
      <c r="J134" s="132">
        <f>BK134</f>
        <v>5068.5</v>
      </c>
      <c r="L134" s="128"/>
      <c r="M134" s="133"/>
      <c r="N134" s="134"/>
      <c r="O134" s="134"/>
      <c r="P134" s="135">
        <f>SUM(P135:P137)</f>
        <v>0</v>
      </c>
      <c r="Q134" s="134"/>
      <c r="R134" s="135">
        <f>SUM(R135:R137)</f>
        <v>0</v>
      </c>
      <c r="S134" s="134"/>
      <c r="T134" s="136">
        <f>SUM(T135:T137)</f>
        <v>0</v>
      </c>
      <c r="AR134" s="129" t="s">
        <v>83</v>
      </c>
      <c r="AT134" s="137" t="s">
        <v>74</v>
      </c>
      <c r="AU134" s="137" t="s">
        <v>75</v>
      </c>
      <c r="AY134" s="129" t="s">
        <v>161</v>
      </c>
      <c r="BK134" s="138">
        <f>SUM(BK135:BK137)</f>
        <v>5068.5</v>
      </c>
    </row>
    <row r="135" spans="1:65" s="2" customFormat="1" ht="14.45" customHeight="1" x14ac:dyDescent="0.2">
      <c r="A135" s="29"/>
      <c r="B135" s="141"/>
      <c r="C135" s="142" t="s">
        <v>210</v>
      </c>
      <c r="D135" s="142" t="s">
        <v>164</v>
      </c>
      <c r="E135" s="143" t="s">
        <v>1124</v>
      </c>
      <c r="F135" s="144" t="s">
        <v>1125</v>
      </c>
      <c r="G135" s="145" t="s">
        <v>290</v>
      </c>
      <c r="H135" s="146">
        <v>2</v>
      </c>
      <c r="I135" s="147">
        <v>1000</v>
      </c>
      <c r="J135" s="148">
        <f>ROUND(I135*H135,2)</f>
        <v>2000</v>
      </c>
      <c r="K135" s="149"/>
      <c r="L135" s="30"/>
      <c r="M135" s="150" t="s">
        <v>1</v>
      </c>
      <c r="N135" s="151" t="s">
        <v>41</v>
      </c>
      <c r="O135" s="55"/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83</v>
      </c>
      <c r="AY135" s="14" t="s">
        <v>161</v>
      </c>
      <c r="BE135" s="155">
        <f>IF(N135="základná",J135,0)</f>
        <v>0</v>
      </c>
      <c r="BF135" s="155">
        <f>IF(N135="znížená",J135,0)</f>
        <v>2000</v>
      </c>
      <c r="BG135" s="155">
        <f>IF(N135="zákl. prenesená",J135,0)</f>
        <v>0</v>
      </c>
      <c r="BH135" s="155">
        <f>IF(N135="zníž. prenesená",J135,0)</f>
        <v>0</v>
      </c>
      <c r="BI135" s="155">
        <f>IF(N135="nulová",J135,0)</f>
        <v>0</v>
      </c>
      <c r="BJ135" s="14" t="s">
        <v>163</v>
      </c>
      <c r="BK135" s="155">
        <f>ROUND(I135*H135,2)</f>
        <v>2000</v>
      </c>
      <c r="BL135" s="14" t="s">
        <v>168</v>
      </c>
      <c r="BM135" s="154" t="s">
        <v>1126</v>
      </c>
    </row>
    <row r="136" spans="1:65" s="2" customFormat="1" ht="24.2" customHeight="1" x14ac:dyDescent="0.2">
      <c r="A136" s="29"/>
      <c r="B136" s="141"/>
      <c r="C136" s="142" t="s">
        <v>214</v>
      </c>
      <c r="D136" s="142" t="s">
        <v>164</v>
      </c>
      <c r="E136" s="143" t="s">
        <v>1127</v>
      </c>
      <c r="F136" s="144" t="s">
        <v>1128</v>
      </c>
      <c r="G136" s="145" t="s">
        <v>290</v>
      </c>
      <c r="H136" s="146">
        <v>1</v>
      </c>
      <c r="I136" s="147">
        <v>1000</v>
      </c>
      <c r="J136" s="148">
        <f>ROUND(I136*H136,2)</f>
        <v>1000</v>
      </c>
      <c r="K136" s="149"/>
      <c r="L136" s="30"/>
      <c r="M136" s="150" t="s">
        <v>1</v>
      </c>
      <c r="N136" s="151" t="s">
        <v>41</v>
      </c>
      <c r="O136" s="55"/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83</v>
      </c>
      <c r="AY136" s="14" t="s">
        <v>161</v>
      </c>
      <c r="BE136" s="155">
        <f>IF(N136="základná",J136,0)</f>
        <v>0</v>
      </c>
      <c r="BF136" s="155">
        <f>IF(N136="znížená",J136,0)</f>
        <v>1000</v>
      </c>
      <c r="BG136" s="155">
        <f>IF(N136="zákl. prenesená",J136,0)</f>
        <v>0</v>
      </c>
      <c r="BH136" s="155">
        <f>IF(N136="zníž. prenesená",J136,0)</f>
        <v>0</v>
      </c>
      <c r="BI136" s="155">
        <f>IF(N136="nulová",J136,0)</f>
        <v>0</v>
      </c>
      <c r="BJ136" s="14" t="s">
        <v>163</v>
      </c>
      <c r="BK136" s="155">
        <f>ROUND(I136*H136,2)</f>
        <v>1000</v>
      </c>
      <c r="BL136" s="14" t="s">
        <v>168</v>
      </c>
      <c r="BM136" s="154" t="s">
        <v>1129</v>
      </c>
    </row>
    <row r="137" spans="1:65" s="2" customFormat="1" ht="24.2" customHeight="1" x14ac:dyDescent="0.2">
      <c r="A137" s="29"/>
      <c r="B137" s="141"/>
      <c r="C137" s="142" t="s">
        <v>222</v>
      </c>
      <c r="D137" s="142" t="s">
        <v>164</v>
      </c>
      <c r="E137" s="143" t="s">
        <v>1130</v>
      </c>
      <c r="F137" s="144" t="s">
        <v>1131</v>
      </c>
      <c r="G137" s="145" t="s">
        <v>272</v>
      </c>
      <c r="H137" s="146">
        <v>295.5</v>
      </c>
      <c r="I137" s="147">
        <v>7</v>
      </c>
      <c r="J137" s="148">
        <f>ROUND(I137*H137,2)</f>
        <v>2068.5</v>
      </c>
      <c r="K137" s="149"/>
      <c r="L137" s="30"/>
      <c r="M137" s="150" t="s">
        <v>1</v>
      </c>
      <c r="N137" s="151" t="s">
        <v>41</v>
      </c>
      <c r="O137" s="55"/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168</v>
      </c>
      <c r="AT137" s="154" t="s">
        <v>164</v>
      </c>
      <c r="AU137" s="154" t="s">
        <v>83</v>
      </c>
      <c r="AY137" s="14" t="s">
        <v>161</v>
      </c>
      <c r="BE137" s="155">
        <f>IF(N137="základná",J137,0)</f>
        <v>0</v>
      </c>
      <c r="BF137" s="155">
        <f>IF(N137="znížená",J137,0)</f>
        <v>2068.5</v>
      </c>
      <c r="BG137" s="155">
        <f>IF(N137="zákl. prenesená",J137,0)</f>
        <v>0</v>
      </c>
      <c r="BH137" s="155">
        <f>IF(N137="zníž. prenesená",J137,0)</f>
        <v>0</v>
      </c>
      <c r="BI137" s="155">
        <f>IF(N137="nulová",J137,0)</f>
        <v>0</v>
      </c>
      <c r="BJ137" s="14" t="s">
        <v>163</v>
      </c>
      <c r="BK137" s="155">
        <f>ROUND(I137*H137,2)</f>
        <v>2068.5</v>
      </c>
      <c r="BL137" s="14" t="s">
        <v>168</v>
      </c>
      <c r="BM137" s="154" t="s">
        <v>1132</v>
      </c>
    </row>
    <row r="138" spans="1:65" s="12" customFormat="1" ht="25.9" customHeight="1" x14ac:dyDescent="0.2">
      <c r="B138" s="128"/>
      <c r="D138" s="129" t="s">
        <v>74</v>
      </c>
      <c r="E138" s="130" t="s">
        <v>265</v>
      </c>
      <c r="F138" s="130" t="s">
        <v>266</v>
      </c>
      <c r="I138" s="131"/>
      <c r="J138" s="132">
        <f>BK138</f>
        <v>600</v>
      </c>
      <c r="L138" s="128"/>
      <c r="M138" s="133"/>
      <c r="N138" s="134"/>
      <c r="O138" s="134"/>
      <c r="P138" s="135">
        <f>P139</f>
        <v>0</v>
      </c>
      <c r="Q138" s="134"/>
      <c r="R138" s="135">
        <f>R139</f>
        <v>4.1520000000000001E-2</v>
      </c>
      <c r="S138" s="134"/>
      <c r="T138" s="136">
        <f>T139</f>
        <v>0</v>
      </c>
      <c r="AR138" s="129" t="s">
        <v>163</v>
      </c>
      <c r="AT138" s="137" t="s">
        <v>74</v>
      </c>
      <c r="AU138" s="137" t="s">
        <v>75</v>
      </c>
      <c r="AY138" s="129" t="s">
        <v>161</v>
      </c>
      <c r="BK138" s="138">
        <f>BK139</f>
        <v>600</v>
      </c>
    </row>
    <row r="139" spans="1:65" s="12" customFormat="1" ht="22.9" customHeight="1" x14ac:dyDescent="0.2">
      <c r="B139" s="128"/>
      <c r="D139" s="129" t="s">
        <v>74</v>
      </c>
      <c r="E139" s="139" t="s">
        <v>1133</v>
      </c>
      <c r="F139" s="139" t="s">
        <v>1134</v>
      </c>
      <c r="I139" s="131"/>
      <c r="J139" s="140">
        <f>BK139</f>
        <v>600</v>
      </c>
      <c r="L139" s="128"/>
      <c r="M139" s="133"/>
      <c r="N139" s="134"/>
      <c r="O139" s="134"/>
      <c r="P139" s="135">
        <f>SUM(P140:P141)</f>
        <v>0</v>
      </c>
      <c r="Q139" s="134"/>
      <c r="R139" s="135">
        <f>SUM(R140:R141)</f>
        <v>4.1520000000000001E-2</v>
      </c>
      <c r="S139" s="134"/>
      <c r="T139" s="136">
        <f>SUM(T140:T141)</f>
        <v>0</v>
      </c>
      <c r="AR139" s="129" t="s">
        <v>163</v>
      </c>
      <c r="AT139" s="137" t="s">
        <v>74</v>
      </c>
      <c r="AU139" s="137" t="s">
        <v>83</v>
      </c>
      <c r="AY139" s="129" t="s">
        <v>161</v>
      </c>
      <c r="BK139" s="138">
        <f>SUM(BK140:BK141)</f>
        <v>600</v>
      </c>
    </row>
    <row r="140" spans="1:65" s="2" customFormat="1" ht="24.2" customHeight="1" x14ac:dyDescent="0.2">
      <c r="A140" s="29"/>
      <c r="B140" s="141"/>
      <c r="C140" s="142" t="s">
        <v>236</v>
      </c>
      <c r="D140" s="142" t="s">
        <v>164</v>
      </c>
      <c r="E140" s="143" t="s">
        <v>1135</v>
      </c>
      <c r="F140" s="144" t="s">
        <v>1136</v>
      </c>
      <c r="G140" s="145" t="s">
        <v>1137</v>
      </c>
      <c r="H140" s="146">
        <v>2</v>
      </c>
      <c r="I140" s="147">
        <v>150</v>
      </c>
      <c r="J140" s="148">
        <f>ROUND(I140*H140,2)</f>
        <v>300</v>
      </c>
      <c r="K140" s="149"/>
      <c r="L140" s="30"/>
      <c r="M140" s="150" t="s">
        <v>1</v>
      </c>
      <c r="N140" s="151" t="s">
        <v>41</v>
      </c>
      <c r="O140" s="55"/>
      <c r="P140" s="152">
        <f>O140*H140</f>
        <v>0</v>
      </c>
      <c r="Q140" s="152">
        <v>2.5999999999999998E-4</v>
      </c>
      <c r="R140" s="152">
        <f>Q140*H140</f>
        <v>5.1999999999999995E-4</v>
      </c>
      <c r="S140" s="152">
        <v>0</v>
      </c>
      <c r="T140" s="153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226</v>
      </c>
      <c r="AT140" s="154" t="s">
        <v>164</v>
      </c>
      <c r="AU140" s="154" t="s">
        <v>163</v>
      </c>
      <c r="AY140" s="14" t="s">
        <v>161</v>
      </c>
      <c r="BE140" s="155">
        <f>IF(N140="základná",J140,0)</f>
        <v>0</v>
      </c>
      <c r="BF140" s="155">
        <f>IF(N140="znížená",J140,0)</f>
        <v>300</v>
      </c>
      <c r="BG140" s="155">
        <f>IF(N140="zákl. prenesená",J140,0)</f>
        <v>0</v>
      </c>
      <c r="BH140" s="155">
        <f>IF(N140="zníž. prenesená",J140,0)</f>
        <v>0</v>
      </c>
      <c r="BI140" s="155">
        <f>IF(N140="nulová",J140,0)</f>
        <v>0</v>
      </c>
      <c r="BJ140" s="14" t="s">
        <v>163</v>
      </c>
      <c r="BK140" s="155">
        <f>ROUND(I140*H140,2)</f>
        <v>300</v>
      </c>
      <c r="BL140" s="14" t="s">
        <v>226</v>
      </c>
      <c r="BM140" s="154" t="s">
        <v>1138</v>
      </c>
    </row>
    <row r="141" spans="1:65" s="2" customFormat="1" ht="37.9" customHeight="1" x14ac:dyDescent="0.2">
      <c r="A141" s="29"/>
      <c r="B141" s="141"/>
      <c r="C141" s="156" t="s">
        <v>240</v>
      </c>
      <c r="D141" s="156" t="s">
        <v>201</v>
      </c>
      <c r="E141" s="157" t="s">
        <v>1139</v>
      </c>
      <c r="F141" s="158" t="s">
        <v>1140</v>
      </c>
      <c r="G141" s="159" t="s">
        <v>290</v>
      </c>
      <c r="H141" s="160">
        <v>2</v>
      </c>
      <c r="I141" s="161">
        <v>150</v>
      </c>
      <c r="J141" s="162">
        <f>ROUND(I141*H141,2)</f>
        <v>300</v>
      </c>
      <c r="K141" s="163"/>
      <c r="L141" s="164"/>
      <c r="M141" s="172" t="s">
        <v>1</v>
      </c>
      <c r="N141" s="173" t="s">
        <v>41</v>
      </c>
      <c r="O141" s="169"/>
      <c r="P141" s="170">
        <f>O141*H141</f>
        <v>0</v>
      </c>
      <c r="Q141" s="170">
        <v>2.0500000000000001E-2</v>
      </c>
      <c r="R141" s="170">
        <f>Q141*H141</f>
        <v>4.1000000000000002E-2</v>
      </c>
      <c r="S141" s="170">
        <v>0</v>
      </c>
      <c r="T141" s="171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281</v>
      </c>
      <c r="AT141" s="154" t="s">
        <v>201</v>
      </c>
      <c r="AU141" s="154" t="s">
        <v>163</v>
      </c>
      <c r="AY141" s="14" t="s">
        <v>161</v>
      </c>
      <c r="BE141" s="155">
        <f>IF(N141="základná",J141,0)</f>
        <v>0</v>
      </c>
      <c r="BF141" s="155">
        <f>IF(N141="znížená",J141,0)</f>
        <v>300</v>
      </c>
      <c r="BG141" s="155">
        <f>IF(N141="zákl. prenesená",J141,0)</f>
        <v>0</v>
      </c>
      <c r="BH141" s="155">
        <f>IF(N141="zníž. prenesená",J141,0)</f>
        <v>0</v>
      </c>
      <c r="BI141" s="155">
        <f>IF(N141="nulová",J141,0)</f>
        <v>0</v>
      </c>
      <c r="BJ141" s="14" t="s">
        <v>163</v>
      </c>
      <c r="BK141" s="155">
        <f>ROUND(I141*H141,2)</f>
        <v>300</v>
      </c>
      <c r="BL141" s="14" t="s">
        <v>226</v>
      </c>
      <c r="BM141" s="154" t="s">
        <v>1141</v>
      </c>
    </row>
    <row r="142" spans="1:65" s="2" customFormat="1" ht="6.95" customHeight="1" x14ac:dyDescent="0.2">
      <c r="A142" s="29"/>
      <c r="B142" s="44"/>
      <c r="C142" s="45"/>
      <c r="D142" s="45"/>
      <c r="E142" s="45"/>
      <c r="F142" s="45"/>
      <c r="G142" s="45"/>
      <c r="H142" s="45"/>
      <c r="I142" s="45"/>
      <c r="J142" s="45"/>
      <c r="K142" s="45"/>
      <c r="L142" s="30"/>
      <c r="M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</row>
  </sheetData>
  <autoFilter ref="C120:K141" xr:uid="{00000000-0009-0000-0000-000009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55"/>
  <sheetViews>
    <sheetView showGridLines="0" topLeftCell="A122" workbookViewId="0">
      <selection activeCell="I139" sqref="I139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111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31" t="str">
        <f>'Rekapitulácia stavby'!K6</f>
        <v>Kompostáreň Partizánske</v>
      </c>
      <c r="F7" s="232"/>
      <c r="G7" s="232"/>
      <c r="H7" s="232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5" t="s">
        <v>1142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3" t="str">
        <f>'Rekapitulácia stavby'!E14</f>
        <v>Vyplň údaj</v>
      </c>
      <c r="F18" s="215"/>
      <c r="G18" s="215"/>
      <c r="H18" s="215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9" t="s">
        <v>127</v>
      </c>
      <c r="F27" s="219"/>
      <c r="G27" s="219"/>
      <c r="H27" s="21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ROUND(J119, 2)</f>
        <v>169892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ROUND((SUM(BE119:BE154)),  2)</f>
        <v>0</v>
      </c>
      <c r="G33" s="29"/>
      <c r="H33" s="29"/>
      <c r="I33" s="97">
        <v>0.2</v>
      </c>
      <c r="J33" s="96">
        <f>ROUND(((SUM(BE119:BE154))*I33),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41</v>
      </c>
      <c r="F34" s="96">
        <f>ROUND((SUM(BF119:BF154)),  2)</f>
        <v>169892</v>
      </c>
      <c r="G34" s="29"/>
      <c r="H34" s="29"/>
      <c r="I34" s="97">
        <v>0.2</v>
      </c>
      <c r="J34" s="96">
        <f>ROUND(((SUM(BF119:BF154))*I34),  2)</f>
        <v>33978.400000000001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42</v>
      </c>
      <c r="F35" s="96">
        <f>ROUND((SUM(BG119:BG154)),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43</v>
      </c>
      <c r="F36" s="96">
        <f>ROUND((SUM(BH119:BH154)),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44</v>
      </c>
      <c r="F37" s="96">
        <f>ROUND((SUM(BI119:BI154)),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203870.4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1" t="str">
        <f>E7</f>
        <v>Kompostáreň Partizánske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5" t="str">
        <f>E9</f>
        <v>SO 401 - KANALIZÁCIA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J119</f>
        <v>169892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5" customHeight="1" x14ac:dyDescent="0.2">
      <c r="B97" s="109"/>
      <c r="D97" s="110" t="s">
        <v>1084</v>
      </c>
      <c r="E97" s="111"/>
      <c r="F97" s="111"/>
      <c r="G97" s="111"/>
      <c r="H97" s="111"/>
      <c r="I97" s="111"/>
      <c r="J97" s="112">
        <f>J120</f>
        <v>14587</v>
      </c>
      <c r="L97" s="109"/>
    </row>
    <row r="98" spans="1:31" s="9" customFormat="1" ht="24.95" customHeight="1" x14ac:dyDescent="0.2">
      <c r="B98" s="109"/>
      <c r="D98" s="110" t="s">
        <v>1143</v>
      </c>
      <c r="E98" s="111"/>
      <c r="F98" s="111"/>
      <c r="G98" s="111"/>
      <c r="H98" s="111"/>
      <c r="I98" s="111"/>
      <c r="J98" s="112">
        <f>J128</f>
        <v>122450</v>
      </c>
      <c r="L98" s="109"/>
    </row>
    <row r="99" spans="1:31" s="9" customFormat="1" ht="24.95" customHeight="1" x14ac:dyDescent="0.2">
      <c r="B99" s="109"/>
      <c r="D99" s="110" t="s">
        <v>1086</v>
      </c>
      <c r="E99" s="111"/>
      <c r="F99" s="111"/>
      <c r="G99" s="111"/>
      <c r="H99" s="111"/>
      <c r="I99" s="111"/>
      <c r="J99" s="112">
        <f>J139</f>
        <v>32855</v>
      </c>
      <c r="L99" s="109"/>
    </row>
    <row r="100" spans="1:31" s="2" customFormat="1" ht="21.75" customHeight="1" x14ac:dyDescent="0.2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 x14ac:dyDescent="0.2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 x14ac:dyDescent="0.2">
      <c r="A105" s="29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 x14ac:dyDescent="0.2">
      <c r="A106" s="29"/>
      <c r="B106" s="30"/>
      <c r="C106" s="18" t="s">
        <v>147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 x14ac:dyDescent="0.2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 x14ac:dyDescent="0.2">
      <c r="A108" s="29"/>
      <c r="B108" s="30"/>
      <c r="C108" s="24" t="s">
        <v>15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 x14ac:dyDescent="0.2">
      <c r="A109" s="29"/>
      <c r="B109" s="30"/>
      <c r="C109" s="29"/>
      <c r="D109" s="29"/>
      <c r="E109" s="231" t="str">
        <f>E7</f>
        <v>Kompostáreň Partizánske</v>
      </c>
      <c r="F109" s="232"/>
      <c r="G109" s="232"/>
      <c r="H109" s="232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 x14ac:dyDescent="0.2">
      <c r="A110" s="29"/>
      <c r="B110" s="30"/>
      <c r="C110" s="24" t="s">
        <v>125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 x14ac:dyDescent="0.2">
      <c r="A111" s="29"/>
      <c r="B111" s="30"/>
      <c r="C111" s="29"/>
      <c r="D111" s="29"/>
      <c r="E111" s="225" t="str">
        <f>E9</f>
        <v>SO 401 - KANALIZÁCIA</v>
      </c>
      <c r="F111" s="230"/>
      <c r="G111" s="230"/>
      <c r="H111" s="230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19</v>
      </c>
      <c r="D113" s="29"/>
      <c r="E113" s="29"/>
      <c r="F113" s="22" t="str">
        <f>F12</f>
        <v>Partizánske parc.č.: 3958/171</v>
      </c>
      <c r="G113" s="29"/>
      <c r="H113" s="29"/>
      <c r="I113" s="24" t="s">
        <v>21</v>
      </c>
      <c r="J113" s="52" t="str">
        <f>IF(J12="","",J12)</f>
        <v>17. 2. 2020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 x14ac:dyDescent="0.2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 x14ac:dyDescent="0.2">
      <c r="A115" s="29"/>
      <c r="B115" s="30"/>
      <c r="C115" s="24" t="s">
        <v>23</v>
      </c>
      <c r="D115" s="29"/>
      <c r="E115" s="29"/>
      <c r="F115" s="22" t="str">
        <f>E15</f>
        <v>Mesto Partizánske</v>
      </c>
      <c r="G115" s="29"/>
      <c r="H115" s="29"/>
      <c r="I115" s="24" t="s">
        <v>29</v>
      </c>
      <c r="J115" s="27" t="str">
        <f>E21</f>
        <v>Hescon, s.r.o.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 x14ac:dyDescent="0.2">
      <c r="A116" s="29"/>
      <c r="B116" s="30"/>
      <c r="C116" s="24" t="s">
        <v>27</v>
      </c>
      <c r="D116" s="29"/>
      <c r="E116" s="29"/>
      <c r="F116" s="22" t="str">
        <f>IF(E18="","",E18)</f>
        <v>Vyplň údaj</v>
      </c>
      <c r="G116" s="29"/>
      <c r="H116" s="29"/>
      <c r="I116" s="24" t="s">
        <v>32</v>
      </c>
      <c r="J116" s="27" t="str">
        <f>E24</f>
        <v>Hescon, s.r.o.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 x14ac:dyDescent="0.2">
      <c r="A118" s="117"/>
      <c r="B118" s="118"/>
      <c r="C118" s="119" t="s">
        <v>148</v>
      </c>
      <c r="D118" s="120" t="s">
        <v>60</v>
      </c>
      <c r="E118" s="120" t="s">
        <v>56</v>
      </c>
      <c r="F118" s="120" t="s">
        <v>57</v>
      </c>
      <c r="G118" s="120" t="s">
        <v>149</v>
      </c>
      <c r="H118" s="120" t="s">
        <v>150</v>
      </c>
      <c r="I118" s="120" t="s">
        <v>151</v>
      </c>
      <c r="J118" s="121" t="s">
        <v>130</v>
      </c>
      <c r="K118" s="122" t="s">
        <v>152</v>
      </c>
      <c r="L118" s="123"/>
      <c r="M118" s="59" t="s">
        <v>1</v>
      </c>
      <c r="N118" s="60" t="s">
        <v>39</v>
      </c>
      <c r="O118" s="60" t="s">
        <v>153</v>
      </c>
      <c r="P118" s="60" t="s">
        <v>154</v>
      </c>
      <c r="Q118" s="60" t="s">
        <v>155</v>
      </c>
      <c r="R118" s="60" t="s">
        <v>156</v>
      </c>
      <c r="S118" s="60" t="s">
        <v>157</v>
      </c>
      <c r="T118" s="61" t="s">
        <v>158</v>
      </c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</row>
    <row r="119" spans="1:65" s="2" customFormat="1" ht="22.9" customHeight="1" x14ac:dyDescent="0.25">
      <c r="A119" s="29"/>
      <c r="B119" s="30"/>
      <c r="C119" s="66" t="s">
        <v>131</v>
      </c>
      <c r="D119" s="29"/>
      <c r="E119" s="29"/>
      <c r="F119" s="29"/>
      <c r="G119" s="29"/>
      <c r="H119" s="29"/>
      <c r="I119" s="29"/>
      <c r="J119" s="124">
        <f>BK119</f>
        <v>169892</v>
      </c>
      <c r="K119" s="29"/>
      <c r="L119" s="30"/>
      <c r="M119" s="62"/>
      <c r="N119" s="53"/>
      <c r="O119" s="63"/>
      <c r="P119" s="125">
        <f>P120+P128+P139</f>
        <v>0</v>
      </c>
      <c r="Q119" s="63"/>
      <c r="R119" s="125">
        <f>R120+R128+R139</f>
        <v>0</v>
      </c>
      <c r="S119" s="63"/>
      <c r="T119" s="126">
        <f>T120+T128+T139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74</v>
      </c>
      <c r="AU119" s="14" t="s">
        <v>132</v>
      </c>
      <c r="BK119" s="127">
        <f>BK120+BK128+BK139</f>
        <v>169892</v>
      </c>
    </row>
    <row r="120" spans="1:65" s="12" customFormat="1" ht="25.9" customHeight="1" x14ac:dyDescent="0.2">
      <c r="B120" s="128"/>
      <c r="D120" s="129" t="s">
        <v>74</v>
      </c>
      <c r="E120" s="130" t="s">
        <v>1088</v>
      </c>
      <c r="F120" s="130" t="s">
        <v>1089</v>
      </c>
      <c r="I120" s="131"/>
      <c r="J120" s="132">
        <f>BK120</f>
        <v>14587</v>
      </c>
      <c r="L120" s="128"/>
      <c r="M120" s="133"/>
      <c r="N120" s="134"/>
      <c r="O120" s="134"/>
      <c r="P120" s="135">
        <f>SUM(P121:P127)</f>
        <v>0</v>
      </c>
      <c r="Q120" s="134"/>
      <c r="R120" s="135">
        <f>SUM(R121:R127)</f>
        <v>0</v>
      </c>
      <c r="S120" s="134"/>
      <c r="T120" s="136">
        <f>SUM(T121:T127)</f>
        <v>0</v>
      </c>
      <c r="AR120" s="129" t="s">
        <v>83</v>
      </c>
      <c r="AT120" s="137" t="s">
        <v>74</v>
      </c>
      <c r="AU120" s="137" t="s">
        <v>75</v>
      </c>
      <c r="AY120" s="129" t="s">
        <v>161</v>
      </c>
      <c r="BK120" s="138">
        <f>SUM(BK121:BK127)</f>
        <v>14587</v>
      </c>
    </row>
    <row r="121" spans="1:65" s="2" customFormat="1" ht="24.2" customHeight="1" x14ac:dyDescent="0.2">
      <c r="A121" s="29"/>
      <c r="B121" s="141"/>
      <c r="C121" s="142" t="s">
        <v>83</v>
      </c>
      <c r="D121" s="142" t="s">
        <v>164</v>
      </c>
      <c r="E121" s="143" t="s">
        <v>1144</v>
      </c>
      <c r="F121" s="144" t="s">
        <v>1145</v>
      </c>
      <c r="G121" s="145" t="s">
        <v>272</v>
      </c>
      <c r="H121" s="146">
        <v>4</v>
      </c>
      <c r="I121" s="147">
        <v>15</v>
      </c>
      <c r="J121" s="148">
        <f t="shared" ref="J121:J127" si="0">ROUND(I121*H121,2)</f>
        <v>60</v>
      </c>
      <c r="K121" s="149"/>
      <c r="L121" s="30"/>
      <c r="M121" s="150" t="s">
        <v>1</v>
      </c>
      <c r="N121" s="151" t="s">
        <v>41</v>
      </c>
      <c r="O121" s="55"/>
      <c r="P121" s="152">
        <f t="shared" ref="P121:P127" si="1">O121*H121</f>
        <v>0</v>
      </c>
      <c r="Q121" s="152">
        <v>0</v>
      </c>
      <c r="R121" s="152">
        <f t="shared" ref="R121:R127" si="2">Q121*H121</f>
        <v>0</v>
      </c>
      <c r="S121" s="152">
        <v>0</v>
      </c>
      <c r="T121" s="153">
        <f t="shared" ref="T121:T127" si="3"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4" t="s">
        <v>168</v>
      </c>
      <c r="AT121" s="154" t="s">
        <v>164</v>
      </c>
      <c r="AU121" s="154" t="s">
        <v>83</v>
      </c>
      <c r="AY121" s="14" t="s">
        <v>161</v>
      </c>
      <c r="BE121" s="155">
        <f t="shared" ref="BE121:BE127" si="4">IF(N121="základná",J121,0)</f>
        <v>0</v>
      </c>
      <c r="BF121" s="155">
        <f t="shared" ref="BF121:BF127" si="5">IF(N121="znížená",J121,0)</f>
        <v>60</v>
      </c>
      <c r="BG121" s="155">
        <f t="shared" ref="BG121:BG127" si="6">IF(N121="zákl. prenesená",J121,0)</f>
        <v>0</v>
      </c>
      <c r="BH121" s="155">
        <f t="shared" ref="BH121:BH127" si="7">IF(N121="zníž. prenesená",J121,0)</f>
        <v>0</v>
      </c>
      <c r="BI121" s="155">
        <f t="shared" ref="BI121:BI127" si="8">IF(N121="nulová",J121,0)</f>
        <v>0</v>
      </c>
      <c r="BJ121" s="14" t="s">
        <v>163</v>
      </c>
      <c r="BK121" s="155">
        <f t="shared" ref="BK121:BK127" si="9">ROUND(I121*H121,2)</f>
        <v>60</v>
      </c>
      <c r="BL121" s="14" t="s">
        <v>168</v>
      </c>
      <c r="BM121" s="154" t="s">
        <v>1146</v>
      </c>
    </row>
    <row r="122" spans="1:65" s="2" customFormat="1" ht="24.2" customHeight="1" x14ac:dyDescent="0.2">
      <c r="A122" s="29"/>
      <c r="B122" s="141"/>
      <c r="C122" s="142" t="s">
        <v>170</v>
      </c>
      <c r="D122" s="142" t="s">
        <v>164</v>
      </c>
      <c r="E122" s="143" t="s">
        <v>1147</v>
      </c>
      <c r="F122" s="144" t="s">
        <v>1148</v>
      </c>
      <c r="G122" s="145" t="s">
        <v>272</v>
      </c>
      <c r="H122" s="146">
        <v>45</v>
      </c>
      <c r="I122" s="147">
        <v>15</v>
      </c>
      <c r="J122" s="148">
        <f t="shared" si="0"/>
        <v>675</v>
      </c>
      <c r="K122" s="149"/>
      <c r="L122" s="30"/>
      <c r="M122" s="150" t="s">
        <v>1</v>
      </c>
      <c r="N122" s="151" t="s">
        <v>41</v>
      </c>
      <c r="O122" s="55"/>
      <c r="P122" s="152">
        <f t="shared" si="1"/>
        <v>0</v>
      </c>
      <c r="Q122" s="152">
        <v>0</v>
      </c>
      <c r="R122" s="152">
        <f t="shared" si="2"/>
        <v>0</v>
      </c>
      <c r="S122" s="152">
        <v>0</v>
      </c>
      <c r="T122" s="153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4" t="s">
        <v>168</v>
      </c>
      <c r="AT122" s="154" t="s">
        <v>164</v>
      </c>
      <c r="AU122" s="154" t="s">
        <v>83</v>
      </c>
      <c r="AY122" s="14" t="s">
        <v>161</v>
      </c>
      <c r="BE122" s="155">
        <f t="shared" si="4"/>
        <v>0</v>
      </c>
      <c r="BF122" s="155">
        <f t="shared" si="5"/>
        <v>675</v>
      </c>
      <c r="BG122" s="155">
        <f t="shared" si="6"/>
        <v>0</v>
      </c>
      <c r="BH122" s="155">
        <f t="shared" si="7"/>
        <v>0</v>
      </c>
      <c r="BI122" s="155">
        <f t="shared" si="8"/>
        <v>0</v>
      </c>
      <c r="BJ122" s="14" t="s">
        <v>163</v>
      </c>
      <c r="BK122" s="155">
        <f t="shared" si="9"/>
        <v>675</v>
      </c>
      <c r="BL122" s="14" t="s">
        <v>168</v>
      </c>
      <c r="BM122" s="154" t="s">
        <v>1149</v>
      </c>
    </row>
    <row r="123" spans="1:65" s="2" customFormat="1" ht="24.2" customHeight="1" x14ac:dyDescent="0.2">
      <c r="A123" s="29"/>
      <c r="B123" s="141"/>
      <c r="C123" s="142" t="s">
        <v>177</v>
      </c>
      <c r="D123" s="142" t="s">
        <v>164</v>
      </c>
      <c r="E123" s="143" t="s">
        <v>1150</v>
      </c>
      <c r="F123" s="144" t="s">
        <v>1151</v>
      </c>
      <c r="G123" s="145" t="s">
        <v>272</v>
      </c>
      <c r="H123" s="146">
        <v>200</v>
      </c>
      <c r="I123" s="147">
        <v>30</v>
      </c>
      <c r="J123" s="148">
        <f t="shared" si="0"/>
        <v>6000</v>
      </c>
      <c r="K123" s="149"/>
      <c r="L123" s="30"/>
      <c r="M123" s="150" t="s">
        <v>1</v>
      </c>
      <c r="N123" s="151" t="s">
        <v>41</v>
      </c>
      <c r="O123" s="55"/>
      <c r="P123" s="152">
        <f t="shared" si="1"/>
        <v>0</v>
      </c>
      <c r="Q123" s="152">
        <v>0</v>
      </c>
      <c r="R123" s="152">
        <f t="shared" si="2"/>
        <v>0</v>
      </c>
      <c r="S123" s="152">
        <v>0</v>
      </c>
      <c r="T123" s="153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4" t="s">
        <v>168</v>
      </c>
      <c r="AT123" s="154" t="s">
        <v>164</v>
      </c>
      <c r="AU123" s="154" t="s">
        <v>83</v>
      </c>
      <c r="AY123" s="14" t="s">
        <v>161</v>
      </c>
      <c r="BE123" s="155">
        <f t="shared" si="4"/>
        <v>0</v>
      </c>
      <c r="BF123" s="155">
        <f t="shared" si="5"/>
        <v>6000</v>
      </c>
      <c r="BG123" s="155">
        <f t="shared" si="6"/>
        <v>0</v>
      </c>
      <c r="BH123" s="155">
        <f t="shared" si="7"/>
        <v>0</v>
      </c>
      <c r="BI123" s="155">
        <f t="shared" si="8"/>
        <v>0</v>
      </c>
      <c r="BJ123" s="14" t="s">
        <v>163</v>
      </c>
      <c r="BK123" s="155">
        <f t="shared" si="9"/>
        <v>6000</v>
      </c>
      <c r="BL123" s="14" t="s">
        <v>168</v>
      </c>
      <c r="BM123" s="154" t="s">
        <v>1152</v>
      </c>
    </row>
    <row r="124" spans="1:65" s="2" customFormat="1" ht="24.2" customHeight="1" x14ac:dyDescent="0.2">
      <c r="A124" s="29"/>
      <c r="B124" s="141"/>
      <c r="C124" s="142" t="s">
        <v>186</v>
      </c>
      <c r="D124" s="142" t="s">
        <v>164</v>
      </c>
      <c r="E124" s="143" t="s">
        <v>1153</v>
      </c>
      <c r="F124" s="144" t="s">
        <v>1154</v>
      </c>
      <c r="G124" s="145" t="s">
        <v>272</v>
      </c>
      <c r="H124" s="146">
        <v>140</v>
      </c>
      <c r="I124" s="147">
        <v>35</v>
      </c>
      <c r="J124" s="148">
        <f t="shared" si="0"/>
        <v>4900</v>
      </c>
      <c r="K124" s="149"/>
      <c r="L124" s="30"/>
      <c r="M124" s="150" t="s">
        <v>1</v>
      </c>
      <c r="N124" s="151" t="s">
        <v>41</v>
      </c>
      <c r="O124" s="55"/>
      <c r="P124" s="152">
        <f t="shared" si="1"/>
        <v>0</v>
      </c>
      <c r="Q124" s="152">
        <v>0</v>
      </c>
      <c r="R124" s="152">
        <f t="shared" si="2"/>
        <v>0</v>
      </c>
      <c r="S124" s="152">
        <v>0</v>
      </c>
      <c r="T124" s="153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4" t="s">
        <v>168</v>
      </c>
      <c r="AT124" s="154" t="s">
        <v>164</v>
      </c>
      <c r="AU124" s="154" t="s">
        <v>83</v>
      </c>
      <c r="AY124" s="14" t="s">
        <v>161</v>
      </c>
      <c r="BE124" s="155">
        <f t="shared" si="4"/>
        <v>0</v>
      </c>
      <c r="BF124" s="155">
        <f t="shared" si="5"/>
        <v>4900</v>
      </c>
      <c r="BG124" s="155">
        <f t="shared" si="6"/>
        <v>0</v>
      </c>
      <c r="BH124" s="155">
        <f t="shared" si="7"/>
        <v>0</v>
      </c>
      <c r="BI124" s="155">
        <f t="shared" si="8"/>
        <v>0</v>
      </c>
      <c r="BJ124" s="14" t="s">
        <v>163</v>
      </c>
      <c r="BK124" s="155">
        <f t="shared" si="9"/>
        <v>4900</v>
      </c>
      <c r="BL124" s="14" t="s">
        <v>168</v>
      </c>
      <c r="BM124" s="154" t="s">
        <v>1155</v>
      </c>
    </row>
    <row r="125" spans="1:65" s="2" customFormat="1" ht="24.2" customHeight="1" x14ac:dyDescent="0.2">
      <c r="A125" s="29"/>
      <c r="B125" s="141"/>
      <c r="C125" s="142" t="s">
        <v>195</v>
      </c>
      <c r="D125" s="142" t="s">
        <v>164</v>
      </c>
      <c r="E125" s="143" t="s">
        <v>1156</v>
      </c>
      <c r="F125" s="144" t="s">
        <v>1157</v>
      </c>
      <c r="G125" s="145" t="s">
        <v>272</v>
      </c>
      <c r="H125" s="146">
        <v>30</v>
      </c>
      <c r="I125" s="147">
        <v>40</v>
      </c>
      <c r="J125" s="148">
        <f t="shared" si="0"/>
        <v>1200</v>
      </c>
      <c r="K125" s="149"/>
      <c r="L125" s="30"/>
      <c r="M125" s="150" t="s">
        <v>1</v>
      </c>
      <c r="N125" s="151" t="s">
        <v>41</v>
      </c>
      <c r="O125" s="55"/>
      <c r="P125" s="152">
        <f t="shared" si="1"/>
        <v>0</v>
      </c>
      <c r="Q125" s="152">
        <v>0</v>
      </c>
      <c r="R125" s="152">
        <f t="shared" si="2"/>
        <v>0</v>
      </c>
      <c r="S125" s="152">
        <v>0</v>
      </c>
      <c r="T125" s="153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4" t="s">
        <v>168</v>
      </c>
      <c r="AT125" s="154" t="s">
        <v>164</v>
      </c>
      <c r="AU125" s="154" t="s">
        <v>83</v>
      </c>
      <c r="AY125" s="14" t="s">
        <v>161</v>
      </c>
      <c r="BE125" s="155">
        <f t="shared" si="4"/>
        <v>0</v>
      </c>
      <c r="BF125" s="155">
        <f t="shared" si="5"/>
        <v>1200</v>
      </c>
      <c r="BG125" s="155">
        <f t="shared" si="6"/>
        <v>0</v>
      </c>
      <c r="BH125" s="155">
        <f t="shared" si="7"/>
        <v>0</v>
      </c>
      <c r="BI125" s="155">
        <f t="shared" si="8"/>
        <v>0</v>
      </c>
      <c r="BJ125" s="14" t="s">
        <v>163</v>
      </c>
      <c r="BK125" s="155">
        <f t="shared" si="9"/>
        <v>1200</v>
      </c>
      <c r="BL125" s="14" t="s">
        <v>168</v>
      </c>
      <c r="BM125" s="154" t="s">
        <v>1158</v>
      </c>
    </row>
    <row r="126" spans="1:65" s="2" customFormat="1" ht="14.45" customHeight="1" x14ac:dyDescent="0.2">
      <c r="A126" s="29"/>
      <c r="B126" s="141"/>
      <c r="C126" s="142" t="s">
        <v>205</v>
      </c>
      <c r="D126" s="142" t="s">
        <v>164</v>
      </c>
      <c r="E126" s="143" t="s">
        <v>1159</v>
      </c>
      <c r="F126" s="144" t="s">
        <v>1160</v>
      </c>
      <c r="G126" s="145" t="s">
        <v>272</v>
      </c>
      <c r="H126" s="146">
        <v>79</v>
      </c>
      <c r="I126" s="147">
        <v>18</v>
      </c>
      <c r="J126" s="148">
        <f t="shared" si="0"/>
        <v>1422</v>
      </c>
      <c r="K126" s="149"/>
      <c r="L126" s="30"/>
      <c r="M126" s="150" t="s">
        <v>1</v>
      </c>
      <c r="N126" s="151" t="s">
        <v>41</v>
      </c>
      <c r="O126" s="55"/>
      <c r="P126" s="152">
        <f t="shared" si="1"/>
        <v>0</v>
      </c>
      <c r="Q126" s="152">
        <v>0</v>
      </c>
      <c r="R126" s="152">
        <f t="shared" si="2"/>
        <v>0</v>
      </c>
      <c r="S126" s="152">
        <v>0</v>
      </c>
      <c r="T126" s="153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168</v>
      </c>
      <c r="AT126" s="154" t="s">
        <v>164</v>
      </c>
      <c r="AU126" s="154" t="s">
        <v>83</v>
      </c>
      <c r="AY126" s="14" t="s">
        <v>161</v>
      </c>
      <c r="BE126" s="155">
        <f t="shared" si="4"/>
        <v>0</v>
      </c>
      <c r="BF126" s="155">
        <f t="shared" si="5"/>
        <v>1422</v>
      </c>
      <c r="BG126" s="155">
        <f t="shared" si="6"/>
        <v>0</v>
      </c>
      <c r="BH126" s="155">
        <f t="shared" si="7"/>
        <v>0</v>
      </c>
      <c r="BI126" s="155">
        <f t="shared" si="8"/>
        <v>0</v>
      </c>
      <c r="BJ126" s="14" t="s">
        <v>163</v>
      </c>
      <c r="BK126" s="155">
        <f t="shared" si="9"/>
        <v>1422</v>
      </c>
      <c r="BL126" s="14" t="s">
        <v>168</v>
      </c>
      <c r="BM126" s="154" t="s">
        <v>1161</v>
      </c>
    </row>
    <row r="127" spans="1:65" s="2" customFormat="1" ht="14.45" customHeight="1" x14ac:dyDescent="0.2">
      <c r="A127" s="29"/>
      <c r="B127" s="141"/>
      <c r="C127" s="142" t="s">
        <v>214</v>
      </c>
      <c r="D127" s="142" t="s">
        <v>164</v>
      </c>
      <c r="E127" s="143" t="s">
        <v>1162</v>
      </c>
      <c r="F127" s="144" t="s">
        <v>1163</v>
      </c>
      <c r="G127" s="145" t="s">
        <v>272</v>
      </c>
      <c r="H127" s="146">
        <v>22</v>
      </c>
      <c r="I127" s="147">
        <v>15</v>
      </c>
      <c r="J127" s="148">
        <f t="shared" si="0"/>
        <v>330</v>
      </c>
      <c r="K127" s="149"/>
      <c r="L127" s="30"/>
      <c r="M127" s="150" t="s">
        <v>1</v>
      </c>
      <c r="N127" s="151" t="s">
        <v>41</v>
      </c>
      <c r="O127" s="55"/>
      <c r="P127" s="152">
        <f t="shared" si="1"/>
        <v>0</v>
      </c>
      <c r="Q127" s="152">
        <v>0</v>
      </c>
      <c r="R127" s="152">
        <f t="shared" si="2"/>
        <v>0</v>
      </c>
      <c r="S127" s="152">
        <v>0</v>
      </c>
      <c r="T127" s="153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168</v>
      </c>
      <c r="AT127" s="154" t="s">
        <v>164</v>
      </c>
      <c r="AU127" s="154" t="s">
        <v>83</v>
      </c>
      <c r="AY127" s="14" t="s">
        <v>161</v>
      </c>
      <c r="BE127" s="155">
        <f t="shared" si="4"/>
        <v>0</v>
      </c>
      <c r="BF127" s="155">
        <f t="shared" si="5"/>
        <v>330</v>
      </c>
      <c r="BG127" s="155">
        <f t="shared" si="6"/>
        <v>0</v>
      </c>
      <c r="BH127" s="155">
        <f t="shared" si="7"/>
        <v>0</v>
      </c>
      <c r="BI127" s="155">
        <f t="shared" si="8"/>
        <v>0</v>
      </c>
      <c r="BJ127" s="14" t="s">
        <v>163</v>
      </c>
      <c r="BK127" s="155">
        <f t="shared" si="9"/>
        <v>330</v>
      </c>
      <c r="BL127" s="14" t="s">
        <v>168</v>
      </c>
      <c r="BM127" s="154" t="s">
        <v>1164</v>
      </c>
    </row>
    <row r="128" spans="1:65" s="12" customFormat="1" ht="25.9" customHeight="1" x14ac:dyDescent="0.2">
      <c r="B128" s="128"/>
      <c r="D128" s="129" t="s">
        <v>74</v>
      </c>
      <c r="E128" s="130" t="s">
        <v>1099</v>
      </c>
      <c r="F128" s="130" t="s">
        <v>1165</v>
      </c>
      <c r="I128" s="131"/>
      <c r="J128" s="132">
        <f>BK128</f>
        <v>122450</v>
      </c>
      <c r="L128" s="128"/>
      <c r="M128" s="133"/>
      <c r="N128" s="134"/>
      <c r="O128" s="134"/>
      <c r="P128" s="135">
        <f>SUM(P129:P138)</f>
        <v>0</v>
      </c>
      <c r="Q128" s="134"/>
      <c r="R128" s="135">
        <f>SUM(R129:R138)</f>
        <v>0</v>
      </c>
      <c r="S128" s="134"/>
      <c r="T128" s="136">
        <f>SUM(T129:T138)</f>
        <v>0</v>
      </c>
      <c r="AR128" s="129" t="s">
        <v>83</v>
      </c>
      <c r="AT128" s="137" t="s">
        <v>74</v>
      </c>
      <c r="AU128" s="137" t="s">
        <v>75</v>
      </c>
      <c r="AY128" s="129" t="s">
        <v>161</v>
      </c>
      <c r="BK128" s="138">
        <f>SUM(BK129:BK138)</f>
        <v>122450</v>
      </c>
    </row>
    <row r="129" spans="1:65" s="2" customFormat="1" ht="14.45" customHeight="1" x14ac:dyDescent="0.2">
      <c r="A129" s="29"/>
      <c r="B129" s="141"/>
      <c r="C129" s="142" t="s">
        <v>222</v>
      </c>
      <c r="D129" s="142" t="s">
        <v>164</v>
      </c>
      <c r="E129" s="143" t="s">
        <v>1166</v>
      </c>
      <c r="F129" s="144" t="s">
        <v>1167</v>
      </c>
      <c r="G129" s="145" t="s">
        <v>290</v>
      </c>
      <c r="H129" s="146">
        <v>4</v>
      </c>
      <c r="I129" s="147">
        <v>750</v>
      </c>
      <c r="J129" s="148">
        <f t="shared" ref="J129:J138" si="10">ROUND(I129*H129,2)</f>
        <v>3000</v>
      </c>
      <c r="K129" s="149"/>
      <c r="L129" s="30"/>
      <c r="M129" s="150" t="s">
        <v>1</v>
      </c>
      <c r="N129" s="151" t="s">
        <v>41</v>
      </c>
      <c r="O129" s="55"/>
      <c r="P129" s="152">
        <f t="shared" ref="P129:P138" si="11">O129*H129</f>
        <v>0</v>
      </c>
      <c r="Q129" s="152">
        <v>0</v>
      </c>
      <c r="R129" s="152">
        <f t="shared" ref="R129:R138" si="12">Q129*H129</f>
        <v>0</v>
      </c>
      <c r="S129" s="152">
        <v>0</v>
      </c>
      <c r="T129" s="153">
        <f t="shared" ref="T129:T138" si="13"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168</v>
      </c>
      <c r="AT129" s="154" t="s">
        <v>164</v>
      </c>
      <c r="AU129" s="154" t="s">
        <v>83</v>
      </c>
      <c r="AY129" s="14" t="s">
        <v>161</v>
      </c>
      <c r="BE129" s="155">
        <f t="shared" ref="BE129:BE138" si="14">IF(N129="základná",J129,0)</f>
        <v>0</v>
      </c>
      <c r="BF129" s="155">
        <f t="shared" ref="BF129:BF138" si="15">IF(N129="znížená",J129,0)</f>
        <v>3000</v>
      </c>
      <c r="BG129" s="155">
        <f t="shared" ref="BG129:BG138" si="16">IF(N129="zákl. prenesená",J129,0)</f>
        <v>0</v>
      </c>
      <c r="BH129" s="155">
        <f t="shared" ref="BH129:BH138" si="17">IF(N129="zníž. prenesená",J129,0)</f>
        <v>0</v>
      </c>
      <c r="BI129" s="155">
        <f t="shared" ref="BI129:BI138" si="18">IF(N129="nulová",J129,0)</f>
        <v>0</v>
      </c>
      <c r="BJ129" s="14" t="s">
        <v>163</v>
      </c>
      <c r="BK129" s="155">
        <f t="shared" ref="BK129:BK138" si="19">ROUND(I129*H129,2)</f>
        <v>3000</v>
      </c>
      <c r="BL129" s="14" t="s">
        <v>168</v>
      </c>
      <c r="BM129" s="154" t="s">
        <v>1168</v>
      </c>
    </row>
    <row r="130" spans="1:65" s="2" customFormat="1" ht="14.45" customHeight="1" x14ac:dyDescent="0.2">
      <c r="A130" s="29"/>
      <c r="B130" s="141"/>
      <c r="C130" s="142" t="s">
        <v>226</v>
      </c>
      <c r="D130" s="142" t="s">
        <v>164</v>
      </c>
      <c r="E130" s="143" t="s">
        <v>1169</v>
      </c>
      <c r="F130" s="144" t="s">
        <v>1170</v>
      </c>
      <c r="G130" s="145" t="s">
        <v>290</v>
      </c>
      <c r="H130" s="146">
        <v>6</v>
      </c>
      <c r="I130" s="147">
        <v>750</v>
      </c>
      <c r="J130" s="148">
        <f t="shared" si="10"/>
        <v>4500</v>
      </c>
      <c r="K130" s="149"/>
      <c r="L130" s="30"/>
      <c r="M130" s="150" t="s">
        <v>1</v>
      </c>
      <c r="N130" s="151" t="s">
        <v>41</v>
      </c>
      <c r="O130" s="55"/>
      <c r="P130" s="152">
        <f t="shared" si="11"/>
        <v>0</v>
      </c>
      <c r="Q130" s="152">
        <v>0</v>
      </c>
      <c r="R130" s="152">
        <f t="shared" si="12"/>
        <v>0</v>
      </c>
      <c r="S130" s="152">
        <v>0</v>
      </c>
      <c r="T130" s="153">
        <f t="shared" si="1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168</v>
      </c>
      <c r="AT130" s="154" t="s">
        <v>164</v>
      </c>
      <c r="AU130" s="154" t="s">
        <v>83</v>
      </c>
      <c r="AY130" s="14" t="s">
        <v>161</v>
      </c>
      <c r="BE130" s="155">
        <f t="shared" si="14"/>
        <v>0</v>
      </c>
      <c r="BF130" s="155">
        <f t="shared" si="15"/>
        <v>4500</v>
      </c>
      <c r="BG130" s="155">
        <f t="shared" si="16"/>
        <v>0</v>
      </c>
      <c r="BH130" s="155">
        <f t="shared" si="17"/>
        <v>0</v>
      </c>
      <c r="BI130" s="155">
        <f t="shared" si="18"/>
        <v>0</v>
      </c>
      <c r="BJ130" s="14" t="s">
        <v>163</v>
      </c>
      <c r="BK130" s="155">
        <f t="shared" si="19"/>
        <v>4500</v>
      </c>
      <c r="BL130" s="14" t="s">
        <v>168</v>
      </c>
      <c r="BM130" s="154" t="s">
        <v>1171</v>
      </c>
    </row>
    <row r="131" spans="1:65" s="2" customFormat="1" ht="14.45" customHeight="1" x14ac:dyDescent="0.2">
      <c r="A131" s="29"/>
      <c r="B131" s="141"/>
      <c r="C131" s="142" t="s">
        <v>231</v>
      </c>
      <c r="D131" s="142" t="s">
        <v>164</v>
      </c>
      <c r="E131" s="143" t="s">
        <v>1172</v>
      </c>
      <c r="F131" s="144" t="s">
        <v>1173</v>
      </c>
      <c r="G131" s="145" t="s">
        <v>290</v>
      </c>
      <c r="H131" s="146">
        <v>3</v>
      </c>
      <c r="I131" s="147">
        <v>9000</v>
      </c>
      <c r="J131" s="148">
        <f t="shared" si="10"/>
        <v>27000</v>
      </c>
      <c r="K131" s="149"/>
      <c r="L131" s="30"/>
      <c r="M131" s="150" t="s">
        <v>1</v>
      </c>
      <c r="N131" s="151" t="s">
        <v>41</v>
      </c>
      <c r="O131" s="55"/>
      <c r="P131" s="152">
        <f t="shared" si="11"/>
        <v>0</v>
      </c>
      <c r="Q131" s="152">
        <v>0</v>
      </c>
      <c r="R131" s="152">
        <f t="shared" si="12"/>
        <v>0</v>
      </c>
      <c r="S131" s="152">
        <v>0</v>
      </c>
      <c r="T131" s="153">
        <f t="shared" si="1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168</v>
      </c>
      <c r="AT131" s="154" t="s">
        <v>164</v>
      </c>
      <c r="AU131" s="154" t="s">
        <v>83</v>
      </c>
      <c r="AY131" s="14" t="s">
        <v>161</v>
      </c>
      <c r="BE131" s="155">
        <f t="shared" si="14"/>
        <v>0</v>
      </c>
      <c r="BF131" s="155">
        <f t="shared" si="15"/>
        <v>27000</v>
      </c>
      <c r="BG131" s="155">
        <f t="shared" si="16"/>
        <v>0</v>
      </c>
      <c r="BH131" s="155">
        <f t="shared" si="17"/>
        <v>0</v>
      </c>
      <c r="BI131" s="155">
        <f t="shared" si="18"/>
        <v>0</v>
      </c>
      <c r="BJ131" s="14" t="s">
        <v>163</v>
      </c>
      <c r="BK131" s="155">
        <f t="shared" si="19"/>
        <v>27000</v>
      </c>
      <c r="BL131" s="14" t="s">
        <v>168</v>
      </c>
      <c r="BM131" s="154" t="s">
        <v>1174</v>
      </c>
    </row>
    <row r="132" spans="1:65" s="2" customFormat="1" ht="24.2" customHeight="1" x14ac:dyDescent="0.2">
      <c r="A132" s="29"/>
      <c r="B132" s="141"/>
      <c r="C132" s="142" t="s">
        <v>236</v>
      </c>
      <c r="D132" s="142" t="s">
        <v>164</v>
      </c>
      <c r="E132" s="143" t="s">
        <v>1175</v>
      </c>
      <c r="F132" s="144" t="s">
        <v>1176</v>
      </c>
      <c r="G132" s="145" t="s">
        <v>290</v>
      </c>
      <c r="H132" s="146">
        <v>1</v>
      </c>
      <c r="I132" s="147">
        <v>23500</v>
      </c>
      <c r="J132" s="148">
        <f t="shared" si="10"/>
        <v>23500</v>
      </c>
      <c r="K132" s="149"/>
      <c r="L132" s="30"/>
      <c r="M132" s="150" t="s">
        <v>1</v>
      </c>
      <c r="N132" s="151" t="s">
        <v>41</v>
      </c>
      <c r="O132" s="55"/>
      <c r="P132" s="152">
        <f t="shared" si="11"/>
        <v>0</v>
      </c>
      <c r="Q132" s="152">
        <v>0</v>
      </c>
      <c r="R132" s="152">
        <f t="shared" si="12"/>
        <v>0</v>
      </c>
      <c r="S132" s="152">
        <v>0</v>
      </c>
      <c r="T132" s="153">
        <f t="shared" si="1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168</v>
      </c>
      <c r="AT132" s="154" t="s">
        <v>164</v>
      </c>
      <c r="AU132" s="154" t="s">
        <v>83</v>
      </c>
      <c r="AY132" s="14" t="s">
        <v>161</v>
      </c>
      <c r="BE132" s="155">
        <f t="shared" si="14"/>
        <v>0</v>
      </c>
      <c r="BF132" s="155">
        <f t="shared" si="15"/>
        <v>23500</v>
      </c>
      <c r="BG132" s="155">
        <f t="shared" si="16"/>
        <v>0</v>
      </c>
      <c r="BH132" s="155">
        <f t="shared" si="17"/>
        <v>0</v>
      </c>
      <c r="BI132" s="155">
        <f t="shared" si="18"/>
        <v>0</v>
      </c>
      <c r="BJ132" s="14" t="s">
        <v>163</v>
      </c>
      <c r="BK132" s="155">
        <f t="shared" si="19"/>
        <v>23500</v>
      </c>
      <c r="BL132" s="14" t="s">
        <v>168</v>
      </c>
      <c r="BM132" s="154" t="s">
        <v>1177</v>
      </c>
    </row>
    <row r="133" spans="1:65" s="2" customFormat="1" ht="24.2" customHeight="1" x14ac:dyDescent="0.2">
      <c r="A133" s="29"/>
      <c r="B133" s="141"/>
      <c r="C133" s="142" t="s">
        <v>240</v>
      </c>
      <c r="D133" s="142" t="s">
        <v>164</v>
      </c>
      <c r="E133" s="143" t="s">
        <v>1178</v>
      </c>
      <c r="F133" s="144" t="s">
        <v>1179</v>
      </c>
      <c r="G133" s="145" t="s">
        <v>290</v>
      </c>
      <c r="H133" s="146">
        <v>1</v>
      </c>
      <c r="I133" s="147">
        <v>40000</v>
      </c>
      <c r="J133" s="148">
        <f t="shared" si="10"/>
        <v>40000</v>
      </c>
      <c r="K133" s="149"/>
      <c r="L133" s="30"/>
      <c r="M133" s="150" t="s">
        <v>1</v>
      </c>
      <c r="N133" s="151" t="s">
        <v>41</v>
      </c>
      <c r="O133" s="55"/>
      <c r="P133" s="152">
        <f t="shared" si="11"/>
        <v>0</v>
      </c>
      <c r="Q133" s="152">
        <v>0</v>
      </c>
      <c r="R133" s="152">
        <f t="shared" si="12"/>
        <v>0</v>
      </c>
      <c r="S133" s="152">
        <v>0</v>
      </c>
      <c r="T133" s="153">
        <f t="shared" si="1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168</v>
      </c>
      <c r="AT133" s="154" t="s">
        <v>164</v>
      </c>
      <c r="AU133" s="154" t="s">
        <v>83</v>
      </c>
      <c r="AY133" s="14" t="s">
        <v>161</v>
      </c>
      <c r="BE133" s="155">
        <f t="shared" si="14"/>
        <v>0</v>
      </c>
      <c r="BF133" s="155">
        <f t="shared" si="15"/>
        <v>40000</v>
      </c>
      <c r="BG133" s="155">
        <f t="shared" si="16"/>
        <v>0</v>
      </c>
      <c r="BH133" s="155">
        <f t="shared" si="17"/>
        <v>0</v>
      </c>
      <c r="BI133" s="155">
        <f t="shared" si="18"/>
        <v>0</v>
      </c>
      <c r="BJ133" s="14" t="s">
        <v>163</v>
      </c>
      <c r="BK133" s="155">
        <f t="shared" si="19"/>
        <v>40000</v>
      </c>
      <c r="BL133" s="14" t="s">
        <v>168</v>
      </c>
      <c r="BM133" s="154" t="s">
        <v>1180</v>
      </c>
    </row>
    <row r="134" spans="1:65" s="2" customFormat="1" ht="24.2" customHeight="1" x14ac:dyDescent="0.2">
      <c r="A134" s="29"/>
      <c r="B134" s="141"/>
      <c r="C134" s="142" t="s">
        <v>7</v>
      </c>
      <c r="D134" s="142" t="s">
        <v>164</v>
      </c>
      <c r="E134" s="143" t="s">
        <v>1181</v>
      </c>
      <c r="F134" s="144" t="s">
        <v>1182</v>
      </c>
      <c r="G134" s="145" t="s">
        <v>290</v>
      </c>
      <c r="H134" s="146">
        <v>1</v>
      </c>
      <c r="I134" s="147">
        <v>2150</v>
      </c>
      <c r="J134" s="148">
        <f t="shared" si="10"/>
        <v>2150</v>
      </c>
      <c r="K134" s="149"/>
      <c r="L134" s="30"/>
      <c r="M134" s="150" t="s">
        <v>1</v>
      </c>
      <c r="N134" s="151" t="s">
        <v>41</v>
      </c>
      <c r="O134" s="55"/>
      <c r="P134" s="152">
        <f t="shared" si="11"/>
        <v>0</v>
      </c>
      <c r="Q134" s="152">
        <v>0</v>
      </c>
      <c r="R134" s="152">
        <f t="shared" si="12"/>
        <v>0</v>
      </c>
      <c r="S134" s="152">
        <v>0</v>
      </c>
      <c r="T134" s="153">
        <f t="shared" si="1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168</v>
      </c>
      <c r="AT134" s="154" t="s">
        <v>164</v>
      </c>
      <c r="AU134" s="154" t="s">
        <v>83</v>
      </c>
      <c r="AY134" s="14" t="s">
        <v>161</v>
      </c>
      <c r="BE134" s="155">
        <f t="shared" si="14"/>
        <v>0</v>
      </c>
      <c r="BF134" s="155">
        <f t="shared" si="15"/>
        <v>2150</v>
      </c>
      <c r="BG134" s="155">
        <f t="shared" si="16"/>
        <v>0</v>
      </c>
      <c r="BH134" s="155">
        <f t="shared" si="17"/>
        <v>0</v>
      </c>
      <c r="BI134" s="155">
        <f t="shared" si="18"/>
        <v>0</v>
      </c>
      <c r="BJ134" s="14" t="s">
        <v>163</v>
      </c>
      <c r="BK134" s="155">
        <f t="shared" si="19"/>
        <v>2150</v>
      </c>
      <c r="BL134" s="14" t="s">
        <v>168</v>
      </c>
      <c r="BM134" s="154" t="s">
        <v>1183</v>
      </c>
    </row>
    <row r="135" spans="1:65" s="2" customFormat="1" ht="24.2" customHeight="1" x14ac:dyDescent="0.2">
      <c r="A135" s="29"/>
      <c r="B135" s="141"/>
      <c r="C135" s="142" t="s">
        <v>247</v>
      </c>
      <c r="D135" s="142" t="s">
        <v>164</v>
      </c>
      <c r="E135" s="143" t="s">
        <v>1184</v>
      </c>
      <c r="F135" s="144" t="s">
        <v>1185</v>
      </c>
      <c r="G135" s="145" t="s">
        <v>290</v>
      </c>
      <c r="H135" s="146">
        <v>1</v>
      </c>
      <c r="I135" s="147">
        <v>5650</v>
      </c>
      <c r="J135" s="148">
        <f t="shared" si="10"/>
        <v>5650</v>
      </c>
      <c r="K135" s="149"/>
      <c r="L135" s="30"/>
      <c r="M135" s="150" t="s">
        <v>1</v>
      </c>
      <c r="N135" s="151" t="s">
        <v>41</v>
      </c>
      <c r="O135" s="55"/>
      <c r="P135" s="152">
        <f t="shared" si="11"/>
        <v>0</v>
      </c>
      <c r="Q135" s="152">
        <v>0</v>
      </c>
      <c r="R135" s="152">
        <f t="shared" si="12"/>
        <v>0</v>
      </c>
      <c r="S135" s="152">
        <v>0</v>
      </c>
      <c r="T135" s="153">
        <f t="shared" si="1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83</v>
      </c>
      <c r="AY135" s="14" t="s">
        <v>161</v>
      </c>
      <c r="BE135" s="155">
        <f t="shared" si="14"/>
        <v>0</v>
      </c>
      <c r="BF135" s="155">
        <f t="shared" si="15"/>
        <v>5650</v>
      </c>
      <c r="BG135" s="155">
        <f t="shared" si="16"/>
        <v>0</v>
      </c>
      <c r="BH135" s="155">
        <f t="shared" si="17"/>
        <v>0</v>
      </c>
      <c r="BI135" s="155">
        <f t="shared" si="18"/>
        <v>0</v>
      </c>
      <c r="BJ135" s="14" t="s">
        <v>163</v>
      </c>
      <c r="BK135" s="155">
        <f t="shared" si="19"/>
        <v>5650</v>
      </c>
      <c r="BL135" s="14" t="s">
        <v>168</v>
      </c>
      <c r="BM135" s="154" t="s">
        <v>1186</v>
      </c>
    </row>
    <row r="136" spans="1:65" s="2" customFormat="1" ht="14.45" customHeight="1" x14ac:dyDescent="0.2">
      <c r="A136" s="29"/>
      <c r="B136" s="141"/>
      <c r="C136" s="142" t="s">
        <v>251</v>
      </c>
      <c r="D136" s="142" t="s">
        <v>164</v>
      </c>
      <c r="E136" s="143" t="s">
        <v>1187</v>
      </c>
      <c r="F136" s="144" t="s">
        <v>1188</v>
      </c>
      <c r="G136" s="145" t="s">
        <v>290</v>
      </c>
      <c r="H136" s="146">
        <v>1</v>
      </c>
      <c r="I136" s="147">
        <v>5950</v>
      </c>
      <c r="J136" s="148">
        <f t="shared" si="10"/>
        <v>5950</v>
      </c>
      <c r="K136" s="149"/>
      <c r="L136" s="30"/>
      <c r="M136" s="150" t="s">
        <v>1</v>
      </c>
      <c r="N136" s="151" t="s">
        <v>41</v>
      </c>
      <c r="O136" s="55"/>
      <c r="P136" s="152">
        <f t="shared" si="11"/>
        <v>0</v>
      </c>
      <c r="Q136" s="152">
        <v>0</v>
      </c>
      <c r="R136" s="152">
        <f t="shared" si="12"/>
        <v>0</v>
      </c>
      <c r="S136" s="152">
        <v>0</v>
      </c>
      <c r="T136" s="153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83</v>
      </c>
      <c r="AY136" s="14" t="s">
        <v>161</v>
      </c>
      <c r="BE136" s="155">
        <f t="shared" si="14"/>
        <v>0</v>
      </c>
      <c r="BF136" s="155">
        <f t="shared" si="15"/>
        <v>5950</v>
      </c>
      <c r="BG136" s="155">
        <f t="shared" si="16"/>
        <v>0</v>
      </c>
      <c r="BH136" s="155">
        <f t="shared" si="17"/>
        <v>0</v>
      </c>
      <c r="BI136" s="155">
        <f t="shared" si="18"/>
        <v>0</v>
      </c>
      <c r="BJ136" s="14" t="s">
        <v>163</v>
      </c>
      <c r="BK136" s="155">
        <f t="shared" si="19"/>
        <v>5950</v>
      </c>
      <c r="BL136" s="14" t="s">
        <v>168</v>
      </c>
      <c r="BM136" s="154" t="s">
        <v>1189</v>
      </c>
    </row>
    <row r="137" spans="1:65" s="2" customFormat="1" ht="14.45" customHeight="1" x14ac:dyDescent="0.2">
      <c r="A137" s="29"/>
      <c r="B137" s="141"/>
      <c r="C137" s="142" t="s">
        <v>255</v>
      </c>
      <c r="D137" s="142" t="s">
        <v>164</v>
      </c>
      <c r="E137" s="143" t="s">
        <v>1190</v>
      </c>
      <c r="F137" s="144" t="s">
        <v>1191</v>
      </c>
      <c r="G137" s="145" t="s">
        <v>290</v>
      </c>
      <c r="H137" s="146">
        <v>1</v>
      </c>
      <c r="I137" s="147">
        <v>5100</v>
      </c>
      <c r="J137" s="148">
        <f t="shared" si="10"/>
        <v>5100</v>
      </c>
      <c r="K137" s="149"/>
      <c r="L137" s="30"/>
      <c r="M137" s="150" t="s">
        <v>1</v>
      </c>
      <c r="N137" s="151" t="s">
        <v>41</v>
      </c>
      <c r="O137" s="55"/>
      <c r="P137" s="152">
        <f t="shared" si="11"/>
        <v>0</v>
      </c>
      <c r="Q137" s="152">
        <v>0</v>
      </c>
      <c r="R137" s="152">
        <f t="shared" si="12"/>
        <v>0</v>
      </c>
      <c r="S137" s="152">
        <v>0</v>
      </c>
      <c r="T137" s="153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168</v>
      </c>
      <c r="AT137" s="154" t="s">
        <v>164</v>
      </c>
      <c r="AU137" s="154" t="s">
        <v>83</v>
      </c>
      <c r="AY137" s="14" t="s">
        <v>161</v>
      </c>
      <c r="BE137" s="155">
        <f t="shared" si="14"/>
        <v>0</v>
      </c>
      <c r="BF137" s="155">
        <f t="shared" si="15"/>
        <v>5100</v>
      </c>
      <c r="BG137" s="155">
        <f t="shared" si="16"/>
        <v>0</v>
      </c>
      <c r="BH137" s="155">
        <f t="shared" si="17"/>
        <v>0</v>
      </c>
      <c r="BI137" s="155">
        <f t="shared" si="18"/>
        <v>0</v>
      </c>
      <c r="BJ137" s="14" t="s">
        <v>163</v>
      </c>
      <c r="BK137" s="155">
        <f t="shared" si="19"/>
        <v>5100</v>
      </c>
      <c r="BL137" s="14" t="s">
        <v>168</v>
      </c>
      <c r="BM137" s="154" t="s">
        <v>1192</v>
      </c>
    </row>
    <row r="138" spans="1:65" s="2" customFormat="1" ht="14.45" customHeight="1" x14ac:dyDescent="0.2">
      <c r="A138" s="29"/>
      <c r="B138" s="141"/>
      <c r="C138" s="142" t="s">
        <v>261</v>
      </c>
      <c r="D138" s="142" t="s">
        <v>164</v>
      </c>
      <c r="E138" s="143" t="s">
        <v>1193</v>
      </c>
      <c r="F138" s="144" t="s">
        <v>1194</v>
      </c>
      <c r="G138" s="145" t="s">
        <v>290</v>
      </c>
      <c r="H138" s="146">
        <v>16</v>
      </c>
      <c r="I138" s="147">
        <v>350</v>
      </c>
      <c r="J138" s="148">
        <f t="shared" si="10"/>
        <v>5600</v>
      </c>
      <c r="K138" s="149"/>
      <c r="L138" s="30"/>
      <c r="M138" s="150" t="s">
        <v>1</v>
      </c>
      <c r="N138" s="151" t="s">
        <v>41</v>
      </c>
      <c r="O138" s="55"/>
      <c r="P138" s="152">
        <f t="shared" si="11"/>
        <v>0</v>
      </c>
      <c r="Q138" s="152">
        <v>0</v>
      </c>
      <c r="R138" s="152">
        <f t="shared" si="12"/>
        <v>0</v>
      </c>
      <c r="S138" s="152">
        <v>0</v>
      </c>
      <c r="T138" s="153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168</v>
      </c>
      <c r="AT138" s="154" t="s">
        <v>164</v>
      </c>
      <c r="AU138" s="154" t="s">
        <v>83</v>
      </c>
      <c r="AY138" s="14" t="s">
        <v>161</v>
      </c>
      <c r="BE138" s="155">
        <f t="shared" si="14"/>
        <v>0</v>
      </c>
      <c r="BF138" s="155">
        <f t="shared" si="15"/>
        <v>5600</v>
      </c>
      <c r="BG138" s="155">
        <f t="shared" si="16"/>
        <v>0</v>
      </c>
      <c r="BH138" s="155">
        <f t="shared" si="17"/>
        <v>0</v>
      </c>
      <c r="BI138" s="155">
        <f t="shared" si="18"/>
        <v>0</v>
      </c>
      <c r="BJ138" s="14" t="s">
        <v>163</v>
      </c>
      <c r="BK138" s="155">
        <f t="shared" si="19"/>
        <v>5600</v>
      </c>
      <c r="BL138" s="14" t="s">
        <v>168</v>
      </c>
      <c r="BM138" s="154" t="s">
        <v>1195</v>
      </c>
    </row>
    <row r="139" spans="1:65" s="12" customFormat="1" ht="25.9" customHeight="1" x14ac:dyDescent="0.2">
      <c r="B139" s="128"/>
      <c r="D139" s="129" t="s">
        <v>74</v>
      </c>
      <c r="E139" s="130" t="s">
        <v>1122</v>
      </c>
      <c r="F139" s="130" t="s">
        <v>1123</v>
      </c>
      <c r="I139" s="131"/>
      <c r="J139" s="132">
        <f>BK139</f>
        <v>32855</v>
      </c>
      <c r="L139" s="128"/>
      <c r="M139" s="133"/>
      <c r="N139" s="134"/>
      <c r="O139" s="134"/>
      <c r="P139" s="135">
        <f>SUM(P140:P154)</f>
        <v>0</v>
      </c>
      <c r="Q139" s="134"/>
      <c r="R139" s="135">
        <f>SUM(R140:R154)</f>
        <v>0</v>
      </c>
      <c r="S139" s="134"/>
      <c r="T139" s="136">
        <f>SUM(T140:T154)</f>
        <v>0</v>
      </c>
      <c r="AR139" s="129" t="s">
        <v>83</v>
      </c>
      <c r="AT139" s="137" t="s">
        <v>74</v>
      </c>
      <c r="AU139" s="137" t="s">
        <v>75</v>
      </c>
      <c r="AY139" s="129" t="s">
        <v>161</v>
      </c>
      <c r="BK139" s="138">
        <f>SUM(BK140:BK154)</f>
        <v>32855</v>
      </c>
    </row>
    <row r="140" spans="1:65" s="2" customFormat="1" ht="24.2" customHeight="1" x14ac:dyDescent="0.2">
      <c r="A140" s="29"/>
      <c r="B140" s="141"/>
      <c r="C140" s="142" t="s">
        <v>274</v>
      </c>
      <c r="D140" s="142" t="s">
        <v>164</v>
      </c>
      <c r="E140" s="143" t="s">
        <v>1196</v>
      </c>
      <c r="F140" s="144" t="s">
        <v>1197</v>
      </c>
      <c r="G140" s="145" t="s">
        <v>290</v>
      </c>
      <c r="H140" s="146">
        <v>4</v>
      </c>
      <c r="I140" s="147">
        <v>350</v>
      </c>
      <c r="J140" s="148">
        <f t="shared" ref="J140:J154" si="20">ROUND(I140*H140,2)</f>
        <v>1400</v>
      </c>
      <c r="K140" s="149"/>
      <c r="L140" s="30"/>
      <c r="M140" s="150" t="s">
        <v>1</v>
      </c>
      <c r="N140" s="151" t="s">
        <v>41</v>
      </c>
      <c r="O140" s="55"/>
      <c r="P140" s="152">
        <f t="shared" ref="P140:P154" si="21">O140*H140</f>
        <v>0</v>
      </c>
      <c r="Q140" s="152">
        <v>0</v>
      </c>
      <c r="R140" s="152">
        <f t="shared" ref="R140:R154" si="22">Q140*H140</f>
        <v>0</v>
      </c>
      <c r="S140" s="152">
        <v>0</v>
      </c>
      <c r="T140" s="153">
        <f t="shared" ref="T140:T154" si="23"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168</v>
      </c>
      <c r="AT140" s="154" t="s">
        <v>164</v>
      </c>
      <c r="AU140" s="154" t="s">
        <v>83</v>
      </c>
      <c r="AY140" s="14" t="s">
        <v>161</v>
      </c>
      <c r="BE140" s="155">
        <f t="shared" ref="BE140:BE154" si="24">IF(N140="základná",J140,0)</f>
        <v>0</v>
      </c>
      <c r="BF140" s="155">
        <f t="shared" ref="BF140:BF154" si="25">IF(N140="znížená",J140,0)</f>
        <v>1400</v>
      </c>
      <c r="BG140" s="155">
        <f t="shared" ref="BG140:BG154" si="26">IF(N140="zákl. prenesená",J140,0)</f>
        <v>0</v>
      </c>
      <c r="BH140" s="155">
        <f t="shared" ref="BH140:BH154" si="27">IF(N140="zníž. prenesená",J140,0)</f>
        <v>0</v>
      </c>
      <c r="BI140" s="155">
        <f t="shared" ref="BI140:BI154" si="28">IF(N140="nulová",J140,0)</f>
        <v>0</v>
      </c>
      <c r="BJ140" s="14" t="s">
        <v>163</v>
      </c>
      <c r="BK140" s="155">
        <f t="shared" ref="BK140:BK154" si="29">ROUND(I140*H140,2)</f>
        <v>1400</v>
      </c>
      <c r="BL140" s="14" t="s">
        <v>168</v>
      </c>
      <c r="BM140" s="154" t="s">
        <v>1198</v>
      </c>
    </row>
    <row r="141" spans="1:65" s="2" customFormat="1" ht="24.2" customHeight="1" x14ac:dyDescent="0.2">
      <c r="A141" s="29"/>
      <c r="B141" s="141"/>
      <c r="C141" s="142" t="s">
        <v>278</v>
      </c>
      <c r="D141" s="142" t="s">
        <v>164</v>
      </c>
      <c r="E141" s="143" t="s">
        <v>1199</v>
      </c>
      <c r="F141" s="144" t="s">
        <v>1200</v>
      </c>
      <c r="G141" s="145" t="s">
        <v>290</v>
      </c>
      <c r="H141" s="146">
        <v>6</v>
      </c>
      <c r="I141" s="147">
        <v>350</v>
      </c>
      <c r="J141" s="148">
        <f t="shared" si="20"/>
        <v>2100</v>
      </c>
      <c r="K141" s="149"/>
      <c r="L141" s="30"/>
      <c r="M141" s="150" t="s">
        <v>1</v>
      </c>
      <c r="N141" s="151" t="s">
        <v>41</v>
      </c>
      <c r="O141" s="55"/>
      <c r="P141" s="152">
        <f t="shared" si="21"/>
        <v>0</v>
      </c>
      <c r="Q141" s="152">
        <v>0</v>
      </c>
      <c r="R141" s="152">
        <f t="shared" si="22"/>
        <v>0</v>
      </c>
      <c r="S141" s="152">
        <v>0</v>
      </c>
      <c r="T141" s="153">
        <f t="shared" si="2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168</v>
      </c>
      <c r="AT141" s="154" t="s">
        <v>164</v>
      </c>
      <c r="AU141" s="154" t="s">
        <v>83</v>
      </c>
      <c r="AY141" s="14" t="s">
        <v>161</v>
      </c>
      <c r="BE141" s="155">
        <f t="shared" si="24"/>
        <v>0</v>
      </c>
      <c r="BF141" s="155">
        <f t="shared" si="25"/>
        <v>2100</v>
      </c>
      <c r="BG141" s="155">
        <f t="shared" si="26"/>
        <v>0</v>
      </c>
      <c r="BH141" s="155">
        <f t="shared" si="27"/>
        <v>0</v>
      </c>
      <c r="BI141" s="155">
        <f t="shared" si="28"/>
        <v>0</v>
      </c>
      <c r="BJ141" s="14" t="s">
        <v>163</v>
      </c>
      <c r="BK141" s="155">
        <f t="shared" si="29"/>
        <v>2100</v>
      </c>
      <c r="BL141" s="14" t="s">
        <v>168</v>
      </c>
      <c r="BM141" s="154" t="s">
        <v>1201</v>
      </c>
    </row>
    <row r="142" spans="1:65" s="2" customFormat="1" ht="24.2" customHeight="1" x14ac:dyDescent="0.2">
      <c r="A142" s="29"/>
      <c r="B142" s="141"/>
      <c r="C142" s="142" t="s">
        <v>283</v>
      </c>
      <c r="D142" s="142" t="s">
        <v>164</v>
      </c>
      <c r="E142" s="143" t="s">
        <v>1202</v>
      </c>
      <c r="F142" s="144" t="s">
        <v>1203</v>
      </c>
      <c r="G142" s="145" t="s">
        <v>290</v>
      </c>
      <c r="H142" s="146">
        <v>3</v>
      </c>
      <c r="I142" s="147">
        <v>1000</v>
      </c>
      <c r="J142" s="148">
        <f t="shared" si="20"/>
        <v>3000</v>
      </c>
      <c r="K142" s="149"/>
      <c r="L142" s="30"/>
      <c r="M142" s="150" t="s">
        <v>1</v>
      </c>
      <c r="N142" s="151" t="s">
        <v>41</v>
      </c>
      <c r="O142" s="55"/>
      <c r="P142" s="152">
        <f t="shared" si="21"/>
        <v>0</v>
      </c>
      <c r="Q142" s="152">
        <v>0</v>
      </c>
      <c r="R142" s="152">
        <f t="shared" si="22"/>
        <v>0</v>
      </c>
      <c r="S142" s="152">
        <v>0</v>
      </c>
      <c r="T142" s="153">
        <f t="shared" si="2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168</v>
      </c>
      <c r="AT142" s="154" t="s">
        <v>164</v>
      </c>
      <c r="AU142" s="154" t="s">
        <v>83</v>
      </c>
      <c r="AY142" s="14" t="s">
        <v>161</v>
      </c>
      <c r="BE142" s="155">
        <f t="shared" si="24"/>
        <v>0</v>
      </c>
      <c r="BF142" s="155">
        <f t="shared" si="25"/>
        <v>3000</v>
      </c>
      <c r="BG142" s="155">
        <f t="shared" si="26"/>
        <v>0</v>
      </c>
      <c r="BH142" s="155">
        <f t="shared" si="27"/>
        <v>0</v>
      </c>
      <c r="BI142" s="155">
        <f t="shared" si="28"/>
        <v>0</v>
      </c>
      <c r="BJ142" s="14" t="s">
        <v>163</v>
      </c>
      <c r="BK142" s="155">
        <f t="shared" si="29"/>
        <v>3000</v>
      </c>
      <c r="BL142" s="14" t="s">
        <v>168</v>
      </c>
      <c r="BM142" s="154" t="s">
        <v>1204</v>
      </c>
    </row>
    <row r="143" spans="1:65" s="2" customFormat="1" ht="24.2" customHeight="1" x14ac:dyDescent="0.2">
      <c r="A143" s="29"/>
      <c r="B143" s="141"/>
      <c r="C143" s="142" t="s">
        <v>287</v>
      </c>
      <c r="D143" s="142" t="s">
        <v>164</v>
      </c>
      <c r="E143" s="143" t="s">
        <v>1205</v>
      </c>
      <c r="F143" s="144" t="s">
        <v>1206</v>
      </c>
      <c r="G143" s="145" t="s">
        <v>290</v>
      </c>
      <c r="H143" s="146">
        <v>1</v>
      </c>
      <c r="I143" s="147">
        <v>1600</v>
      </c>
      <c r="J143" s="148">
        <f t="shared" si="20"/>
        <v>1600</v>
      </c>
      <c r="K143" s="149"/>
      <c r="L143" s="30"/>
      <c r="M143" s="150" t="s">
        <v>1</v>
      </c>
      <c r="N143" s="151" t="s">
        <v>41</v>
      </c>
      <c r="O143" s="55"/>
      <c r="P143" s="152">
        <f t="shared" si="21"/>
        <v>0</v>
      </c>
      <c r="Q143" s="152">
        <v>0</v>
      </c>
      <c r="R143" s="152">
        <f t="shared" si="22"/>
        <v>0</v>
      </c>
      <c r="S143" s="152">
        <v>0</v>
      </c>
      <c r="T143" s="153">
        <f t="shared" si="2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168</v>
      </c>
      <c r="AT143" s="154" t="s">
        <v>164</v>
      </c>
      <c r="AU143" s="154" t="s">
        <v>83</v>
      </c>
      <c r="AY143" s="14" t="s">
        <v>161</v>
      </c>
      <c r="BE143" s="155">
        <f t="shared" si="24"/>
        <v>0</v>
      </c>
      <c r="BF143" s="155">
        <f t="shared" si="25"/>
        <v>1600</v>
      </c>
      <c r="BG143" s="155">
        <f t="shared" si="26"/>
        <v>0</v>
      </c>
      <c r="BH143" s="155">
        <f t="shared" si="27"/>
        <v>0</v>
      </c>
      <c r="BI143" s="155">
        <f t="shared" si="28"/>
        <v>0</v>
      </c>
      <c r="BJ143" s="14" t="s">
        <v>163</v>
      </c>
      <c r="BK143" s="155">
        <f t="shared" si="29"/>
        <v>1600</v>
      </c>
      <c r="BL143" s="14" t="s">
        <v>168</v>
      </c>
      <c r="BM143" s="154" t="s">
        <v>1207</v>
      </c>
    </row>
    <row r="144" spans="1:65" s="2" customFormat="1" ht="24.2" customHeight="1" x14ac:dyDescent="0.2">
      <c r="A144" s="29"/>
      <c r="B144" s="141"/>
      <c r="C144" s="142" t="s">
        <v>292</v>
      </c>
      <c r="D144" s="142" t="s">
        <v>164</v>
      </c>
      <c r="E144" s="143" t="s">
        <v>1208</v>
      </c>
      <c r="F144" s="144" t="s">
        <v>1209</v>
      </c>
      <c r="G144" s="145" t="s">
        <v>290</v>
      </c>
      <c r="H144" s="146">
        <v>1</v>
      </c>
      <c r="I144" s="147">
        <v>7500</v>
      </c>
      <c r="J144" s="148">
        <f t="shared" si="20"/>
        <v>7500</v>
      </c>
      <c r="K144" s="149"/>
      <c r="L144" s="30"/>
      <c r="M144" s="150" t="s">
        <v>1</v>
      </c>
      <c r="N144" s="151" t="s">
        <v>41</v>
      </c>
      <c r="O144" s="55"/>
      <c r="P144" s="152">
        <f t="shared" si="21"/>
        <v>0</v>
      </c>
      <c r="Q144" s="152">
        <v>0</v>
      </c>
      <c r="R144" s="152">
        <f t="shared" si="22"/>
        <v>0</v>
      </c>
      <c r="S144" s="152">
        <v>0</v>
      </c>
      <c r="T144" s="153">
        <f t="shared" si="2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168</v>
      </c>
      <c r="AT144" s="154" t="s">
        <v>164</v>
      </c>
      <c r="AU144" s="154" t="s">
        <v>83</v>
      </c>
      <c r="AY144" s="14" t="s">
        <v>161</v>
      </c>
      <c r="BE144" s="155">
        <f t="shared" si="24"/>
        <v>0</v>
      </c>
      <c r="BF144" s="155">
        <f t="shared" si="25"/>
        <v>7500</v>
      </c>
      <c r="BG144" s="155">
        <f t="shared" si="26"/>
        <v>0</v>
      </c>
      <c r="BH144" s="155">
        <f t="shared" si="27"/>
        <v>0</v>
      </c>
      <c r="BI144" s="155">
        <f t="shared" si="28"/>
        <v>0</v>
      </c>
      <c r="BJ144" s="14" t="s">
        <v>163</v>
      </c>
      <c r="BK144" s="155">
        <f t="shared" si="29"/>
        <v>7500</v>
      </c>
      <c r="BL144" s="14" t="s">
        <v>168</v>
      </c>
      <c r="BM144" s="154" t="s">
        <v>1210</v>
      </c>
    </row>
    <row r="145" spans="1:65" s="2" customFormat="1" ht="24.2" customHeight="1" x14ac:dyDescent="0.2">
      <c r="A145" s="29"/>
      <c r="B145" s="141"/>
      <c r="C145" s="142" t="s">
        <v>296</v>
      </c>
      <c r="D145" s="142" t="s">
        <v>164</v>
      </c>
      <c r="E145" s="143" t="s">
        <v>1211</v>
      </c>
      <c r="F145" s="144" t="s">
        <v>1212</v>
      </c>
      <c r="G145" s="145" t="s">
        <v>290</v>
      </c>
      <c r="H145" s="146">
        <v>1</v>
      </c>
      <c r="I145" s="147">
        <v>5000</v>
      </c>
      <c r="J145" s="148">
        <f t="shared" si="20"/>
        <v>5000</v>
      </c>
      <c r="K145" s="149"/>
      <c r="L145" s="30"/>
      <c r="M145" s="150" t="s">
        <v>1</v>
      </c>
      <c r="N145" s="151" t="s">
        <v>41</v>
      </c>
      <c r="O145" s="55"/>
      <c r="P145" s="152">
        <f t="shared" si="21"/>
        <v>0</v>
      </c>
      <c r="Q145" s="152">
        <v>0</v>
      </c>
      <c r="R145" s="152">
        <f t="shared" si="22"/>
        <v>0</v>
      </c>
      <c r="S145" s="152">
        <v>0</v>
      </c>
      <c r="T145" s="153">
        <f t="shared" si="2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168</v>
      </c>
      <c r="AT145" s="154" t="s">
        <v>164</v>
      </c>
      <c r="AU145" s="154" t="s">
        <v>83</v>
      </c>
      <c r="AY145" s="14" t="s">
        <v>161</v>
      </c>
      <c r="BE145" s="155">
        <f t="shared" si="24"/>
        <v>0</v>
      </c>
      <c r="BF145" s="155">
        <f t="shared" si="25"/>
        <v>5000</v>
      </c>
      <c r="BG145" s="155">
        <f t="shared" si="26"/>
        <v>0</v>
      </c>
      <c r="BH145" s="155">
        <f t="shared" si="27"/>
        <v>0</v>
      </c>
      <c r="BI145" s="155">
        <f t="shared" si="28"/>
        <v>0</v>
      </c>
      <c r="BJ145" s="14" t="s">
        <v>163</v>
      </c>
      <c r="BK145" s="155">
        <f t="shared" si="29"/>
        <v>5000</v>
      </c>
      <c r="BL145" s="14" t="s">
        <v>168</v>
      </c>
      <c r="BM145" s="154" t="s">
        <v>1213</v>
      </c>
    </row>
    <row r="146" spans="1:65" s="2" customFormat="1" ht="24.2" customHeight="1" x14ac:dyDescent="0.2">
      <c r="A146" s="29"/>
      <c r="B146" s="141"/>
      <c r="C146" s="142" t="s">
        <v>281</v>
      </c>
      <c r="D146" s="142" t="s">
        <v>164</v>
      </c>
      <c r="E146" s="143" t="s">
        <v>1214</v>
      </c>
      <c r="F146" s="144" t="s">
        <v>1215</v>
      </c>
      <c r="G146" s="145" t="s">
        <v>290</v>
      </c>
      <c r="H146" s="146">
        <v>1</v>
      </c>
      <c r="I146" s="147">
        <v>950</v>
      </c>
      <c r="J146" s="148">
        <f t="shared" si="20"/>
        <v>950</v>
      </c>
      <c r="K146" s="149"/>
      <c r="L146" s="30"/>
      <c r="M146" s="150" t="s">
        <v>1</v>
      </c>
      <c r="N146" s="151" t="s">
        <v>41</v>
      </c>
      <c r="O146" s="55"/>
      <c r="P146" s="152">
        <f t="shared" si="21"/>
        <v>0</v>
      </c>
      <c r="Q146" s="152">
        <v>0</v>
      </c>
      <c r="R146" s="152">
        <f t="shared" si="22"/>
        <v>0</v>
      </c>
      <c r="S146" s="152">
        <v>0</v>
      </c>
      <c r="T146" s="153">
        <f t="shared" si="2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168</v>
      </c>
      <c r="AT146" s="154" t="s">
        <v>164</v>
      </c>
      <c r="AU146" s="154" t="s">
        <v>83</v>
      </c>
      <c r="AY146" s="14" t="s">
        <v>161</v>
      </c>
      <c r="BE146" s="155">
        <f t="shared" si="24"/>
        <v>0</v>
      </c>
      <c r="BF146" s="155">
        <f t="shared" si="25"/>
        <v>950</v>
      </c>
      <c r="BG146" s="155">
        <f t="shared" si="26"/>
        <v>0</v>
      </c>
      <c r="BH146" s="155">
        <f t="shared" si="27"/>
        <v>0</v>
      </c>
      <c r="BI146" s="155">
        <f t="shared" si="28"/>
        <v>0</v>
      </c>
      <c r="BJ146" s="14" t="s">
        <v>163</v>
      </c>
      <c r="BK146" s="155">
        <f t="shared" si="29"/>
        <v>950</v>
      </c>
      <c r="BL146" s="14" t="s">
        <v>168</v>
      </c>
      <c r="BM146" s="154" t="s">
        <v>1216</v>
      </c>
    </row>
    <row r="147" spans="1:65" s="2" customFormat="1" ht="24.2" customHeight="1" x14ac:dyDescent="0.2">
      <c r="A147" s="29"/>
      <c r="B147" s="141"/>
      <c r="C147" s="142" t="s">
        <v>305</v>
      </c>
      <c r="D147" s="142" t="s">
        <v>164</v>
      </c>
      <c r="E147" s="143" t="s">
        <v>1217</v>
      </c>
      <c r="F147" s="144" t="s">
        <v>1218</v>
      </c>
      <c r="G147" s="145" t="s">
        <v>290</v>
      </c>
      <c r="H147" s="146">
        <v>1</v>
      </c>
      <c r="I147" s="147">
        <v>3000</v>
      </c>
      <c r="J147" s="148">
        <f t="shared" si="20"/>
        <v>3000</v>
      </c>
      <c r="K147" s="149"/>
      <c r="L147" s="30"/>
      <c r="M147" s="150" t="s">
        <v>1</v>
      </c>
      <c r="N147" s="151" t="s">
        <v>41</v>
      </c>
      <c r="O147" s="55"/>
      <c r="P147" s="152">
        <f t="shared" si="21"/>
        <v>0</v>
      </c>
      <c r="Q147" s="152">
        <v>0</v>
      </c>
      <c r="R147" s="152">
        <f t="shared" si="22"/>
        <v>0</v>
      </c>
      <c r="S147" s="152">
        <v>0</v>
      </c>
      <c r="T147" s="153">
        <f t="shared" si="2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168</v>
      </c>
      <c r="AT147" s="154" t="s">
        <v>164</v>
      </c>
      <c r="AU147" s="154" t="s">
        <v>83</v>
      </c>
      <c r="AY147" s="14" t="s">
        <v>161</v>
      </c>
      <c r="BE147" s="155">
        <f t="shared" si="24"/>
        <v>0</v>
      </c>
      <c r="BF147" s="155">
        <f t="shared" si="25"/>
        <v>3000</v>
      </c>
      <c r="BG147" s="155">
        <f t="shared" si="26"/>
        <v>0</v>
      </c>
      <c r="BH147" s="155">
        <f t="shared" si="27"/>
        <v>0</v>
      </c>
      <c r="BI147" s="155">
        <f t="shared" si="28"/>
        <v>0</v>
      </c>
      <c r="BJ147" s="14" t="s">
        <v>163</v>
      </c>
      <c r="BK147" s="155">
        <f t="shared" si="29"/>
        <v>3000</v>
      </c>
      <c r="BL147" s="14" t="s">
        <v>168</v>
      </c>
      <c r="BM147" s="154" t="s">
        <v>1219</v>
      </c>
    </row>
    <row r="148" spans="1:65" s="2" customFormat="1" ht="24.2" customHeight="1" x14ac:dyDescent="0.2">
      <c r="A148" s="29"/>
      <c r="B148" s="141"/>
      <c r="C148" s="142" t="s">
        <v>309</v>
      </c>
      <c r="D148" s="142" t="s">
        <v>164</v>
      </c>
      <c r="E148" s="143" t="s">
        <v>1220</v>
      </c>
      <c r="F148" s="144" t="s">
        <v>1221</v>
      </c>
      <c r="G148" s="145" t="s">
        <v>272</v>
      </c>
      <c r="H148" s="146">
        <v>4</v>
      </c>
      <c r="I148" s="147">
        <v>15</v>
      </c>
      <c r="J148" s="148">
        <f t="shared" si="20"/>
        <v>60</v>
      </c>
      <c r="K148" s="149"/>
      <c r="L148" s="30"/>
      <c r="M148" s="150" t="s">
        <v>1</v>
      </c>
      <c r="N148" s="151" t="s">
        <v>41</v>
      </c>
      <c r="O148" s="55"/>
      <c r="P148" s="152">
        <f t="shared" si="21"/>
        <v>0</v>
      </c>
      <c r="Q148" s="152">
        <v>0</v>
      </c>
      <c r="R148" s="152">
        <f t="shared" si="22"/>
        <v>0</v>
      </c>
      <c r="S148" s="152">
        <v>0</v>
      </c>
      <c r="T148" s="153">
        <f t="shared" si="2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168</v>
      </c>
      <c r="AT148" s="154" t="s">
        <v>164</v>
      </c>
      <c r="AU148" s="154" t="s">
        <v>83</v>
      </c>
      <c r="AY148" s="14" t="s">
        <v>161</v>
      </c>
      <c r="BE148" s="155">
        <f t="shared" si="24"/>
        <v>0</v>
      </c>
      <c r="BF148" s="155">
        <f t="shared" si="25"/>
        <v>60</v>
      </c>
      <c r="BG148" s="155">
        <f t="shared" si="26"/>
        <v>0</v>
      </c>
      <c r="BH148" s="155">
        <f t="shared" si="27"/>
        <v>0</v>
      </c>
      <c r="BI148" s="155">
        <f t="shared" si="28"/>
        <v>0</v>
      </c>
      <c r="BJ148" s="14" t="s">
        <v>163</v>
      </c>
      <c r="BK148" s="155">
        <f t="shared" si="29"/>
        <v>60</v>
      </c>
      <c r="BL148" s="14" t="s">
        <v>168</v>
      </c>
      <c r="BM148" s="154" t="s">
        <v>1222</v>
      </c>
    </row>
    <row r="149" spans="1:65" s="2" customFormat="1" ht="24.2" customHeight="1" x14ac:dyDescent="0.2">
      <c r="A149" s="29"/>
      <c r="B149" s="141"/>
      <c r="C149" s="142" t="s">
        <v>313</v>
      </c>
      <c r="D149" s="142" t="s">
        <v>164</v>
      </c>
      <c r="E149" s="143" t="s">
        <v>1223</v>
      </c>
      <c r="F149" s="144" t="s">
        <v>1224</v>
      </c>
      <c r="G149" s="145" t="s">
        <v>272</v>
      </c>
      <c r="H149" s="146">
        <v>45</v>
      </c>
      <c r="I149" s="147">
        <v>15</v>
      </c>
      <c r="J149" s="148">
        <f t="shared" si="20"/>
        <v>675</v>
      </c>
      <c r="K149" s="149"/>
      <c r="L149" s="30"/>
      <c r="M149" s="150" t="s">
        <v>1</v>
      </c>
      <c r="N149" s="151" t="s">
        <v>41</v>
      </c>
      <c r="O149" s="55"/>
      <c r="P149" s="152">
        <f t="shared" si="21"/>
        <v>0</v>
      </c>
      <c r="Q149" s="152">
        <v>0</v>
      </c>
      <c r="R149" s="152">
        <f t="shared" si="22"/>
        <v>0</v>
      </c>
      <c r="S149" s="152">
        <v>0</v>
      </c>
      <c r="T149" s="153">
        <f t="shared" si="2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168</v>
      </c>
      <c r="AT149" s="154" t="s">
        <v>164</v>
      </c>
      <c r="AU149" s="154" t="s">
        <v>83</v>
      </c>
      <c r="AY149" s="14" t="s">
        <v>161</v>
      </c>
      <c r="BE149" s="155">
        <f t="shared" si="24"/>
        <v>0</v>
      </c>
      <c r="BF149" s="155">
        <f t="shared" si="25"/>
        <v>675</v>
      </c>
      <c r="BG149" s="155">
        <f t="shared" si="26"/>
        <v>0</v>
      </c>
      <c r="BH149" s="155">
        <f t="shared" si="27"/>
        <v>0</v>
      </c>
      <c r="BI149" s="155">
        <f t="shared" si="28"/>
        <v>0</v>
      </c>
      <c r="BJ149" s="14" t="s">
        <v>163</v>
      </c>
      <c r="BK149" s="155">
        <f t="shared" si="29"/>
        <v>675</v>
      </c>
      <c r="BL149" s="14" t="s">
        <v>168</v>
      </c>
      <c r="BM149" s="154" t="s">
        <v>1225</v>
      </c>
    </row>
    <row r="150" spans="1:65" s="2" customFormat="1" ht="24.2" customHeight="1" x14ac:dyDescent="0.2">
      <c r="A150" s="29"/>
      <c r="B150" s="141"/>
      <c r="C150" s="142" t="s">
        <v>317</v>
      </c>
      <c r="D150" s="142" t="s">
        <v>164</v>
      </c>
      <c r="E150" s="143" t="s">
        <v>1226</v>
      </c>
      <c r="F150" s="144" t="s">
        <v>1227</v>
      </c>
      <c r="G150" s="145" t="s">
        <v>272</v>
      </c>
      <c r="H150" s="146">
        <v>200</v>
      </c>
      <c r="I150" s="147">
        <v>15</v>
      </c>
      <c r="J150" s="148">
        <f t="shared" si="20"/>
        <v>3000</v>
      </c>
      <c r="K150" s="149"/>
      <c r="L150" s="30"/>
      <c r="M150" s="150" t="s">
        <v>1</v>
      </c>
      <c r="N150" s="151" t="s">
        <v>41</v>
      </c>
      <c r="O150" s="55"/>
      <c r="P150" s="152">
        <f t="shared" si="21"/>
        <v>0</v>
      </c>
      <c r="Q150" s="152">
        <v>0</v>
      </c>
      <c r="R150" s="152">
        <f t="shared" si="22"/>
        <v>0</v>
      </c>
      <c r="S150" s="152">
        <v>0</v>
      </c>
      <c r="T150" s="153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168</v>
      </c>
      <c r="AT150" s="154" t="s">
        <v>164</v>
      </c>
      <c r="AU150" s="154" t="s">
        <v>83</v>
      </c>
      <c r="AY150" s="14" t="s">
        <v>161</v>
      </c>
      <c r="BE150" s="155">
        <f t="shared" si="24"/>
        <v>0</v>
      </c>
      <c r="BF150" s="155">
        <f t="shared" si="25"/>
        <v>3000</v>
      </c>
      <c r="BG150" s="155">
        <f t="shared" si="26"/>
        <v>0</v>
      </c>
      <c r="BH150" s="155">
        <f t="shared" si="27"/>
        <v>0</v>
      </c>
      <c r="BI150" s="155">
        <f t="shared" si="28"/>
        <v>0</v>
      </c>
      <c r="BJ150" s="14" t="s">
        <v>163</v>
      </c>
      <c r="BK150" s="155">
        <f t="shared" si="29"/>
        <v>3000</v>
      </c>
      <c r="BL150" s="14" t="s">
        <v>168</v>
      </c>
      <c r="BM150" s="154" t="s">
        <v>1228</v>
      </c>
    </row>
    <row r="151" spans="1:65" s="2" customFormat="1" ht="24.2" customHeight="1" x14ac:dyDescent="0.2">
      <c r="A151" s="29"/>
      <c r="B151" s="141"/>
      <c r="C151" s="142" t="s">
        <v>322</v>
      </c>
      <c r="D151" s="142" t="s">
        <v>164</v>
      </c>
      <c r="E151" s="143" t="s">
        <v>1229</v>
      </c>
      <c r="F151" s="144" t="s">
        <v>1230</v>
      </c>
      <c r="G151" s="145" t="s">
        <v>272</v>
      </c>
      <c r="H151" s="146">
        <v>140</v>
      </c>
      <c r="I151" s="147">
        <v>15</v>
      </c>
      <c r="J151" s="148">
        <f t="shared" si="20"/>
        <v>2100</v>
      </c>
      <c r="K151" s="149"/>
      <c r="L151" s="30"/>
      <c r="M151" s="150" t="s">
        <v>1</v>
      </c>
      <c r="N151" s="151" t="s">
        <v>41</v>
      </c>
      <c r="O151" s="55"/>
      <c r="P151" s="152">
        <f t="shared" si="21"/>
        <v>0</v>
      </c>
      <c r="Q151" s="152">
        <v>0</v>
      </c>
      <c r="R151" s="152">
        <f t="shared" si="22"/>
        <v>0</v>
      </c>
      <c r="S151" s="152">
        <v>0</v>
      </c>
      <c r="T151" s="153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168</v>
      </c>
      <c r="AT151" s="154" t="s">
        <v>164</v>
      </c>
      <c r="AU151" s="154" t="s">
        <v>83</v>
      </c>
      <c r="AY151" s="14" t="s">
        <v>161</v>
      </c>
      <c r="BE151" s="155">
        <f t="shared" si="24"/>
        <v>0</v>
      </c>
      <c r="BF151" s="155">
        <f t="shared" si="25"/>
        <v>2100</v>
      </c>
      <c r="BG151" s="155">
        <f t="shared" si="26"/>
        <v>0</v>
      </c>
      <c r="BH151" s="155">
        <f t="shared" si="27"/>
        <v>0</v>
      </c>
      <c r="BI151" s="155">
        <f t="shared" si="28"/>
        <v>0</v>
      </c>
      <c r="BJ151" s="14" t="s">
        <v>163</v>
      </c>
      <c r="BK151" s="155">
        <f t="shared" si="29"/>
        <v>2100</v>
      </c>
      <c r="BL151" s="14" t="s">
        <v>168</v>
      </c>
      <c r="BM151" s="154" t="s">
        <v>1231</v>
      </c>
    </row>
    <row r="152" spans="1:65" s="2" customFormat="1" ht="24.2" customHeight="1" x14ac:dyDescent="0.2">
      <c r="A152" s="29"/>
      <c r="B152" s="141"/>
      <c r="C152" s="142" t="s">
        <v>326</v>
      </c>
      <c r="D152" s="142" t="s">
        <v>164</v>
      </c>
      <c r="E152" s="143" t="s">
        <v>1232</v>
      </c>
      <c r="F152" s="144" t="s">
        <v>1233</v>
      </c>
      <c r="G152" s="145" t="s">
        <v>272</v>
      </c>
      <c r="H152" s="146">
        <v>30</v>
      </c>
      <c r="I152" s="147">
        <v>15</v>
      </c>
      <c r="J152" s="148">
        <f t="shared" si="20"/>
        <v>450</v>
      </c>
      <c r="K152" s="149"/>
      <c r="L152" s="30"/>
      <c r="M152" s="150" t="s">
        <v>1</v>
      </c>
      <c r="N152" s="151" t="s">
        <v>41</v>
      </c>
      <c r="O152" s="55"/>
      <c r="P152" s="152">
        <f t="shared" si="21"/>
        <v>0</v>
      </c>
      <c r="Q152" s="152">
        <v>0</v>
      </c>
      <c r="R152" s="152">
        <f t="shared" si="22"/>
        <v>0</v>
      </c>
      <c r="S152" s="152">
        <v>0</v>
      </c>
      <c r="T152" s="153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168</v>
      </c>
      <c r="AT152" s="154" t="s">
        <v>164</v>
      </c>
      <c r="AU152" s="154" t="s">
        <v>83</v>
      </c>
      <c r="AY152" s="14" t="s">
        <v>161</v>
      </c>
      <c r="BE152" s="155">
        <f t="shared" si="24"/>
        <v>0</v>
      </c>
      <c r="BF152" s="155">
        <f t="shared" si="25"/>
        <v>450</v>
      </c>
      <c r="BG152" s="155">
        <f t="shared" si="26"/>
        <v>0</v>
      </c>
      <c r="BH152" s="155">
        <f t="shared" si="27"/>
        <v>0</v>
      </c>
      <c r="BI152" s="155">
        <f t="shared" si="28"/>
        <v>0</v>
      </c>
      <c r="BJ152" s="14" t="s">
        <v>163</v>
      </c>
      <c r="BK152" s="155">
        <f t="shared" si="29"/>
        <v>450</v>
      </c>
      <c r="BL152" s="14" t="s">
        <v>168</v>
      </c>
      <c r="BM152" s="154" t="s">
        <v>1234</v>
      </c>
    </row>
    <row r="153" spans="1:65" s="2" customFormat="1" ht="24.2" customHeight="1" x14ac:dyDescent="0.2">
      <c r="A153" s="29"/>
      <c r="B153" s="141"/>
      <c r="C153" s="142" t="s">
        <v>332</v>
      </c>
      <c r="D153" s="142" t="s">
        <v>164</v>
      </c>
      <c r="E153" s="143" t="s">
        <v>1235</v>
      </c>
      <c r="F153" s="144" t="s">
        <v>1236</v>
      </c>
      <c r="G153" s="145" t="s">
        <v>272</v>
      </c>
      <c r="H153" s="146">
        <v>79</v>
      </c>
      <c r="I153" s="147">
        <v>20</v>
      </c>
      <c r="J153" s="148">
        <f t="shared" si="20"/>
        <v>1580</v>
      </c>
      <c r="K153" s="149"/>
      <c r="L153" s="30"/>
      <c r="M153" s="150" t="s">
        <v>1</v>
      </c>
      <c r="N153" s="151" t="s">
        <v>41</v>
      </c>
      <c r="O153" s="55"/>
      <c r="P153" s="152">
        <f t="shared" si="21"/>
        <v>0</v>
      </c>
      <c r="Q153" s="152">
        <v>0</v>
      </c>
      <c r="R153" s="152">
        <f t="shared" si="22"/>
        <v>0</v>
      </c>
      <c r="S153" s="152">
        <v>0</v>
      </c>
      <c r="T153" s="153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168</v>
      </c>
      <c r="AT153" s="154" t="s">
        <v>164</v>
      </c>
      <c r="AU153" s="154" t="s">
        <v>83</v>
      </c>
      <c r="AY153" s="14" t="s">
        <v>161</v>
      </c>
      <c r="BE153" s="155">
        <f t="shared" si="24"/>
        <v>0</v>
      </c>
      <c r="BF153" s="155">
        <f t="shared" si="25"/>
        <v>1580</v>
      </c>
      <c r="BG153" s="155">
        <f t="shared" si="26"/>
        <v>0</v>
      </c>
      <c r="BH153" s="155">
        <f t="shared" si="27"/>
        <v>0</v>
      </c>
      <c r="BI153" s="155">
        <f t="shared" si="28"/>
        <v>0</v>
      </c>
      <c r="BJ153" s="14" t="s">
        <v>163</v>
      </c>
      <c r="BK153" s="155">
        <f t="shared" si="29"/>
        <v>1580</v>
      </c>
      <c r="BL153" s="14" t="s">
        <v>168</v>
      </c>
      <c r="BM153" s="154" t="s">
        <v>1237</v>
      </c>
    </row>
    <row r="154" spans="1:65" s="2" customFormat="1" ht="24.2" customHeight="1" x14ac:dyDescent="0.2">
      <c r="A154" s="29"/>
      <c r="B154" s="141"/>
      <c r="C154" s="142" t="s">
        <v>336</v>
      </c>
      <c r="D154" s="142" t="s">
        <v>164</v>
      </c>
      <c r="E154" s="143" t="s">
        <v>1238</v>
      </c>
      <c r="F154" s="144" t="s">
        <v>1239</v>
      </c>
      <c r="G154" s="145" t="s">
        <v>272</v>
      </c>
      <c r="H154" s="146">
        <v>22</v>
      </c>
      <c r="I154" s="147">
        <v>20</v>
      </c>
      <c r="J154" s="148">
        <f t="shared" si="20"/>
        <v>440</v>
      </c>
      <c r="K154" s="149"/>
      <c r="L154" s="30"/>
      <c r="M154" s="167" t="s">
        <v>1</v>
      </c>
      <c r="N154" s="168" t="s">
        <v>41</v>
      </c>
      <c r="O154" s="169"/>
      <c r="P154" s="170">
        <f t="shared" si="21"/>
        <v>0</v>
      </c>
      <c r="Q154" s="170">
        <v>0</v>
      </c>
      <c r="R154" s="170">
        <f t="shared" si="22"/>
        <v>0</v>
      </c>
      <c r="S154" s="170">
        <v>0</v>
      </c>
      <c r="T154" s="171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168</v>
      </c>
      <c r="AT154" s="154" t="s">
        <v>164</v>
      </c>
      <c r="AU154" s="154" t="s">
        <v>83</v>
      </c>
      <c r="AY154" s="14" t="s">
        <v>161</v>
      </c>
      <c r="BE154" s="155">
        <f t="shared" si="24"/>
        <v>0</v>
      </c>
      <c r="BF154" s="155">
        <f t="shared" si="25"/>
        <v>440</v>
      </c>
      <c r="BG154" s="155">
        <f t="shared" si="26"/>
        <v>0</v>
      </c>
      <c r="BH154" s="155">
        <f t="shared" si="27"/>
        <v>0</v>
      </c>
      <c r="BI154" s="155">
        <f t="shared" si="28"/>
        <v>0</v>
      </c>
      <c r="BJ154" s="14" t="s">
        <v>163</v>
      </c>
      <c r="BK154" s="155">
        <f t="shared" si="29"/>
        <v>440</v>
      </c>
      <c r="BL154" s="14" t="s">
        <v>168</v>
      </c>
      <c r="BM154" s="154" t="s">
        <v>1240</v>
      </c>
    </row>
    <row r="155" spans="1:65" s="2" customFormat="1" ht="6.95" customHeight="1" x14ac:dyDescent="0.2">
      <c r="A155" s="29"/>
      <c r="B155" s="44"/>
      <c r="C155" s="45"/>
      <c r="D155" s="45"/>
      <c r="E155" s="45"/>
      <c r="F155" s="45"/>
      <c r="G155" s="45"/>
      <c r="H155" s="45"/>
      <c r="I155" s="45"/>
      <c r="J155" s="45"/>
      <c r="K155" s="45"/>
      <c r="L155" s="30"/>
      <c r="M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</row>
  </sheetData>
  <autoFilter ref="C118:K154" xr:uid="{00000000-0009-0000-0000-00000A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146"/>
  <sheetViews>
    <sheetView showGridLines="0" topLeftCell="A125" workbookViewId="0">
      <selection activeCell="I132" sqref="I132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114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31" t="str">
        <f>'Rekapitulácia stavby'!K6</f>
        <v>Kompostáreň Partizánske</v>
      </c>
      <c r="F7" s="232"/>
      <c r="G7" s="232"/>
      <c r="H7" s="232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5" t="s">
        <v>1241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3" t="str">
        <f>'Rekapitulácia stavby'!E14</f>
        <v>Vyplň údaj</v>
      </c>
      <c r="F18" s="215"/>
      <c r="G18" s="215"/>
      <c r="H18" s="215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9" t="s">
        <v>127</v>
      </c>
      <c r="F27" s="219"/>
      <c r="G27" s="219"/>
      <c r="H27" s="21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ROUND(J118, 2)</f>
        <v>13421.6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ROUND((SUM(BE118:BE145)),  2)</f>
        <v>0</v>
      </c>
      <c r="G33" s="29"/>
      <c r="H33" s="29"/>
      <c r="I33" s="97">
        <v>0.2</v>
      </c>
      <c r="J33" s="96">
        <f>ROUND(((SUM(BE118:BE145))*I33),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41</v>
      </c>
      <c r="F34" s="96">
        <f>ROUND((SUM(BF118:BF145)),  2)</f>
        <v>13421.6</v>
      </c>
      <c r="G34" s="29"/>
      <c r="H34" s="29"/>
      <c r="I34" s="97">
        <v>0.2</v>
      </c>
      <c r="J34" s="96">
        <f>ROUND(((SUM(BF118:BF145))*I34),  2)</f>
        <v>2684.32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42</v>
      </c>
      <c r="F35" s="96">
        <f>ROUND((SUM(BG118:BG145)),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43</v>
      </c>
      <c r="F36" s="96">
        <f>ROUND((SUM(BH118:BH145)),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44</v>
      </c>
      <c r="F37" s="96">
        <f>ROUND((SUM(BI118:BI145)),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16105.92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1" t="str">
        <f>E7</f>
        <v>Kompostáreň Partizánske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5" t="str">
        <f>E9</f>
        <v>SO 601 - AREÁLOVÝ ROZVOD NN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J118</f>
        <v>13421.6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5" customHeight="1" x14ac:dyDescent="0.2">
      <c r="B97" s="109"/>
      <c r="D97" s="110" t="s">
        <v>143</v>
      </c>
      <c r="E97" s="111"/>
      <c r="F97" s="111"/>
      <c r="G97" s="111"/>
      <c r="H97" s="111"/>
      <c r="I97" s="111"/>
      <c r="J97" s="112">
        <f>J119</f>
        <v>13421.6</v>
      </c>
      <c r="L97" s="109"/>
    </row>
    <row r="98" spans="1:31" s="10" customFormat="1" ht="19.899999999999999" customHeight="1" x14ac:dyDescent="0.2">
      <c r="B98" s="113"/>
      <c r="D98" s="114" t="s">
        <v>144</v>
      </c>
      <c r="E98" s="115"/>
      <c r="F98" s="115"/>
      <c r="G98" s="115"/>
      <c r="H98" s="115"/>
      <c r="I98" s="115"/>
      <c r="J98" s="116">
        <f>J120</f>
        <v>13421.6</v>
      </c>
      <c r="L98" s="113"/>
    </row>
    <row r="99" spans="1:31" s="2" customFormat="1" ht="21.75" customHeight="1" x14ac:dyDescent="0.2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 x14ac:dyDescent="0.2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 x14ac:dyDescent="0.2">
      <c r="A104" s="29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 x14ac:dyDescent="0.2">
      <c r="A105" s="29"/>
      <c r="B105" s="30"/>
      <c r="C105" s="18" t="s">
        <v>147</v>
      </c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 x14ac:dyDescent="0.2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 x14ac:dyDescent="0.2">
      <c r="A107" s="29"/>
      <c r="B107" s="30"/>
      <c r="C107" s="24" t="s">
        <v>15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 x14ac:dyDescent="0.2">
      <c r="A108" s="29"/>
      <c r="B108" s="30"/>
      <c r="C108" s="29"/>
      <c r="D108" s="29"/>
      <c r="E108" s="231" t="str">
        <f>E7</f>
        <v>Kompostáreň Partizánske</v>
      </c>
      <c r="F108" s="232"/>
      <c r="G108" s="232"/>
      <c r="H108" s="232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 x14ac:dyDescent="0.2">
      <c r="A109" s="29"/>
      <c r="B109" s="30"/>
      <c r="C109" s="24" t="s">
        <v>125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 x14ac:dyDescent="0.2">
      <c r="A110" s="29"/>
      <c r="B110" s="30"/>
      <c r="C110" s="29"/>
      <c r="D110" s="29"/>
      <c r="E110" s="225" t="str">
        <f>E9</f>
        <v>SO 601 - AREÁLOVÝ ROZVOD NN</v>
      </c>
      <c r="F110" s="230"/>
      <c r="G110" s="230"/>
      <c r="H110" s="230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 x14ac:dyDescent="0.2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19</v>
      </c>
      <c r="D112" s="29"/>
      <c r="E112" s="29"/>
      <c r="F112" s="22" t="str">
        <f>F12</f>
        <v>Partizánske parc.č.: 3958/171</v>
      </c>
      <c r="G112" s="29"/>
      <c r="H112" s="29"/>
      <c r="I112" s="24" t="s">
        <v>21</v>
      </c>
      <c r="J112" s="52" t="str">
        <f>IF(J12="","",J12)</f>
        <v>17. 2. 2020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 x14ac:dyDescent="0.2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 x14ac:dyDescent="0.2">
      <c r="A114" s="29"/>
      <c r="B114" s="30"/>
      <c r="C114" s="24" t="s">
        <v>23</v>
      </c>
      <c r="D114" s="29"/>
      <c r="E114" s="29"/>
      <c r="F114" s="22" t="str">
        <f>E15</f>
        <v>Mesto Partizánske</v>
      </c>
      <c r="G114" s="29"/>
      <c r="H114" s="29"/>
      <c r="I114" s="24" t="s">
        <v>29</v>
      </c>
      <c r="J114" s="27" t="str">
        <f>E21</f>
        <v>Hescon, s.r.o.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 x14ac:dyDescent="0.2">
      <c r="A115" s="29"/>
      <c r="B115" s="30"/>
      <c r="C115" s="24" t="s">
        <v>27</v>
      </c>
      <c r="D115" s="29"/>
      <c r="E115" s="29"/>
      <c r="F115" s="22" t="str">
        <f>IF(E18="","",E18)</f>
        <v>Vyplň údaj</v>
      </c>
      <c r="G115" s="29"/>
      <c r="H115" s="29"/>
      <c r="I115" s="24" t="s">
        <v>32</v>
      </c>
      <c r="J115" s="27" t="str">
        <f>E24</f>
        <v>Hescon, s.r.o.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 x14ac:dyDescent="0.2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 x14ac:dyDescent="0.2">
      <c r="A117" s="117"/>
      <c r="B117" s="118"/>
      <c r="C117" s="119" t="s">
        <v>148</v>
      </c>
      <c r="D117" s="120" t="s">
        <v>60</v>
      </c>
      <c r="E117" s="120" t="s">
        <v>56</v>
      </c>
      <c r="F117" s="120" t="s">
        <v>57</v>
      </c>
      <c r="G117" s="120" t="s">
        <v>149</v>
      </c>
      <c r="H117" s="120" t="s">
        <v>150</v>
      </c>
      <c r="I117" s="120" t="s">
        <v>151</v>
      </c>
      <c r="J117" s="121" t="s">
        <v>130</v>
      </c>
      <c r="K117" s="122" t="s">
        <v>152</v>
      </c>
      <c r="L117" s="123"/>
      <c r="M117" s="59" t="s">
        <v>1</v>
      </c>
      <c r="N117" s="60" t="s">
        <v>39</v>
      </c>
      <c r="O117" s="60" t="s">
        <v>153</v>
      </c>
      <c r="P117" s="60" t="s">
        <v>154</v>
      </c>
      <c r="Q117" s="60" t="s">
        <v>155</v>
      </c>
      <c r="R117" s="60" t="s">
        <v>156</v>
      </c>
      <c r="S117" s="60" t="s">
        <v>157</v>
      </c>
      <c r="T117" s="61" t="s">
        <v>158</v>
      </c>
      <c r="U117" s="117"/>
      <c r="V117" s="117"/>
      <c r="W117" s="117"/>
      <c r="X117" s="117"/>
      <c r="Y117" s="117"/>
      <c r="Z117" s="117"/>
      <c r="AA117" s="117"/>
      <c r="AB117" s="117"/>
      <c r="AC117" s="117"/>
      <c r="AD117" s="117"/>
      <c r="AE117" s="117"/>
    </row>
    <row r="118" spans="1:65" s="2" customFormat="1" ht="22.9" customHeight="1" x14ac:dyDescent="0.25">
      <c r="A118" s="29"/>
      <c r="B118" s="30"/>
      <c r="C118" s="66" t="s">
        <v>131</v>
      </c>
      <c r="D118" s="29"/>
      <c r="E118" s="29"/>
      <c r="F118" s="29"/>
      <c r="G118" s="29"/>
      <c r="H118" s="29"/>
      <c r="I118" s="29"/>
      <c r="J118" s="124">
        <f>BK118</f>
        <v>13421.6</v>
      </c>
      <c r="K118" s="29"/>
      <c r="L118" s="30"/>
      <c r="M118" s="62"/>
      <c r="N118" s="53"/>
      <c r="O118" s="63"/>
      <c r="P118" s="125">
        <f>P119</f>
        <v>0</v>
      </c>
      <c r="Q118" s="63"/>
      <c r="R118" s="125">
        <f>R119</f>
        <v>0</v>
      </c>
      <c r="S118" s="63"/>
      <c r="T118" s="126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74</v>
      </c>
      <c r="AU118" s="14" t="s">
        <v>132</v>
      </c>
      <c r="BK118" s="127">
        <f>BK119</f>
        <v>13421.6</v>
      </c>
    </row>
    <row r="119" spans="1:65" s="12" customFormat="1" ht="25.9" customHeight="1" x14ac:dyDescent="0.2">
      <c r="B119" s="128"/>
      <c r="D119" s="129" t="s">
        <v>74</v>
      </c>
      <c r="E119" s="130" t="s">
        <v>201</v>
      </c>
      <c r="F119" s="130" t="s">
        <v>344</v>
      </c>
      <c r="I119" s="131"/>
      <c r="J119" s="132">
        <f>BK119</f>
        <v>13421.6</v>
      </c>
      <c r="L119" s="128"/>
      <c r="M119" s="133"/>
      <c r="N119" s="134"/>
      <c r="O119" s="134"/>
      <c r="P119" s="135">
        <f>P120</f>
        <v>0</v>
      </c>
      <c r="Q119" s="134"/>
      <c r="R119" s="135">
        <f>R120</f>
        <v>0</v>
      </c>
      <c r="S119" s="134"/>
      <c r="T119" s="136">
        <f>T120</f>
        <v>0</v>
      </c>
      <c r="AR119" s="129" t="s">
        <v>170</v>
      </c>
      <c r="AT119" s="137" t="s">
        <v>74</v>
      </c>
      <c r="AU119" s="137" t="s">
        <v>75</v>
      </c>
      <c r="AY119" s="129" t="s">
        <v>161</v>
      </c>
      <c r="BK119" s="138">
        <f>BK120</f>
        <v>13421.6</v>
      </c>
    </row>
    <row r="120" spans="1:65" s="12" customFormat="1" ht="22.9" customHeight="1" x14ac:dyDescent="0.2">
      <c r="B120" s="128"/>
      <c r="D120" s="129" t="s">
        <v>74</v>
      </c>
      <c r="E120" s="139" t="s">
        <v>345</v>
      </c>
      <c r="F120" s="139" t="s">
        <v>346</v>
      </c>
      <c r="I120" s="131"/>
      <c r="J120" s="140">
        <f>BK120</f>
        <v>13421.6</v>
      </c>
      <c r="L120" s="128"/>
      <c r="M120" s="133"/>
      <c r="N120" s="134"/>
      <c r="O120" s="134"/>
      <c r="P120" s="135">
        <f>SUM(P121:P145)</f>
        <v>0</v>
      </c>
      <c r="Q120" s="134"/>
      <c r="R120" s="135">
        <f>SUM(R121:R145)</f>
        <v>0</v>
      </c>
      <c r="S120" s="134"/>
      <c r="T120" s="136">
        <f>SUM(T121:T145)</f>
        <v>0</v>
      </c>
      <c r="AR120" s="129" t="s">
        <v>170</v>
      </c>
      <c r="AT120" s="137" t="s">
        <v>74</v>
      </c>
      <c r="AU120" s="137" t="s">
        <v>83</v>
      </c>
      <c r="AY120" s="129" t="s">
        <v>161</v>
      </c>
      <c r="BK120" s="138">
        <f>SUM(BK121:BK145)</f>
        <v>13421.6</v>
      </c>
    </row>
    <row r="121" spans="1:65" s="2" customFormat="1" ht="14.45" customHeight="1" x14ac:dyDescent="0.2">
      <c r="A121" s="29"/>
      <c r="B121" s="141"/>
      <c r="C121" s="142" t="s">
        <v>83</v>
      </c>
      <c r="D121" s="142" t="s">
        <v>164</v>
      </c>
      <c r="E121" s="143" t="s">
        <v>1242</v>
      </c>
      <c r="F121" s="144" t="s">
        <v>1243</v>
      </c>
      <c r="G121" s="145" t="s">
        <v>290</v>
      </c>
      <c r="H121" s="146">
        <v>1</v>
      </c>
      <c r="I121" s="147">
        <v>300</v>
      </c>
      <c r="J121" s="148">
        <f t="shared" ref="J121:J145" si="0">ROUND(I121*H121,2)</f>
        <v>300</v>
      </c>
      <c r="K121" s="149"/>
      <c r="L121" s="30"/>
      <c r="M121" s="150" t="s">
        <v>1</v>
      </c>
      <c r="N121" s="151" t="s">
        <v>41</v>
      </c>
      <c r="O121" s="55"/>
      <c r="P121" s="152">
        <f t="shared" ref="P121:P145" si="1">O121*H121</f>
        <v>0</v>
      </c>
      <c r="Q121" s="152">
        <v>0</v>
      </c>
      <c r="R121" s="152">
        <f t="shared" ref="R121:R145" si="2">Q121*H121</f>
        <v>0</v>
      </c>
      <c r="S121" s="152">
        <v>0</v>
      </c>
      <c r="T121" s="153">
        <f t="shared" ref="T121:T145" si="3"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4" t="s">
        <v>168</v>
      </c>
      <c r="AT121" s="154" t="s">
        <v>164</v>
      </c>
      <c r="AU121" s="154" t="s">
        <v>163</v>
      </c>
      <c r="AY121" s="14" t="s">
        <v>161</v>
      </c>
      <c r="BE121" s="155">
        <f t="shared" ref="BE121:BE145" si="4">IF(N121="základná",J121,0)</f>
        <v>0</v>
      </c>
      <c r="BF121" s="155">
        <f t="shared" ref="BF121:BF145" si="5">IF(N121="znížená",J121,0)</f>
        <v>300</v>
      </c>
      <c r="BG121" s="155">
        <f t="shared" ref="BG121:BG145" si="6">IF(N121="zákl. prenesená",J121,0)</f>
        <v>0</v>
      </c>
      <c r="BH121" s="155">
        <f t="shared" ref="BH121:BH145" si="7">IF(N121="zníž. prenesená",J121,0)</f>
        <v>0</v>
      </c>
      <c r="BI121" s="155">
        <f t="shared" ref="BI121:BI145" si="8">IF(N121="nulová",J121,0)</f>
        <v>0</v>
      </c>
      <c r="BJ121" s="14" t="s">
        <v>163</v>
      </c>
      <c r="BK121" s="155">
        <f t="shared" ref="BK121:BK145" si="9">ROUND(I121*H121,2)</f>
        <v>300</v>
      </c>
      <c r="BL121" s="14" t="s">
        <v>168</v>
      </c>
      <c r="BM121" s="154" t="s">
        <v>1244</v>
      </c>
    </row>
    <row r="122" spans="1:65" s="2" customFormat="1" ht="24.2" customHeight="1" x14ac:dyDescent="0.2">
      <c r="A122" s="29"/>
      <c r="B122" s="141"/>
      <c r="C122" s="142" t="s">
        <v>163</v>
      </c>
      <c r="D122" s="142" t="s">
        <v>164</v>
      </c>
      <c r="E122" s="143" t="s">
        <v>1245</v>
      </c>
      <c r="F122" s="144" t="s">
        <v>1246</v>
      </c>
      <c r="G122" s="145" t="s">
        <v>290</v>
      </c>
      <c r="H122" s="146">
        <v>1</v>
      </c>
      <c r="I122" s="147">
        <v>150</v>
      </c>
      <c r="J122" s="148">
        <f t="shared" si="0"/>
        <v>150</v>
      </c>
      <c r="K122" s="149"/>
      <c r="L122" s="30"/>
      <c r="M122" s="150" t="s">
        <v>1</v>
      </c>
      <c r="N122" s="151" t="s">
        <v>41</v>
      </c>
      <c r="O122" s="55"/>
      <c r="P122" s="152">
        <f t="shared" si="1"/>
        <v>0</v>
      </c>
      <c r="Q122" s="152">
        <v>0</v>
      </c>
      <c r="R122" s="152">
        <f t="shared" si="2"/>
        <v>0</v>
      </c>
      <c r="S122" s="152">
        <v>0</v>
      </c>
      <c r="T122" s="153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4" t="s">
        <v>168</v>
      </c>
      <c r="AT122" s="154" t="s">
        <v>164</v>
      </c>
      <c r="AU122" s="154" t="s">
        <v>163</v>
      </c>
      <c r="AY122" s="14" t="s">
        <v>161</v>
      </c>
      <c r="BE122" s="155">
        <f t="shared" si="4"/>
        <v>0</v>
      </c>
      <c r="BF122" s="155">
        <f t="shared" si="5"/>
        <v>150</v>
      </c>
      <c r="BG122" s="155">
        <f t="shared" si="6"/>
        <v>0</v>
      </c>
      <c r="BH122" s="155">
        <f t="shared" si="7"/>
        <v>0</v>
      </c>
      <c r="BI122" s="155">
        <f t="shared" si="8"/>
        <v>0</v>
      </c>
      <c r="BJ122" s="14" t="s">
        <v>163</v>
      </c>
      <c r="BK122" s="155">
        <f t="shared" si="9"/>
        <v>150</v>
      </c>
      <c r="BL122" s="14" t="s">
        <v>168</v>
      </c>
      <c r="BM122" s="154" t="s">
        <v>1247</v>
      </c>
    </row>
    <row r="123" spans="1:65" s="2" customFormat="1" ht="49.15" customHeight="1" x14ac:dyDescent="0.2">
      <c r="A123" s="29"/>
      <c r="B123" s="141"/>
      <c r="C123" s="142" t="s">
        <v>195</v>
      </c>
      <c r="D123" s="142" t="s">
        <v>164</v>
      </c>
      <c r="E123" s="143" t="s">
        <v>1248</v>
      </c>
      <c r="F123" s="144" t="s">
        <v>1249</v>
      </c>
      <c r="G123" s="145" t="s">
        <v>290</v>
      </c>
      <c r="H123" s="146">
        <v>1</v>
      </c>
      <c r="I123" s="147">
        <v>500</v>
      </c>
      <c r="J123" s="148">
        <f t="shared" si="0"/>
        <v>500</v>
      </c>
      <c r="K123" s="149"/>
      <c r="L123" s="30"/>
      <c r="M123" s="150" t="s">
        <v>1</v>
      </c>
      <c r="N123" s="151" t="s">
        <v>41</v>
      </c>
      <c r="O123" s="55"/>
      <c r="P123" s="152">
        <f t="shared" si="1"/>
        <v>0</v>
      </c>
      <c r="Q123" s="152">
        <v>0</v>
      </c>
      <c r="R123" s="152">
        <f t="shared" si="2"/>
        <v>0</v>
      </c>
      <c r="S123" s="152">
        <v>0</v>
      </c>
      <c r="T123" s="153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4" t="s">
        <v>168</v>
      </c>
      <c r="AT123" s="154" t="s">
        <v>164</v>
      </c>
      <c r="AU123" s="154" t="s">
        <v>163</v>
      </c>
      <c r="AY123" s="14" t="s">
        <v>161</v>
      </c>
      <c r="BE123" s="155">
        <f t="shared" si="4"/>
        <v>0</v>
      </c>
      <c r="BF123" s="155">
        <f t="shared" si="5"/>
        <v>500</v>
      </c>
      <c r="BG123" s="155">
        <f t="shared" si="6"/>
        <v>0</v>
      </c>
      <c r="BH123" s="155">
        <f t="shared" si="7"/>
        <v>0</v>
      </c>
      <c r="BI123" s="155">
        <f t="shared" si="8"/>
        <v>0</v>
      </c>
      <c r="BJ123" s="14" t="s">
        <v>163</v>
      </c>
      <c r="BK123" s="155">
        <f t="shared" si="9"/>
        <v>500</v>
      </c>
      <c r="BL123" s="14" t="s">
        <v>168</v>
      </c>
      <c r="BM123" s="154" t="s">
        <v>1250</v>
      </c>
    </row>
    <row r="124" spans="1:65" s="2" customFormat="1" ht="14.45" customHeight="1" x14ac:dyDescent="0.2">
      <c r="A124" s="29"/>
      <c r="B124" s="141"/>
      <c r="C124" s="142" t="s">
        <v>200</v>
      </c>
      <c r="D124" s="142" t="s">
        <v>164</v>
      </c>
      <c r="E124" s="143" t="s">
        <v>704</v>
      </c>
      <c r="F124" s="144" t="s">
        <v>462</v>
      </c>
      <c r="G124" s="145" t="s">
        <v>272</v>
      </c>
      <c r="H124" s="146">
        <v>18</v>
      </c>
      <c r="I124" s="147">
        <v>1.2</v>
      </c>
      <c r="J124" s="148">
        <f t="shared" si="0"/>
        <v>21.6</v>
      </c>
      <c r="K124" s="149"/>
      <c r="L124" s="30"/>
      <c r="M124" s="150" t="s">
        <v>1</v>
      </c>
      <c r="N124" s="151" t="s">
        <v>41</v>
      </c>
      <c r="O124" s="55"/>
      <c r="P124" s="152">
        <f t="shared" si="1"/>
        <v>0</v>
      </c>
      <c r="Q124" s="152">
        <v>0</v>
      </c>
      <c r="R124" s="152">
        <f t="shared" si="2"/>
        <v>0</v>
      </c>
      <c r="S124" s="152">
        <v>0</v>
      </c>
      <c r="T124" s="153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4" t="s">
        <v>168</v>
      </c>
      <c r="AT124" s="154" t="s">
        <v>164</v>
      </c>
      <c r="AU124" s="154" t="s">
        <v>163</v>
      </c>
      <c r="AY124" s="14" t="s">
        <v>161</v>
      </c>
      <c r="BE124" s="155">
        <f t="shared" si="4"/>
        <v>0</v>
      </c>
      <c r="BF124" s="155">
        <f t="shared" si="5"/>
        <v>21.6</v>
      </c>
      <c r="BG124" s="155">
        <f t="shared" si="6"/>
        <v>0</v>
      </c>
      <c r="BH124" s="155">
        <f t="shared" si="7"/>
        <v>0</v>
      </c>
      <c r="BI124" s="155">
        <f t="shared" si="8"/>
        <v>0</v>
      </c>
      <c r="BJ124" s="14" t="s">
        <v>163</v>
      </c>
      <c r="BK124" s="155">
        <f t="shared" si="9"/>
        <v>21.6</v>
      </c>
      <c r="BL124" s="14" t="s">
        <v>168</v>
      </c>
      <c r="BM124" s="154" t="s">
        <v>1251</v>
      </c>
    </row>
    <row r="125" spans="1:65" s="2" customFormat="1" ht="14.45" customHeight="1" x14ac:dyDescent="0.2">
      <c r="A125" s="29"/>
      <c r="B125" s="141"/>
      <c r="C125" s="142" t="s">
        <v>205</v>
      </c>
      <c r="D125" s="142" t="s">
        <v>164</v>
      </c>
      <c r="E125" s="143" t="s">
        <v>360</v>
      </c>
      <c r="F125" s="144" t="s">
        <v>361</v>
      </c>
      <c r="G125" s="145" t="s">
        <v>320</v>
      </c>
      <c r="H125" s="146">
        <v>22</v>
      </c>
      <c r="I125" s="147">
        <v>5</v>
      </c>
      <c r="J125" s="148">
        <f t="shared" si="0"/>
        <v>110</v>
      </c>
      <c r="K125" s="149"/>
      <c r="L125" s="30"/>
      <c r="M125" s="150" t="s">
        <v>1</v>
      </c>
      <c r="N125" s="151" t="s">
        <v>41</v>
      </c>
      <c r="O125" s="55"/>
      <c r="P125" s="152">
        <f t="shared" si="1"/>
        <v>0</v>
      </c>
      <c r="Q125" s="152">
        <v>0</v>
      </c>
      <c r="R125" s="152">
        <f t="shared" si="2"/>
        <v>0</v>
      </c>
      <c r="S125" s="152">
        <v>0</v>
      </c>
      <c r="T125" s="153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4" t="s">
        <v>168</v>
      </c>
      <c r="AT125" s="154" t="s">
        <v>164</v>
      </c>
      <c r="AU125" s="154" t="s">
        <v>163</v>
      </c>
      <c r="AY125" s="14" t="s">
        <v>161</v>
      </c>
      <c r="BE125" s="155">
        <f t="shared" si="4"/>
        <v>0</v>
      </c>
      <c r="BF125" s="155">
        <f t="shared" si="5"/>
        <v>110</v>
      </c>
      <c r="BG125" s="155">
        <f t="shared" si="6"/>
        <v>0</v>
      </c>
      <c r="BH125" s="155">
        <f t="shared" si="7"/>
        <v>0</v>
      </c>
      <c r="BI125" s="155">
        <f t="shared" si="8"/>
        <v>0</v>
      </c>
      <c r="BJ125" s="14" t="s">
        <v>163</v>
      </c>
      <c r="BK125" s="155">
        <f t="shared" si="9"/>
        <v>110</v>
      </c>
      <c r="BL125" s="14" t="s">
        <v>168</v>
      </c>
      <c r="BM125" s="154" t="s">
        <v>1252</v>
      </c>
    </row>
    <row r="126" spans="1:65" s="2" customFormat="1" ht="14.45" customHeight="1" x14ac:dyDescent="0.2">
      <c r="A126" s="29"/>
      <c r="B126" s="141"/>
      <c r="C126" s="142" t="s">
        <v>210</v>
      </c>
      <c r="D126" s="142" t="s">
        <v>164</v>
      </c>
      <c r="E126" s="143" t="s">
        <v>364</v>
      </c>
      <c r="F126" s="144" t="s">
        <v>365</v>
      </c>
      <c r="G126" s="145" t="s">
        <v>366</v>
      </c>
      <c r="H126" s="146">
        <v>10</v>
      </c>
      <c r="I126" s="147">
        <v>5</v>
      </c>
      <c r="J126" s="148">
        <f t="shared" si="0"/>
        <v>50</v>
      </c>
      <c r="K126" s="149"/>
      <c r="L126" s="30"/>
      <c r="M126" s="150" t="s">
        <v>1</v>
      </c>
      <c r="N126" s="151" t="s">
        <v>41</v>
      </c>
      <c r="O126" s="55"/>
      <c r="P126" s="152">
        <f t="shared" si="1"/>
        <v>0</v>
      </c>
      <c r="Q126" s="152">
        <v>0</v>
      </c>
      <c r="R126" s="152">
        <f t="shared" si="2"/>
        <v>0</v>
      </c>
      <c r="S126" s="152">
        <v>0</v>
      </c>
      <c r="T126" s="153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168</v>
      </c>
      <c r="AT126" s="154" t="s">
        <v>164</v>
      </c>
      <c r="AU126" s="154" t="s">
        <v>163</v>
      </c>
      <c r="AY126" s="14" t="s">
        <v>161</v>
      </c>
      <c r="BE126" s="155">
        <f t="shared" si="4"/>
        <v>0</v>
      </c>
      <c r="BF126" s="155">
        <f t="shared" si="5"/>
        <v>50</v>
      </c>
      <c r="BG126" s="155">
        <f t="shared" si="6"/>
        <v>0</v>
      </c>
      <c r="BH126" s="155">
        <f t="shared" si="7"/>
        <v>0</v>
      </c>
      <c r="BI126" s="155">
        <f t="shared" si="8"/>
        <v>0</v>
      </c>
      <c r="BJ126" s="14" t="s">
        <v>163</v>
      </c>
      <c r="BK126" s="155">
        <f t="shared" si="9"/>
        <v>50</v>
      </c>
      <c r="BL126" s="14" t="s">
        <v>168</v>
      </c>
      <c r="BM126" s="154" t="s">
        <v>1253</v>
      </c>
    </row>
    <row r="127" spans="1:65" s="2" customFormat="1" ht="14.45" customHeight="1" x14ac:dyDescent="0.2">
      <c r="A127" s="29"/>
      <c r="B127" s="141"/>
      <c r="C127" s="142" t="s">
        <v>214</v>
      </c>
      <c r="D127" s="142" t="s">
        <v>164</v>
      </c>
      <c r="E127" s="143" t="s">
        <v>381</v>
      </c>
      <c r="F127" s="144" t="s">
        <v>382</v>
      </c>
      <c r="G127" s="145" t="s">
        <v>272</v>
      </c>
      <c r="H127" s="146">
        <v>285</v>
      </c>
      <c r="I127" s="147">
        <v>2.5</v>
      </c>
      <c r="J127" s="148">
        <f t="shared" si="0"/>
        <v>712.5</v>
      </c>
      <c r="K127" s="149"/>
      <c r="L127" s="30"/>
      <c r="M127" s="150" t="s">
        <v>1</v>
      </c>
      <c r="N127" s="151" t="s">
        <v>41</v>
      </c>
      <c r="O127" s="55"/>
      <c r="P127" s="152">
        <f t="shared" si="1"/>
        <v>0</v>
      </c>
      <c r="Q127" s="152">
        <v>0</v>
      </c>
      <c r="R127" s="152">
        <f t="shared" si="2"/>
        <v>0</v>
      </c>
      <c r="S127" s="152">
        <v>0</v>
      </c>
      <c r="T127" s="153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168</v>
      </c>
      <c r="AT127" s="154" t="s">
        <v>164</v>
      </c>
      <c r="AU127" s="154" t="s">
        <v>163</v>
      </c>
      <c r="AY127" s="14" t="s">
        <v>161</v>
      </c>
      <c r="BE127" s="155">
        <f t="shared" si="4"/>
        <v>0</v>
      </c>
      <c r="BF127" s="155">
        <f t="shared" si="5"/>
        <v>712.5</v>
      </c>
      <c r="BG127" s="155">
        <f t="shared" si="6"/>
        <v>0</v>
      </c>
      <c r="BH127" s="155">
        <f t="shared" si="7"/>
        <v>0</v>
      </c>
      <c r="BI127" s="155">
        <f t="shared" si="8"/>
        <v>0</v>
      </c>
      <c r="BJ127" s="14" t="s">
        <v>163</v>
      </c>
      <c r="BK127" s="155">
        <f t="shared" si="9"/>
        <v>712.5</v>
      </c>
      <c r="BL127" s="14" t="s">
        <v>168</v>
      </c>
      <c r="BM127" s="154" t="s">
        <v>1254</v>
      </c>
    </row>
    <row r="128" spans="1:65" s="2" customFormat="1" ht="14.45" customHeight="1" x14ac:dyDescent="0.2">
      <c r="A128" s="29"/>
      <c r="B128" s="141"/>
      <c r="C128" s="142" t="s">
        <v>218</v>
      </c>
      <c r="D128" s="142" t="s">
        <v>164</v>
      </c>
      <c r="E128" s="143" t="s">
        <v>1255</v>
      </c>
      <c r="F128" s="144" t="s">
        <v>647</v>
      </c>
      <c r="G128" s="145" t="s">
        <v>374</v>
      </c>
      <c r="H128" s="146">
        <v>1</v>
      </c>
      <c r="I128" s="147">
        <v>170</v>
      </c>
      <c r="J128" s="148">
        <f t="shared" si="0"/>
        <v>170</v>
      </c>
      <c r="K128" s="149"/>
      <c r="L128" s="30"/>
      <c r="M128" s="150" t="s">
        <v>1</v>
      </c>
      <c r="N128" s="151" t="s">
        <v>41</v>
      </c>
      <c r="O128" s="55"/>
      <c r="P128" s="152">
        <f t="shared" si="1"/>
        <v>0</v>
      </c>
      <c r="Q128" s="152">
        <v>0</v>
      </c>
      <c r="R128" s="152">
        <f t="shared" si="2"/>
        <v>0</v>
      </c>
      <c r="S128" s="152">
        <v>0</v>
      </c>
      <c r="T128" s="153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168</v>
      </c>
      <c r="AT128" s="154" t="s">
        <v>164</v>
      </c>
      <c r="AU128" s="154" t="s">
        <v>163</v>
      </c>
      <c r="AY128" s="14" t="s">
        <v>161</v>
      </c>
      <c r="BE128" s="155">
        <f t="shared" si="4"/>
        <v>0</v>
      </c>
      <c r="BF128" s="155">
        <f t="shared" si="5"/>
        <v>170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4" t="s">
        <v>163</v>
      </c>
      <c r="BK128" s="155">
        <f t="shared" si="9"/>
        <v>170</v>
      </c>
      <c r="BL128" s="14" t="s">
        <v>168</v>
      </c>
      <c r="BM128" s="154" t="s">
        <v>1256</v>
      </c>
    </row>
    <row r="129" spans="1:65" s="2" customFormat="1" ht="14.45" customHeight="1" x14ac:dyDescent="0.2">
      <c r="A129" s="29"/>
      <c r="B129" s="141"/>
      <c r="C129" s="142" t="s">
        <v>222</v>
      </c>
      <c r="D129" s="142" t="s">
        <v>164</v>
      </c>
      <c r="E129" s="143" t="s">
        <v>397</v>
      </c>
      <c r="F129" s="144" t="s">
        <v>398</v>
      </c>
      <c r="G129" s="145" t="s">
        <v>290</v>
      </c>
      <c r="H129" s="146">
        <v>2</v>
      </c>
      <c r="I129" s="147">
        <v>40</v>
      </c>
      <c r="J129" s="148">
        <f t="shared" si="0"/>
        <v>80</v>
      </c>
      <c r="K129" s="149"/>
      <c r="L129" s="30"/>
      <c r="M129" s="150" t="s">
        <v>1</v>
      </c>
      <c r="N129" s="151" t="s">
        <v>41</v>
      </c>
      <c r="O129" s="55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168</v>
      </c>
      <c r="AT129" s="154" t="s">
        <v>164</v>
      </c>
      <c r="AU129" s="154" t="s">
        <v>163</v>
      </c>
      <c r="AY129" s="14" t="s">
        <v>161</v>
      </c>
      <c r="BE129" s="155">
        <f t="shared" si="4"/>
        <v>0</v>
      </c>
      <c r="BF129" s="155">
        <f t="shared" si="5"/>
        <v>80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163</v>
      </c>
      <c r="BK129" s="155">
        <f t="shared" si="9"/>
        <v>80</v>
      </c>
      <c r="BL129" s="14" t="s">
        <v>168</v>
      </c>
      <c r="BM129" s="154" t="s">
        <v>1257</v>
      </c>
    </row>
    <row r="130" spans="1:65" s="2" customFormat="1" ht="24.2" customHeight="1" x14ac:dyDescent="0.2">
      <c r="A130" s="29"/>
      <c r="B130" s="141"/>
      <c r="C130" s="142" t="s">
        <v>226</v>
      </c>
      <c r="D130" s="142" t="s">
        <v>164</v>
      </c>
      <c r="E130" s="143" t="s">
        <v>437</v>
      </c>
      <c r="F130" s="144" t="s">
        <v>438</v>
      </c>
      <c r="G130" s="145" t="s">
        <v>272</v>
      </c>
      <c r="H130" s="146">
        <v>65</v>
      </c>
      <c r="I130" s="147">
        <v>15</v>
      </c>
      <c r="J130" s="148">
        <f t="shared" si="0"/>
        <v>975</v>
      </c>
      <c r="K130" s="149"/>
      <c r="L130" s="30"/>
      <c r="M130" s="150" t="s">
        <v>1</v>
      </c>
      <c r="N130" s="151" t="s">
        <v>41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168</v>
      </c>
      <c r="AT130" s="154" t="s">
        <v>164</v>
      </c>
      <c r="AU130" s="154" t="s">
        <v>163</v>
      </c>
      <c r="AY130" s="14" t="s">
        <v>161</v>
      </c>
      <c r="BE130" s="155">
        <f t="shared" si="4"/>
        <v>0</v>
      </c>
      <c r="BF130" s="155">
        <f t="shared" si="5"/>
        <v>975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163</v>
      </c>
      <c r="BK130" s="155">
        <f t="shared" si="9"/>
        <v>975</v>
      </c>
      <c r="BL130" s="14" t="s">
        <v>168</v>
      </c>
      <c r="BM130" s="154" t="s">
        <v>1258</v>
      </c>
    </row>
    <row r="131" spans="1:65" s="2" customFormat="1" ht="49.15" customHeight="1" x14ac:dyDescent="0.2">
      <c r="A131" s="29"/>
      <c r="B131" s="141"/>
      <c r="C131" s="142" t="s">
        <v>231</v>
      </c>
      <c r="D131" s="142" t="s">
        <v>164</v>
      </c>
      <c r="E131" s="143" t="s">
        <v>1259</v>
      </c>
      <c r="F131" s="144" t="s">
        <v>1260</v>
      </c>
      <c r="G131" s="145" t="s">
        <v>272</v>
      </c>
      <c r="H131" s="146">
        <v>270</v>
      </c>
      <c r="I131" s="147">
        <v>18</v>
      </c>
      <c r="J131" s="148">
        <f t="shared" si="0"/>
        <v>4860</v>
      </c>
      <c r="K131" s="149"/>
      <c r="L131" s="30"/>
      <c r="M131" s="150" t="s">
        <v>1</v>
      </c>
      <c r="N131" s="151" t="s">
        <v>41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168</v>
      </c>
      <c r="AT131" s="154" t="s">
        <v>164</v>
      </c>
      <c r="AU131" s="154" t="s">
        <v>163</v>
      </c>
      <c r="AY131" s="14" t="s">
        <v>161</v>
      </c>
      <c r="BE131" s="155">
        <f t="shared" si="4"/>
        <v>0</v>
      </c>
      <c r="BF131" s="155">
        <f t="shared" si="5"/>
        <v>4860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163</v>
      </c>
      <c r="BK131" s="155">
        <f t="shared" si="9"/>
        <v>4860</v>
      </c>
      <c r="BL131" s="14" t="s">
        <v>168</v>
      </c>
      <c r="BM131" s="154" t="s">
        <v>1261</v>
      </c>
    </row>
    <row r="132" spans="1:65" s="2" customFormat="1" ht="14.45" customHeight="1" x14ac:dyDescent="0.2">
      <c r="A132" s="29"/>
      <c r="B132" s="141"/>
      <c r="C132" s="142" t="s">
        <v>236</v>
      </c>
      <c r="D132" s="142" t="s">
        <v>164</v>
      </c>
      <c r="E132" s="143" t="s">
        <v>1262</v>
      </c>
      <c r="F132" s="144" t="s">
        <v>1263</v>
      </c>
      <c r="G132" s="145" t="s">
        <v>272</v>
      </c>
      <c r="H132" s="146">
        <v>185</v>
      </c>
      <c r="I132" s="147">
        <v>20</v>
      </c>
      <c r="J132" s="148">
        <f t="shared" si="0"/>
        <v>3700</v>
      </c>
      <c r="K132" s="149"/>
      <c r="L132" s="30"/>
      <c r="M132" s="150" t="s">
        <v>1</v>
      </c>
      <c r="N132" s="151" t="s">
        <v>41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168</v>
      </c>
      <c r="AT132" s="154" t="s">
        <v>164</v>
      </c>
      <c r="AU132" s="154" t="s">
        <v>163</v>
      </c>
      <c r="AY132" s="14" t="s">
        <v>161</v>
      </c>
      <c r="BE132" s="155">
        <f t="shared" si="4"/>
        <v>0</v>
      </c>
      <c r="BF132" s="155">
        <f t="shared" si="5"/>
        <v>3700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163</v>
      </c>
      <c r="BK132" s="155">
        <f t="shared" si="9"/>
        <v>3700</v>
      </c>
      <c r="BL132" s="14" t="s">
        <v>168</v>
      </c>
      <c r="BM132" s="154" t="s">
        <v>1264</v>
      </c>
    </row>
    <row r="133" spans="1:65" s="2" customFormat="1" ht="14.45" customHeight="1" x14ac:dyDescent="0.2">
      <c r="A133" s="29"/>
      <c r="B133" s="141"/>
      <c r="C133" s="142" t="s">
        <v>240</v>
      </c>
      <c r="D133" s="142" t="s">
        <v>164</v>
      </c>
      <c r="E133" s="143" t="s">
        <v>1265</v>
      </c>
      <c r="F133" s="144" t="s">
        <v>1266</v>
      </c>
      <c r="G133" s="145" t="s">
        <v>272</v>
      </c>
      <c r="H133" s="146">
        <v>2</v>
      </c>
      <c r="I133" s="147">
        <v>20</v>
      </c>
      <c r="J133" s="148">
        <f t="shared" si="0"/>
        <v>40</v>
      </c>
      <c r="K133" s="149"/>
      <c r="L133" s="30"/>
      <c r="M133" s="150" t="s">
        <v>1</v>
      </c>
      <c r="N133" s="151" t="s">
        <v>41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168</v>
      </c>
      <c r="AT133" s="154" t="s">
        <v>164</v>
      </c>
      <c r="AU133" s="154" t="s">
        <v>163</v>
      </c>
      <c r="AY133" s="14" t="s">
        <v>161</v>
      </c>
      <c r="BE133" s="155">
        <f t="shared" si="4"/>
        <v>0</v>
      </c>
      <c r="BF133" s="155">
        <f t="shared" si="5"/>
        <v>40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163</v>
      </c>
      <c r="BK133" s="155">
        <f t="shared" si="9"/>
        <v>40</v>
      </c>
      <c r="BL133" s="14" t="s">
        <v>168</v>
      </c>
      <c r="BM133" s="154" t="s">
        <v>1267</v>
      </c>
    </row>
    <row r="134" spans="1:65" s="2" customFormat="1" ht="14.45" customHeight="1" x14ac:dyDescent="0.2">
      <c r="A134" s="29"/>
      <c r="B134" s="141"/>
      <c r="C134" s="142" t="s">
        <v>7</v>
      </c>
      <c r="D134" s="142" t="s">
        <v>164</v>
      </c>
      <c r="E134" s="143" t="s">
        <v>1268</v>
      </c>
      <c r="F134" s="144" t="s">
        <v>1269</v>
      </c>
      <c r="G134" s="145" t="s">
        <v>272</v>
      </c>
      <c r="H134" s="146">
        <v>92</v>
      </c>
      <c r="I134" s="147">
        <v>3.5</v>
      </c>
      <c r="J134" s="148">
        <f t="shared" si="0"/>
        <v>322</v>
      </c>
      <c r="K134" s="149"/>
      <c r="L134" s="30"/>
      <c r="M134" s="150" t="s">
        <v>1</v>
      </c>
      <c r="N134" s="151" t="s">
        <v>41</v>
      </c>
      <c r="O134" s="55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168</v>
      </c>
      <c r="AT134" s="154" t="s">
        <v>164</v>
      </c>
      <c r="AU134" s="154" t="s">
        <v>163</v>
      </c>
      <c r="AY134" s="14" t="s">
        <v>161</v>
      </c>
      <c r="BE134" s="155">
        <f t="shared" si="4"/>
        <v>0</v>
      </c>
      <c r="BF134" s="155">
        <f t="shared" si="5"/>
        <v>322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163</v>
      </c>
      <c r="BK134" s="155">
        <f t="shared" si="9"/>
        <v>322</v>
      </c>
      <c r="BL134" s="14" t="s">
        <v>168</v>
      </c>
      <c r="BM134" s="154" t="s">
        <v>1270</v>
      </c>
    </row>
    <row r="135" spans="1:65" s="2" customFormat="1" ht="14.45" customHeight="1" x14ac:dyDescent="0.2">
      <c r="A135" s="29"/>
      <c r="B135" s="141"/>
      <c r="C135" s="142" t="s">
        <v>247</v>
      </c>
      <c r="D135" s="142" t="s">
        <v>164</v>
      </c>
      <c r="E135" s="143" t="s">
        <v>1271</v>
      </c>
      <c r="F135" s="144" t="s">
        <v>450</v>
      </c>
      <c r="G135" s="145" t="s">
        <v>272</v>
      </c>
      <c r="H135" s="146">
        <v>95</v>
      </c>
      <c r="I135" s="147">
        <v>1.9</v>
      </c>
      <c r="J135" s="148">
        <f t="shared" si="0"/>
        <v>180.5</v>
      </c>
      <c r="K135" s="149"/>
      <c r="L135" s="30"/>
      <c r="M135" s="150" t="s">
        <v>1</v>
      </c>
      <c r="N135" s="151" t="s">
        <v>41</v>
      </c>
      <c r="O135" s="55"/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163</v>
      </c>
      <c r="AY135" s="14" t="s">
        <v>161</v>
      </c>
      <c r="BE135" s="155">
        <f t="shared" si="4"/>
        <v>0</v>
      </c>
      <c r="BF135" s="155">
        <f t="shared" si="5"/>
        <v>180.5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4" t="s">
        <v>163</v>
      </c>
      <c r="BK135" s="155">
        <f t="shared" si="9"/>
        <v>180.5</v>
      </c>
      <c r="BL135" s="14" t="s">
        <v>168</v>
      </c>
      <c r="BM135" s="154" t="s">
        <v>1272</v>
      </c>
    </row>
    <row r="136" spans="1:65" s="2" customFormat="1" ht="14.45" customHeight="1" x14ac:dyDescent="0.2">
      <c r="A136" s="29"/>
      <c r="B136" s="141"/>
      <c r="C136" s="142" t="s">
        <v>251</v>
      </c>
      <c r="D136" s="142" t="s">
        <v>164</v>
      </c>
      <c r="E136" s="143" t="s">
        <v>1273</v>
      </c>
      <c r="F136" s="144" t="s">
        <v>402</v>
      </c>
      <c r="G136" s="145" t="s">
        <v>374</v>
      </c>
      <c r="H136" s="146">
        <v>1</v>
      </c>
      <c r="I136" s="147">
        <v>150</v>
      </c>
      <c r="J136" s="148">
        <f t="shared" si="0"/>
        <v>150</v>
      </c>
      <c r="K136" s="149"/>
      <c r="L136" s="30"/>
      <c r="M136" s="150" t="s">
        <v>1</v>
      </c>
      <c r="N136" s="151" t="s">
        <v>41</v>
      </c>
      <c r="O136" s="55"/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163</v>
      </c>
      <c r="AY136" s="14" t="s">
        <v>161</v>
      </c>
      <c r="BE136" s="155">
        <f t="shared" si="4"/>
        <v>0</v>
      </c>
      <c r="BF136" s="155">
        <f t="shared" si="5"/>
        <v>150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4" t="s">
        <v>163</v>
      </c>
      <c r="BK136" s="155">
        <f t="shared" si="9"/>
        <v>150</v>
      </c>
      <c r="BL136" s="14" t="s">
        <v>168</v>
      </c>
      <c r="BM136" s="154" t="s">
        <v>1274</v>
      </c>
    </row>
    <row r="137" spans="1:65" s="2" customFormat="1" ht="14.45" customHeight="1" x14ac:dyDescent="0.2">
      <c r="A137" s="29"/>
      <c r="B137" s="141"/>
      <c r="C137" s="142" t="s">
        <v>255</v>
      </c>
      <c r="D137" s="142" t="s">
        <v>164</v>
      </c>
      <c r="E137" s="143" t="s">
        <v>1275</v>
      </c>
      <c r="F137" s="144" t="s">
        <v>406</v>
      </c>
      <c r="G137" s="145" t="s">
        <v>374</v>
      </c>
      <c r="H137" s="146">
        <v>1</v>
      </c>
      <c r="I137" s="147">
        <v>100</v>
      </c>
      <c r="J137" s="148">
        <f t="shared" si="0"/>
        <v>100</v>
      </c>
      <c r="K137" s="149"/>
      <c r="L137" s="30"/>
      <c r="M137" s="150" t="s">
        <v>1</v>
      </c>
      <c r="N137" s="151" t="s">
        <v>41</v>
      </c>
      <c r="O137" s="55"/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168</v>
      </c>
      <c r="AT137" s="154" t="s">
        <v>164</v>
      </c>
      <c r="AU137" s="154" t="s">
        <v>163</v>
      </c>
      <c r="AY137" s="14" t="s">
        <v>161</v>
      </c>
      <c r="BE137" s="155">
        <f t="shared" si="4"/>
        <v>0</v>
      </c>
      <c r="BF137" s="155">
        <f t="shared" si="5"/>
        <v>100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4" t="s">
        <v>163</v>
      </c>
      <c r="BK137" s="155">
        <f t="shared" si="9"/>
        <v>100</v>
      </c>
      <c r="BL137" s="14" t="s">
        <v>168</v>
      </c>
      <c r="BM137" s="154" t="s">
        <v>1276</v>
      </c>
    </row>
    <row r="138" spans="1:65" s="2" customFormat="1" ht="37.9" customHeight="1" x14ac:dyDescent="0.2">
      <c r="A138" s="29"/>
      <c r="B138" s="141"/>
      <c r="C138" s="142" t="s">
        <v>261</v>
      </c>
      <c r="D138" s="142" t="s">
        <v>164</v>
      </c>
      <c r="E138" s="143" t="s">
        <v>1277</v>
      </c>
      <c r="F138" s="144" t="s">
        <v>410</v>
      </c>
      <c r="G138" s="145" t="s">
        <v>374</v>
      </c>
      <c r="H138" s="146">
        <v>1</v>
      </c>
      <c r="I138" s="147">
        <v>250</v>
      </c>
      <c r="J138" s="148">
        <f t="shared" si="0"/>
        <v>250</v>
      </c>
      <c r="K138" s="149"/>
      <c r="L138" s="30"/>
      <c r="M138" s="150" t="s">
        <v>1</v>
      </c>
      <c r="N138" s="151" t="s">
        <v>41</v>
      </c>
      <c r="O138" s="55"/>
      <c r="P138" s="152">
        <f t="shared" si="1"/>
        <v>0</v>
      </c>
      <c r="Q138" s="152">
        <v>0</v>
      </c>
      <c r="R138" s="152">
        <f t="shared" si="2"/>
        <v>0</v>
      </c>
      <c r="S138" s="152">
        <v>0</v>
      </c>
      <c r="T138" s="15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168</v>
      </c>
      <c r="AT138" s="154" t="s">
        <v>164</v>
      </c>
      <c r="AU138" s="154" t="s">
        <v>163</v>
      </c>
      <c r="AY138" s="14" t="s">
        <v>161</v>
      </c>
      <c r="BE138" s="155">
        <f t="shared" si="4"/>
        <v>0</v>
      </c>
      <c r="BF138" s="155">
        <f t="shared" si="5"/>
        <v>250</v>
      </c>
      <c r="BG138" s="155">
        <f t="shared" si="6"/>
        <v>0</v>
      </c>
      <c r="BH138" s="155">
        <f t="shared" si="7"/>
        <v>0</v>
      </c>
      <c r="BI138" s="155">
        <f t="shared" si="8"/>
        <v>0</v>
      </c>
      <c r="BJ138" s="14" t="s">
        <v>163</v>
      </c>
      <c r="BK138" s="155">
        <f t="shared" si="9"/>
        <v>250</v>
      </c>
      <c r="BL138" s="14" t="s">
        <v>168</v>
      </c>
      <c r="BM138" s="154" t="s">
        <v>1278</v>
      </c>
    </row>
    <row r="139" spans="1:65" s="2" customFormat="1" ht="14.45" customHeight="1" x14ac:dyDescent="0.2">
      <c r="A139" s="29"/>
      <c r="B139" s="141"/>
      <c r="C139" s="142" t="s">
        <v>269</v>
      </c>
      <c r="D139" s="142" t="s">
        <v>164</v>
      </c>
      <c r="E139" s="143" t="s">
        <v>1279</v>
      </c>
      <c r="F139" s="144" t="s">
        <v>414</v>
      </c>
      <c r="G139" s="145" t="s">
        <v>374</v>
      </c>
      <c r="H139" s="146">
        <v>1</v>
      </c>
      <c r="I139" s="147">
        <v>100</v>
      </c>
      <c r="J139" s="148">
        <f t="shared" si="0"/>
        <v>100</v>
      </c>
      <c r="K139" s="149"/>
      <c r="L139" s="30"/>
      <c r="M139" s="150" t="s">
        <v>1</v>
      </c>
      <c r="N139" s="151" t="s">
        <v>41</v>
      </c>
      <c r="O139" s="55"/>
      <c r="P139" s="152">
        <f t="shared" si="1"/>
        <v>0</v>
      </c>
      <c r="Q139" s="152">
        <v>0</v>
      </c>
      <c r="R139" s="152">
        <f t="shared" si="2"/>
        <v>0</v>
      </c>
      <c r="S139" s="152">
        <v>0</v>
      </c>
      <c r="T139" s="15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168</v>
      </c>
      <c r="AT139" s="154" t="s">
        <v>164</v>
      </c>
      <c r="AU139" s="154" t="s">
        <v>163</v>
      </c>
      <c r="AY139" s="14" t="s">
        <v>161</v>
      </c>
      <c r="BE139" s="155">
        <f t="shared" si="4"/>
        <v>0</v>
      </c>
      <c r="BF139" s="155">
        <f t="shared" si="5"/>
        <v>100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4" t="s">
        <v>163</v>
      </c>
      <c r="BK139" s="155">
        <f t="shared" si="9"/>
        <v>100</v>
      </c>
      <c r="BL139" s="14" t="s">
        <v>168</v>
      </c>
      <c r="BM139" s="154" t="s">
        <v>1280</v>
      </c>
    </row>
    <row r="140" spans="1:65" s="2" customFormat="1" ht="37.9" customHeight="1" x14ac:dyDescent="0.2">
      <c r="A140" s="29"/>
      <c r="B140" s="141"/>
      <c r="C140" s="142" t="s">
        <v>274</v>
      </c>
      <c r="D140" s="142" t="s">
        <v>164</v>
      </c>
      <c r="E140" s="143" t="s">
        <v>1281</v>
      </c>
      <c r="F140" s="144" t="s">
        <v>418</v>
      </c>
      <c r="G140" s="145" t="s">
        <v>374</v>
      </c>
      <c r="H140" s="146">
        <v>1</v>
      </c>
      <c r="I140" s="147">
        <v>100</v>
      </c>
      <c r="J140" s="148">
        <f t="shared" si="0"/>
        <v>100</v>
      </c>
      <c r="K140" s="149"/>
      <c r="L140" s="30"/>
      <c r="M140" s="150" t="s">
        <v>1</v>
      </c>
      <c r="N140" s="151" t="s">
        <v>41</v>
      </c>
      <c r="O140" s="55"/>
      <c r="P140" s="152">
        <f t="shared" si="1"/>
        <v>0</v>
      </c>
      <c r="Q140" s="152">
        <v>0</v>
      </c>
      <c r="R140" s="152">
        <f t="shared" si="2"/>
        <v>0</v>
      </c>
      <c r="S140" s="152">
        <v>0</v>
      </c>
      <c r="T140" s="15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168</v>
      </c>
      <c r="AT140" s="154" t="s">
        <v>164</v>
      </c>
      <c r="AU140" s="154" t="s">
        <v>163</v>
      </c>
      <c r="AY140" s="14" t="s">
        <v>161</v>
      </c>
      <c r="BE140" s="155">
        <f t="shared" si="4"/>
        <v>0</v>
      </c>
      <c r="BF140" s="155">
        <f t="shared" si="5"/>
        <v>100</v>
      </c>
      <c r="BG140" s="155">
        <f t="shared" si="6"/>
        <v>0</v>
      </c>
      <c r="BH140" s="155">
        <f t="shared" si="7"/>
        <v>0</v>
      </c>
      <c r="BI140" s="155">
        <f t="shared" si="8"/>
        <v>0</v>
      </c>
      <c r="BJ140" s="14" t="s">
        <v>163</v>
      </c>
      <c r="BK140" s="155">
        <f t="shared" si="9"/>
        <v>100</v>
      </c>
      <c r="BL140" s="14" t="s">
        <v>168</v>
      </c>
      <c r="BM140" s="154" t="s">
        <v>1282</v>
      </c>
    </row>
    <row r="141" spans="1:65" s="2" customFormat="1" ht="14.45" customHeight="1" x14ac:dyDescent="0.2">
      <c r="A141" s="29"/>
      <c r="B141" s="141"/>
      <c r="C141" s="142" t="s">
        <v>278</v>
      </c>
      <c r="D141" s="142" t="s">
        <v>164</v>
      </c>
      <c r="E141" s="143" t="s">
        <v>1283</v>
      </c>
      <c r="F141" s="144" t="s">
        <v>422</v>
      </c>
      <c r="G141" s="145" t="s">
        <v>374</v>
      </c>
      <c r="H141" s="146">
        <v>1</v>
      </c>
      <c r="I141" s="147">
        <v>50</v>
      </c>
      <c r="J141" s="148">
        <f t="shared" si="0"/>
        <v>50</v>
      </c>
      <c r="K141" s="149"/>
      <c r="L141" s="30"/>
      <c r="M141" s="150" t="s">
        <v>1</v>
      </c>
      <c r="N141" s="151" t="s">
        <v>41</v>
      </c>
      <c r="O141" s="55"/>
      <c r="P141" s="152">
        <f t="shared" si="1"/>
        <v>0</v>
      </c>
      <c r="Q141" s="152">
        <v>0</v>
      </c>
      <c r="R141" s="152">
        <f t="shared" si="2"/>
        <v>0</v>
      </c>
      <c r="S141" s="152">
        <v>0</v>
      </c>
      <c r="T141" s="15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168</v>
      </c>
      <c r="AT141" s="154" t="s">
        <v>164</v>
      </c>
      <c r="AU141" s="154" t="s">
        <v>163</v>
      </c>
      <c r="AY141" s="14" t="s">
        <v>161</v>
      </c>
      <c r="BE141" s="155">
        <f t="shared" si="4"/>
        <v>0</v>
      </c>
      <c r="BF141" s="155">
        <f t="shared" si="5"/>
        <v>50</v>
      </c>
      <c r="BG141" s="155">
        <f t="shared" si="6"/>
        <v>0</v>
      </c>
      <c r="BH141" s="155">
        <f t="shared" si="7"/>
        <v>0</v>
      </c>
      <c r="BI141" s="155">
        <f t="shared" si="8"/>
        <v>0</v>
      </c>
      <c r="BJ141" s="14" t="s">
        <v>163</v>
      </c>
      <c r="BK141" s="155">
        <f t="shared" si="9"/>
        <v>50</v>
      </c>
      <c r="BL141" s="14" t="s">
        <v>168</v>
      </c>
      <c r="BM141" s="154" t="s">
        <v>1284</v>
      </c>
    </row>
    <row r="142" spans="1:65" s="2" customFormat="1" ht="37.9" customHeight="1" x14ac:dyDescent="0.2">
      <c r="A142" s="29"/>
      <c r="B142" s="141"/>
      <c r="C142" s="142" t="s">
        <v>283</v>
      </c>
      <c r="D142" s="142" t="s">
        <v>164</v>
      </c>
      <c r="E142" s="143" t="s">
        <v>1026</v>
      </c>
      <c r="F142" s="144" t="s">
        <v>426</v>
      </c>
      <c r="G142" s="145" t="s">
        <v>374</v>
      </c>
      <c r="H142" s="146">
        <v>1</v>
      </c>
      <c r="I142" s="147">
        <v>100</v>
      </c>
      <c r="J142" s="148">
        <f t="shared" si="0"/>
        <v>100</v>
      </c>
      <c r="K142" s="149"/>
      <c r="L142" s="30"/>
      <c r="M142" s="150" t="s">
        <v>1</v>
      </c>
      <c r="N142" s="151" t="s">
        <v>41</v>
      </c>
      <c r="O142" s="55"/>
      <c r="P142" s="152">
        <f t="shared" si="1"/>
        <v>0</v>
      </c>
      <c r="Q142" s="152">
        <v>0</v>
      </c>
      <c r="R142" s="152">
        <f t="shared" si="2"/>
        <v>0</v>
      </c>
      <c r="S142" s="152">
        <v>0</v>
      </c>
      <c r="T142" s="15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168</v>
      </c>
      <c r="AT142" s="154" t="s">
        <v>164</v>
      </c>
      <c r="AU142" s="154" t="s">
        <v>163</v>
      </c>
      <c r="AY142" s="14" t="s">
        <v>161</v>
      </c>
      <c r="BE142" s="155">
        <f t="shared" si="4"/>
        <v>0</v>
      </c>
      <c r="BF142" s="155">
        <f t="shared" si="5"/>
        <v>100</v>
      </c>
      <c r="BG142" s="155">
        <f t="shared" si="6"/>
        <v>0</v>
      </c>
      <c r="BH142" s="155">
        <f t="shared" si="7"/>
        <v>0</v>
      </c>
      <c r="BI142" s="155">
        <f t="shared" si="8"/>
        <v>0</v>
      </c>
      <c r="BJ142" s="14" t="s">
        <v>163</v>
      </c>
      <c r="BK142" s="155">
        <f t="shared" si="9"/>
        <v>100</v>
      </c>
      <c r="BL142" s="14" t="s">
        <v>168</v>
      </c>
      <c r="BM142" s="154" t="s">
        <v>1285</v>
      </c>
    </row>
    <row r="143" spans="1:65" s="2" customFormat="1" ht="24.2" customHeight="1" x14ac:dyDescent="0.2">
      <c r="A143" s="29"/>
      <c r="B143" s="141"/>
      <c r="C143" s="142" t="s">
        <v>287</v>
      </c>
      <c r="D143" s="142" t="s">
        <v>164</v>
      </c>
      <c r="E143" s="143" t="s">
        <v>1286</v>
      </c>
      <c r="F143" s="144" t="s">
        <v>430</v>
      </c>
      <c r="G143" s="145" t="s">
        <v>374</v>
      </c>
      <c r="H143" s="146">
        <v>1</v>
      </c>
      <c r="I143" s="147">
        <v>150</v>
      </c>
      <c r="J143" s="148">
        <f t="shared" si="0"/>
        <v>150</v>
      </c>
      <c r="K143" s="149"/>
      <c r="L143" s="30"/>
      <c r="M143" s="150" t="s">
        <v>1</v>
      </c>
      <c r="N143" s="151" t="s">
        <v>41</v>
      </c>
      <c r="O143" s="55"/>
      <c r="P143" s="152">
        <f t="shared" si="1"/>
        <v>0</v>
      </c>
      <c r="Q143" s="152">
        <v>0</v>
      </c>
      <c r="R143" s="152">
        <f t="shared" si="2"/>
        <v>0</v>
      </c>
      <c r="S143" s="152">
        <v>0</v>
      </c>
      <c r="T143" s="15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168</v>
      </c>
      <c r="AT143" s="154" t="s">
        <v>164</v>
      </c>
      <c r="AU143" s="154" t="s">
        <v>163</v>
      </c>
      <c r="AY143" s="14" t="s">
        <v>161</v>
      </c>
      <c r="BE143" s="155">
        <f t="shared" si="4"/>
        <v>0</v>
      </c>
      <c r="BF143" s="155">
        <f t="shared" si="5"/>
        <v>150</v>
      </c>
      <c r="BG143" s="155">
        <f t="shared" si="6"/>
        <v>0</v>
      </c>
      <c r="BH143" s="155">
        <f t="shared" si="7"/>
        <v>0</v>
      </c>
      <c r="BI143" s="155">
        <f t="shared" si="8"/>
        <v>0</v>
      </c>
      <c r="BJ143" s="14" t="s">
        <v>163</v>
      </c>
      <c r="BK143" s="155">
        <f t="shared" si="9"/>
        <v>150</v>
      </c>
      <c r="BL143" s="14" t="s">
        <v>168</v>
      </c>
      <c r="BM143" s="154" t="s">
        <v>1287</v>
      </c>
    </row>
    <row r="144" spans="1:65" s="2" customFormat="1" ht="62.65" customHeight="1" x14ac:dyDescent="0.2">
      <c r="A144" s="29"/>
      <c r="B144" s="141"/>
      <c r="C144" s="142" t="s">
        <v>292</v>
      </c>
      <c r="D144" s="142" t="s">
        <v>164</v>
      </c>
      <c r="E144" s="143" t="s">
        <v>1288</v>
      </c>
      <c r="F144" s="144" t="s">
        <v>434</v>
      </c>
      <c r="G144" s="145" t="s">
        <v>374</v>
      </c>
      <c r="H144" s="146">
        <v>1</v>
      </c>
      <c r="I144" s="147">
        <v>150</v>
      </c>
      <c r="J144" s="148">
        <f t="shared" si="0"/>
        <v>150</v>
      </c>
      <c r="K144" s="149"/>
      <c r="L144" s="30"/>
      <c r="M144" s="150" t="s">
        <v>1</v>
      </c>
      <c r="N144" s="151" t="s">
        <v>41</v>
      </c>
      <c r="O144" s="55"/>
      <c r="P144" s="152">
        <f t="shared" si="1"/>
        <v>0</v>
      </c>
      <c r="Q144" s="152">
        <v>0</v>
      </c>
      <c r="R144" s="152">
        <f t="shared" si="2"/>
        <v>0</v>
      </c>
      <c r="S144" s="152">
        <v>0</v>
      </c>
      <c r="T144" s="15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168</v>
      </c>
      <c r="AT144" s="154" t="s">
        <v>164</v>
      </c>
      <c r="AU144" s="154" t="s">
        <v>163</v>
      </c>
      <c r="AY144" s="14" t="s">
        <v>161</v>
      </c>
      <c r="BE144" s="155">
        <f t="shared" si="4"/>
        <v>0</v>
      </c>
      <c r="BF144" s="155">
        <f t="shared" si="5"/>
        <v>150</v>
      </c>
      <c r="BG144" s="155">
        <f t="shared" si="6"/>
        <v>0</v>
      </c>
      <c r="BH144" s="155">
        <f t="shared" si="7"/>
        <v>0</v>
      </c>
      <c r="BI144" s="155">
        <f t="shared" si="8"/>
        <v>0</v>
      </c>
      <c r="BJ144" s="14" t="s">
        <v>163</v>
      </c>
      <c r="BK144" s="155">
        <f t="shared" si="9"/>
        <v>150</v>
      </c>
      <c r="BL144" s="14" t="s">
        <v>168</v>
      </c>
      <c r="BM144" s="154" t="s">
        <v>1289</v>
      </c>
    </row>
    <row r="145" spans="1:65" s="2" customFormat="1" ht="24.2" customHeight="1" x14ac:dyDescent="0.2">
      <c r="A145" s="29"/>
      <c r="B145" s="141"/>
      <c r="C145" s="142" t="s">
        <v>296</v>
      </c>
      <c r="D145" s="142" t="s">
        <v>164</v>
      </c>
      <c r="E145" s="143" t="s">
        <v>1290</v>
      </c>
      <c r="F145" s="144" t="s">
        <v>442</v>
      </c>
      <c r="G145" s="145" t="s">
        <v>374</v>
      </c>
      <c r="H145" s="146">
        <v>1</v>
      </c>
      <c r="I145" s="147">
        <v>100</v>
      </c>
      <c r="J145" s="148">
        <f t="shared" si="0"/>
        <v>100</v>
      </c>
      <c r="K145" s="149"/>
      <c r="L145" s="30"/>
      <c r="M145" s="167" t="s">
        <v>1</v>
      </c>
      <c r="N145" s="168" t="s">
        <v>41</v>
      </c>
      <c r="O145" s="169"/>
      <c r="P145" s="170">
        <f t="shared" si="1"/>
        <v>0</v>
      </c>
      <c r="Q145" s="170">
        <v>0</v>
      </c>
      <c r="R145" s="170">
        <f t="shared" si="2"/>
        <v>0</v>
      </c>
      <c r="S145" s="170">
        <v>0</v>
      </c>
      <c r="T145" s="171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168</v>
      </c>
      <c r="AT145" s="154" t="s">
        <v>164</v>
      </c>
      <c r="AU145" s="154" t="s">
        <v>163</v>
      </c>
      <c r="AY145" s="14" t="s">
        <v>161</v>
      </c>
      <c r="BE145" s="155">
        <f t="shared" si="4"/>
        <v>0</v>
      </c>
      <c r="BF145" s="155">
        <f t="shared" si="5"/>
        <v>100</v>
      </c>
      <c r="BG145" s="155">
        <f t="shared" si="6"/>
        <v>0</v>
      </c>
      <c r="BH145" s="155">
        <f t="shared" si="7"/>
        <v>0</v>
      </c>
      <c r="BI145" s="155">
        <f t="shared" si="8"/>
        <v>0</v>
      </c>
      <c r="BJ145" s="14" t="s">
        <v>163</v>
      </c>
      <c r="BK145" s="155">
        <f t="shared" si="9"/>
        <v>100</v>
      </c>
      <c r="BL145" s="14" t="s">
        <v>168</v>
      </c>
      <c r="BM145" s="154" t="s">
        <v>1291</v>
      </c>
    </row>
    <row r="146" spans="1:65" s="2" customFormat="1" ht="6.95" customHeight="1" x14ac:dyDescent="0.2">
      <c r="A146" s="29"/>
      <c r="B146" s="44"/>
      <c r="C146" s="45"/>
      <c r="D146" s="45"/>
      <c r="E146" s="45"/>
      <c r="F146" s="45"/>
      <c r="G146" s="45"/>
      <c r="H146" s="45"/>
      <c r="I146" s="45"/>
      <c r="J146" s="45"/>
      <c r="K146" s="45"/>
      <c r="L146" s="30"/>
      <c r="M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</row>
  </sheetData>
  <autoFilter ref="C117:K145" xr:uid="{00000000-0009-0000-0000-00000B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142"/>
  <sheetViews>
    <sheetView showGridLines="0" topLeftCell="A117" workbookViewId="0">
      <selection activeCell="W152" sqref="W152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117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31" t="str">
        <f>'Rekapitulácia stavby'!K6</f>
        <v>Kompostáreň Partizánske</v>
      </c>
      <c r="F7" s="232"/>
      <c r="G7" s="232"/>
      <c r="H7" s="232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5" t="s">
        <v>1292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3" t="str">
        <f>'Rekapitulácia stavby'!E14</f>
        <v>Vyplň údaj</v>
      </c>
      <c r="F18" s="215"/>
      <c r="G18" s="215"/>
      <c r="H18" s="215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9" t="s">
        <v>127</v>
      </c>
      <c r="F27" s="219"/>
      <c r="G27" s="219"/>
      <c r="H27" s="21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ROUND(J118, 2)</f>
        <v>5560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ROUND((SUM(BE118:BE141)),  2)</f>
        <v>0</v>
      </c>
      <c r="G33" s="29"/>
      <c r="H33" s="29"/>
      <c r="I33" s="97">
        <v>0.2</v>
      </c>
      <c r="J33" s="96">
        <f>ROUND(((SUM(BE118:BE141))*I33),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41</v>
      </c>
      <c r="F34" s="96">
        <f>ROUND((SUM(BF118:BF141)),  2)</f>
        <v>5560</v>
      </c>
      <c r="G34" s="29"/>
      <c r="H34" s="29"/>
      <c r="I34" s="97">
        <v>0.2</v>
      </c>
      <c r="J34" s="96">
        <f>ROUND(((SUM(BF118:BF141))*I34),  2)</f>
        <v>1112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42</v>
      </c>
      <c r="F35" s="96">
        <f>ROUND((SUM(BG118:BG141)),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43</v>
      </c>
      <c r="F36" s="96">
        <f>ROUND((SUM(BH118:BH141)),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44</v>
      </c>
      <c r="F37" s="96">
        <f>ROUND((SUM(BI118:BI141)),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6672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1" t="str">
        <f>E7</f>
        <v>Kompostáreň Partizánske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5" t="str">
        <f>E9</f>
        <v>SO 602 - AREÁLOVÉ VONKAJŠIE OSVETLENIE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J118</f>
        <v>5560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5" customHeight="1" x14ac:dyDescent="0.2">
      <c r="B97" s="109"/>
      <c r="D97" s="110" t="s">
        <v>143</v>
      </c>
      <c r="E97" s="111"/>
      <c r="F97" s="111"/>
      <c r="G97" s="111"/>
      <c r="H97" s="111"/>
      <c r="I97" s="111"/>
      <c r="J97" s="112">
        <f>J119</f>
        <v>5560</v>
      </c>
      <c r="L97" s="109"/>
    </row>
    <row r="98" spans="1:31" s="10" customFormat="1" ht="19.899999999999999" customHeight="1" x14ac:dyDescent="0.2">
      <c r="B98" s="113"/>
      <c r="D98" s="114" t="s">
        <v>144</v>
      </c>
      <c r="E98" s="115"/>
      <c r="F98" s="115"/>
      <c r="G98" s="115"/>
      <c r="H98" s="115"/>
      <c r="I98" s="115"/>
      <c r="J98" s="116">
        <f>J120</f>
        <v>5560</v>
      </c>
      <c r="L98" s="113"/>
    </row>
    <row r="99" spans="1:31" s="2" customFormat="1" ht="21.75" customHeight="1" x14ac:dyDescent="0.2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 x14ac:dyDescent="0.2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 x14ac:dyDescent="0.2">
      <c r="A104" s="29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 x14ac:dyDescent="0.2">
      <c r="A105" s="29"/>
      <c r="B105" s="30"/>
      <c r="C105" s="18" t="s">
        <v>147</v>
      </c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 x14ac:dyDescent="0.2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 x14ac:dyDescent="0.2">
      <c r="A107" s="29"/>
      <c r="B107" s="30"/>
      <c r="C107" s="24" t="s">
        <v>15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 x14ac:dyDescent="0.2">
      <c r="A108" s="29"/>
      <c r="B108" s="30"/>
      <c r="C108" s="29"/>
      <c r="D108" s="29"/>
      <c r="E108" s="231" t="str">
        <f>E7</f>
        <v>Kompostáreň Partizánske</v>
      </c>
      <c r="F108" s="232"/>
      <c r="G108" s="232"/>
      <c r="H108" s="232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 x14ac:dyDescent="0.2">
      <c r="A109" s="29"/>
      <c r="B109" s="30"/>
      <c r="C109" s="24" t="s">
        <v>125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 x14ac:dyDescent="0.2">
      <c r="A110" s="29"/>
      <c r="B110" s="30"/>
      <c r="C110" s="29"/>
      <c r="D110" s="29"/>
      <c r="E110" s="225" t="str">
        <f>E9</f>
        <v>SO 602 - AREÁLOVÉ VONKAJŠIE OSVETLENIE</v>
      </c>
      <c r="F110" s="230"/>
      <c r="G110" s="230"/>
      <c r="H110" s="230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 x14ac:dyDescent="0.2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19</v>
      </c>
      <c r="D112" s="29"/>
      <c r="E112" s="29"/>
      <c r="F112" s="22" t="str">
        <f>F12</f>
        <v>Partizánske parc.č.: 3958/171</v>
      </c>
      <c r="G112" s="29"/>
      <c r="H112" s="29"/>
      <c r="I112" s="24" t="s">
        <v>21</v>
      </c>
      <c r="J112" s="52" t="str">
        <f>IF(J12="","",J12)</f>
        <v>17. 2. 2020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 x14ac:dyDescent="0.2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 x14ac:dyDescent="0.2">
      <c r="A114" s="29"/>
      <c r="B114" s="30"/>
      <c r="C114" s="24" t="s">
        <v>23</v>
      </c>
      <c r="D114" s="29"/>
      <c r="E114" s="29"/>
      <c r="F114" s="22" t="str">
        <f>E15</f>
        <v>Mesto Partizánske</v>
      </c>
      <c r="G114" s="29"/>
      <c r="H114" s="29"/>
      <c r="I114" s="24" t="s">
        <v>29</v>
      </c>
      <c r="J114" s="27" t="str">
        <f>E21</f>
        <v>Hescon, s.r.o.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 x14ac:dyDescent="0.2">
      <c r="A115" s="29"/>
      <c r="B115" s="30"/>
      <c r="C115" s="24" t="s">
        <v>27</v>
      </c>
      <c r="D115" s="29"/>
      <c r="E115" s="29"/>
      <c r="F115" s="22" t="str">
        <f>IF(E18="","",E18)</f>
        <v>Vyplň údaj</v>
      </c>
      <c r="G115" s="29"/>
      <c r="H115" s="29"/>
      <c r="I115" s="24" t="s">
        <v>32</v>
      </c>
      <c r="J115" s="27" t="str">
        <f>E24</f>
        <v>Hescon, s.r.o.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 x14ac:dyDescent="0.2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 x14ac:dyDescent="0.2">
      <c r="A117" s="117"/>
      <c r="B117" s="118"/>
      <c r="C117" s="119" t="s">
        <v>148</v>
      </c>
      <c r="D117" s="120" t="s">
        <v>60</v>
      </c>
      <c r="E117" s="120" t="s">
        <v>56</v>
      </c>
      <c r="F117" s="120" t="s">
        <v>57</v>
      </c>
      <c r="G117" s="120" t="s">
        <v>149</v>
      </c>
      <c r="H117" s="120" t="s">
        <v>150</v>
      </c>
      <c r="I117" s="120" t="s">
        <v>151</v>
      </c>
      <c r="J117" s="121" t="s">
        <v>130</v>
      </c>
      <c r="K117" s="122" t="s">
        <v>152</v>
      </c>
      <c r="L117" s="123"/>
      <c r="M117" s="59" t="s">
        <v>1</v>
      </c>
      <c r="N117" s="60" t="s">
        <v>39</v>
      </c>
      <c r="O117" s="60" t="s">
        <v>153</v>
      </c>
      <c r="P117" s="60" t="s">
        <v>154</v>
      </c>
      <c r="Q117" s="60" t="s">
        <v>155</v>
      </c>
      <c r="R117" s="60" t="s">
        <v>156</v>
      </c>
      <c r="S117" s="60" t="s">
        <v>157</v>
      </c>
      <c r="T117" s="61" t="s">
        <v>158</v>
      </c>
      <c r="U117" s="117"/>
      <c r="V117" s="117"/>
      <c r="W117" s="117"/>
      <c r="X117" s="117"/>
      <c r="Y117" s="117"/>
      <c r="Z117" s="117"/>
      <c r="AA117" s="117"/>
      <c r="AB117" s="117"/>
      <c r="AC117" s="117"/>
      <c r="AD117" s="117"/>
      <c r="AE117" s="117"/>
    </row>
    <row r="118" spans="1:65" s="2" customFormat="1" ht="22.9" customHeight="1" x14ac:dyDescent="0.25">
      <c r="A118" s="29"/>
      <c r="B118" s="30"/>
      <c r="C118" s="66" t="s">
        <v>131</v>
      </c>
      <c r="D118" s="29"/>
      <c r="E118" s="29"/>
      <c r="F118" s="29"/>
      <c r="G118" s="29"/>
      <c r="H118" s="29"/>
      <c r="I118" s="29"/>
      <c r="J118" s="124">
        <f>BK118</f>
        <v>5560</v>
      </c>
      <c r="K118" s="29"/>
      <c r="L118" s="30"/>
      <c r="M118" s="62"/>
      <c r="N118" s="53"/>
      <c r="O118" s="63"/>
      <c r="P118" s="125">
        <f>P119</f>
        <v>0</v>
      </c>
      <c r="Q118" s="63"/>
      <c r="R118" s="125">
        <f>R119</f>
        <v>0</v>
      </c>
      <c r="S118" s="63"/>
      <c r="T118" s="126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74</v>
      </c>
      <c r="AU118" s="14" t="s">
        <v>132</v>
      </c>
      <c r="BK118" s="127">
        <f>BK119</f>
        <v>5560</v>
      </c>
    </row>
    <row r="119" spans="1:65" s="12" customFormat="1" ht="25.9" customHeight="1" x14ac:dyDescent="0.2">
      <c r="B119" s="128"/>
      <c r="D119" s="129" t="s">
        <v>74</v>
      </c>
      <c r="E119" s="130" t="s">
        <v>201</v>
      </c>
      <c r="F119" s="130" t="s">
        <v>344</v>
      </c>
      <c r="I119" s="131"/>
      <c r="J119" s="132">
        <f>BK119</f>
        <v>5560</v>
      </c>
      <c r="L119" s="128"/>
      <c r="M119" s="133"/>
      <c r="N119" s="134"/>
      <c r="O119" s="134"/>
      <c r="P119" s="135">
        <f>P120</f>
        <v>0</v>
      </c>
      <c r="Q119" s="134"/>
      <c r="R119" s="135">
        <f>R120</f>
        <v>0</v>
      </c>
      <c r="S119" s="134"/>
      <c r="T119" s="136">
        <f>T120</f>
        <v>0</v>
      </c>
      <c r="AR119" s="129" t="s">
        <v>170</v>
      </c>
      <c r="AT119" s="137" t="s">
        <v>74</v>
      </c>
      <c r="AU119" s="137" t="s">
        <v>75</v>
      </c>
      <c r="AY119" s="129" t="s">
        <v>161</v>
      </c>
      <c r="BK119" s="138">
        <f>BK120</f>
        <v>5560</v>
      </c>
    </row>
    <row r="120" spans="1:65" s="12" customFormat="1" ht="22.9" customHeight="1" x14ac:dyDescent="0.2">
      <c r="B120" s="128"/>
      <c r="D120" s="129" t="s">
        <v>74</v>
      </c>
      <c r="E120" s="139" t="s">
        <v>345</v>
      </c>
      <c r="F120" s="139" t="s">
        <v>346</v>
      </c>
      <c r="I120" s="131"/>
      <c r="J120" s="140">
        <f>BK120</f>
        <v>5560</v>
      </c>
      <c r="L120" s="128"/>
      <c r="M120" s="133"/>
      <c r="N120" s="134"/>
      <c r="O120" s="134"/>
      <c r="P120" s="135">
        <f>SUM(P121:P141)</f>
        <v>0</v>
      </c>
      <c r="Q120" s="134"/>
      <c r="R120" s="135">
        <f>SUM(R121:R141)</f>
        <v>0</v>
      </c>
      <c r="S120" s="134"/>
      <c r="T120" s="136">
        <f>SUM(T121:T141)</f>
        <v>0</v>
      </c>
      <c r="AR120" s="129" t="s">
        <v>170</v>
      </c>
      <c r="AT120" s="137" t="s">
        <v>74</v>
      </c>
      <c r="AU120" s="137" t="s">
        <v>83</v>
      </c>
      <c r="AY120" s="129" t="s">
        <v>161</v>
      </c>
      <c r="BK120" s="138">
        <f>SUM(BK121:BK141)</f>
        <v>5560</v>
      </c>
    </row>
    <row r="121" spans="1:65" s="2" customFormat="1" ht="14.45" customHeight="1" x14ac:dyDescent="0.2">
      <c r="A121" s="29"/>
      <c r="B121" s="141"/>
      <c r="C121" s="142" t="s">
        <v>83</v>
      </c>
      <c r="D121" s="142" t="s">
        <v>164</v>
      </c>
      <c r="E121" s="143" t="s">
        <v>1293</v>
      </c>
      <c r="F121" s="144" t="s">
        <v>1294</v>
      </c>
      <c r="G121" s="145" t="s">
        <v>290</v>
      </c>
      <c r="H121" s="146">
        <v>7</v>
      </c>
      <c r="I121" s="147">
        <v>280</v>
      </c>
      <c r="J121" s="148">
        <f t="shared" ref="J121:J141" si="0">ROUND(I121*H121,2)</f>
        <v>1960</v>
      </c>
      <c r="K121" s="149"/>
      <c r="L121" s="30"/>
      <c r="M121" s="150" t="s">
        <v>1</v>
      </c>
      <c r="N121" s="151" t="s">
        <v>41</v>
      </c>
      <c r="O121" s="55"/>
      <c r="P121" s="152">
        <f t="shared" ref="P121:P141" si="1">O121*H121</f>
        <v>0</v>
      </c>
      <c r="Q121" s="152">
        <v>0</v>
      </c>
      <c r="R121" s="152">
        <f t="shared" ref="R121:R141" si="2">Q121*H121</f>
        <v>0</v>
      </c>
      <c r="S121" s="152">
        <v>0</v>
      </c>
      <c r="T121" s="153">
        <f t="shared" ref="T121:T141" si="3"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4" t="s">
        <v>168</v>
      </c>
      <c r="AT121" s="154" t="s">
        <v>164</v>
      </c>
      <c r="AU121" s="154" t="s">
        <v>163</v>
      </c>
      <c r="AY121" s="14" t="s">
        <v>161</v>
      </c>
      <c r="BE121" s="155">
        <f t="shared" ref="BE121:BE141" si="4">IF(N121="základná",J121,0)</f>
        <v>0</v>
      </c>
      <c r="BF121" s="155">
        <f t="shared" ref="BF121:BF141" si="5">IF(N121="znížená",J121,0)</f>
        <v>1960</v>
      </c>
      <c r="BG121" s="155">
        <f t="shared" ref="BG121:BG141" si="6">IF(N121="zákl. prenesená",J121,0)</f>
        <v>0</v>
      </c>
      <c r="BH121" s="155">
        <f t="shared" ref="BH121:BH141" si="7">IF(N121="zníž. prenesená",J121,0)</f>
        <v>0</v>
      </c>
      <c r="BI121" s="155">
        <f t="shared" ref="BI121:BI141" si="8">IF(N121="nulová",J121,0)</f>
        <v>0</v>
      </c>
      <c r="BJ121" s="14" t="s">
        <v>163</v>
      </c>
      <c r="BK121" s="155">
        <f t="shared" ref="BK121:BK141" si="9">ROUND(I121*H121,2)</f>
        <v>1960</v>
      </c>
      <c r="BL121" s="14" t="s">
        <v>168</v>
      </c>
      <c r="BM121" s="154" t="s">
        <v>1295</v>
      </c>
    </row>
    <row r="122" spans="1:65" s="2" customFormat="1" ht="14.45" customHeight="1" x14ac:dyDescent="0.2">
      <c r="A122" s="29"/>
      <c r="B122" s="141"/>
      <c r="C122" s="142" t="s">
        <v>163</v>
      </c>
      <c r="D122" s="142" t="s">
        <v>164</v>
      </c>
      <c r="E122" s="143" t="s">
        <v>1296</v>
      </c>
      <c r="F122" s="144" t="s">
        <v>1297</v>
      </c>
      <c r="G122" s="145" t="s">
        <v>290</v>
      </c>
      <c r="H122" s="146">
        <v>6</v>
      </c>
      <c r="I122" s="147">
        <v>50</v>
      </c>
      <c r="J122" s="148">
        <f t="shared" si="0"/>
        <v>300</v>
      </c>
      <c r="K122" s="149"/>
      <c r="L122" s="30"/>
      <c r="M122" s="150" t="s">
        <v>1</v>
      </c>
      <c r="N122" s="151" t="s">
        <v>41</v>
      </c>
      <c r="O122" s="55"/>
      <c r="P122" s="152">
        <f t="shared" si="1"/>
        <v>0</v>
      </c>
      <c r="Q122" s="152">
        <v>0</v>
      </c>
      <c r="R122" s="152">
        <f t="shared" si="2"/>
        <v>0</v>
      </c>
      <c r="S122" s="152">
        <v>0</v>
      </c>
      <c r="T122" s="153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4" t="s">
        <v>168</v>
      </c>
      <c r="AT122" s="154" t="s">
        <v>164</v>
      </c>
      <c r="AU122" s="154" t="s">
        <v>163</v>
      </c>
      <c r="AY122" s="14" t="s">
        <v>161</v>
      </c>
      <c r="BE122" s="155">
        <f t="shared" si="4"/>
        <v>0</v>
      </c>
      <c r="BF122" s="155">
        <f t="shared" si="5"/>
        <v>300</v>
      </c>
      <c r="BG122" s="155">
        <f t="shared" si="6"/>
        <v>0</v>
      </c>
      <c r="BH122" s="155">
        <f t="shared" si="7"/>
        <v>0</v>
      </c>
      <c r="BI122" s="155">
        <f t="shared" si="8"/>
        <v>0</v>
      </c>
      <c r="BJ122" s="14" t="s">
        <v>163</v>
      </c>
      <c r="BK122" s="155">
        <f t="shared" si="9"/>
        <v>300</v>
      </c>
      <c r="BL122" s="14" t="s">
        <v>168</v>
      </c>
      <c r="BM122" s="154" t="s">
        <v>1298</v>
      </c>
    </row>
    <row r="123" spans="1:65" s="2" customFormat="1" ht="14.45" customHeight="1" x14ac:dyDescent="0.2">
      <c r="A123" s="29"/>
      <c r="B123" s="141"/>
      <c r="C123" s="142" t="s">
        <v>170</v>
      </c>
      <c r="D123" s="142" t="s">
        <v>164</v>
      </c>
      <c r="E123" s="143" t="s">
        <v>1299</v>
      </c>
      <c r="F123" s="144" t="s">
        <v>1300</v>
      </c>
      <c r="G123" s="145" t="s">
        <v>290</v>
      </c>
      <c r="H123" s="146">
        <v>1</v>
      </c>
      <c r="I123" s="147">
        <v>50</v>
      </c>
      <c r="J123" s="148">
        <f t="shared" si="0"/>
        <v>50</v>
      </c>
      <c r="K123" s="149"/>
      <c r="L123" s="30"/>
      <c r="M123" s="150" t="s">
        <v>1</v>
      </c>
      <c r="N123" s="151" t="s">
        <v>41</v>
      </c>
      <c r="O123" s="55"/>
      <c r="P123" s="152">
        <f t="shared" si="1"/>
        <v>0</v>
      </c>
      <c r="Q123" s="152">
        <v>0</v>
      </c>
      <c r="R123" s="152">
        <f t="shared" si="2"/>
        <v>0</v>
      </c>
      <c r="S123" s="152">
        <v>0</v>
      </c>
      <c r="T123" s="153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4" t="s">
        <v>168</v>
      </c>
      <c r="AT123" s="154" t="s">
        <v>164</v>
      </c>
      <c r="AU123" s="154" t="s">
        <v>163</v>
      </c>
      <c r="AY123" s="14" t="s">
        <v>161</v>
      </c>
      <c r="BE123" s="155">
        <f t="shared" si="4"/>
        <v>0</v>
      </c>
      <c r="BF123" s="155">
        <f t="shared" si="5"/>
        <v>50</v>
      </c>
      <c r="BG123" s="155">
        <f t="shared" si="6"/>
        <v>0</v>
      </c>
      <c r="BH123" s="155">
        <f t="shared" si="7"/>
        <v>0</v>
      </c>
      <c r="BI123" s="155">
        <f t="shared" si="8"/>
        <v>0</v>
      </c>
      <c r="BJ123" s="14" t="s">
        <v>163</v>
      </c>
      <c r="BK123" s="155">
        <f t="shared" si="9"/>
        <v>50</v>
      </c>
      <c r="BL123" s="14" t="s">
        <v>168</v>
      </c>
      <c r="BM123" s="154" t="s">
        <v>1301</v>
      </c>
    </row>
    <row r="124" spans="1:65" s="2" customFormat="1" ht="14.45" customHeight="1" x14ac:dyDescent="0.2">
      <c r="A124" s="29"/>
      <c r="B124" s="141"/>
      <c r="C124" s="142" t="s">
        <v>168</v>
      </c>
      <c r="D124" s="142" t="s">
        <v>164</v>
      </c>
      <c r="E124" s="143" t="s">
        <v>1302</v>
      </c>
      <c r="F124" s="144" t="s">
        <v>1303</v>
      </c>
      <c r="G124" s="145" t="s">
        <v>290</v>
      </c>
      <c r="H124" s="146">
        <v>1</v>
      </c>
      <c r="I124" s="147">
        <v>450</v>
      </c>
      <c r="J124" s="148">
        <f t="shared" si="0"/>
        <v>450</v>
      </c>
      <c r="K124" s="149"/>
      <c r="L124" s="30"/>
      <c r="M124" s="150" t="s">
        <v>1</v>
      </c>
      <c r="N124" s="151" t="s">
        <v>41</v>
      </c>
      <c r="O124" s="55"/>
      <c r="P124" s="152">
        <f t="shared" si="1"/>
        <v>0</v>
      </c>
      <c r="Q124" s="152">
        <v>0</v>
      </c>
      <c r="R124" s="152">
        <f t="shared" si="2"/>
        <v>0</v>
      </c>
      <c r="S124" s="152">
        <v>0</v>
      </c>
      <c r="T124" s="153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4" t="s">
        <v>168</v>
      </c>
      <c r="AT124" s="154" t="s">
        <v>164</v>
      </c>
      <c r="AU124" s="154" t="s">
        <v>163</v>
      </c>
      <c r="AY124" s="14" t="s">
        <v>161</v>
      </c>
      <c r="BE124" s="155">
        <f t="shared" si="4"/>
        <v>0</v>
      </c>
      <c r="BF124" s="155">
        <f t="shared" si="5"/>
        <v>450</v>
      </c>
      <c r="BG124" s="155">
        <f t="shared" si="6"/>
        <v>0</v>
      </c>
      <c r="BH124" s="155">
        <f t="shared" si="7"/>
        <v>0</v>
      </c>
      <c r="BI124" s="155">
        <f t="shared" si="8"/>
        <v>0</v>
      </c>
      <c r="BJ124" s="14" t="s">
        <v>163</v>
      </c>
      <c r="BK124" s="155">
        <f t="shared" si="9"/>
        <v>450</v>
      </c>
      <c r="BL124" s="14" t="s">
        <v>168</v>
      </c>
      <c r="BM124" s="154" t="s">
        <v>1304</v>
      </c>
    </row>
    <row r="125" spans="1:65" s="2" customFormat="1" ht="14.45" customHeight="1" x14ac:dyDescent="0.2">
      <c r="A125" s="29"/>
      <c r="B125" s="141"/>
      <c r="C125" s="142" t="s">
        <v>177</v>
      </c>
      <c r="D125" s="142" t="s">
        <v>164</v>
      </c>
      <c r="E125" s="143" t="s">
        <v>1305</v>
      </c>
      <c r="F125" s="144" t="s">
        <v>1306</v>
      </c>
      <c r="G125" s="145" t="s">
        <v>290</v>
      </c>
      <c r="H125" s="146">
        <v>1</v>
      </c>
      <c r="I125" s="147">
        <v>500</v>
      </c>
      <c r="J125" s="148">
        <f t="shared" si="0"/>
        <v>500</v>
      </c>
      <c r="K125" s="149"/>
      <c r="L125" s="30"/>
      <c r="M125" s="150" t="s">
        <v>1</v>
      </c>
      <c r="N125" s="151" t="s">
        <v>41</v>
      </c>
      <c r="O125" s="55"/>
      <c r="P125" s="152">
        <f t="shared" si="1"/>
        <v>0</v>
      </c>
      <c r="Q125" s="152">
        <v>0</v>
      </c>
      <c r="R125" s="152">
        <f t="shared" si="2"/>
        <v>0</v>
      </c>
      <c r="S125" s="152">
        <v>0</v>
      </c>
      <c r="T125" s="153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4" t="s">
        <v>168</v>
      </c>
      <c r="AT125" s="154" t="s">
        <v>164</v>
      </c>
      <c r="AU125" s="154" t="s">
        <v>163</v>
      </c>
      <c r="AY125" s="14" t="s">
        <v>161</v>
      </c>
      <c r="BE125" s="155">
        <f t="shared" si="4"/>
        <v>0</v>
      </c>
      <c r="BF125" s="155">
        <f t="shared" si="5"/>
        <v>500</v>
      </c>
      <c r="BG125" s="155">
        <f t="shared" si="6"/>
        <v>0</v>
      </c>
      <c r="BH125" s="155">
        <f t="shared" si="7"/>
        <v>0</v>
      </c>
      <c r="BI125" s="155">
        <f t="shared" si="8"/>
        <v>0</v>
      </c>
      <c r="BJ125" s="14" t="s">
        <v>163</v>
      </c>
      <c r="BK125" s="155">
        <f t="shared" si="9"/>
        <v>500</v>
      </c>
      <c r="BL125" s="14" t="s">
        <v>168</v>
      </c>
      <c r="BM125" s="154" t="s">
        <v>1307</v>
      </c>
    </row>
    <row r="126" spans="1:65" s="2" customFormat="1" ht="14.45" customHeight="1" x14ac:dyDescent="0.2">
      <c r="A126" s="29"/>
      <c r="B126" s="141"/>
      <c r="C126" s="142" t="s">
        <v>181</v>
      </c>
      <c r="D126" s="142" t="s">
        <v>164</v>
      </c>
      <c r="E126" s="143" t="s">
        <v>1308</v>
      </c>
      <c r="F126" s="144" t="s">
        <v>1309</v>
      </c>
      <c r="G126" s="145" t="s">
        <v>272</v>
      </c>
      <c r="H126" s="146">
        <v>210</v>
      </c>
      <c r="I126" s="147">
        <v>1.9</v>
      </c>
      <c r="J126" s="148">
        <f t="shared" si="0"/>
        <v>399</v>
      </c>
      <c r="K126" s="149"/>
      <c r="L126" s="30"/>
      <c r="M126" s="150" t="s">
        <v>1</v>
      </c>
      <c r="N126" s="151" t="s">
        <v>41</v>
      </c>
      <c r="O126" s="55"/>
      <c r="P126" s="152">
        <f t="shared" si="1"/>
        <v>0</v>
      </c>
      <c r="Q126" s="152">
        <v>0</v>
      </c>
      <c r="R126" s="152">
        <f t="shared" si="2"/>
        <v>0</v>
      </c>
      <c r="S126" s="152">
        <v>0</v>
      </c>
      <c r="T126" s="153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168</v>
      </c>
      <c r="AT126" s="154" t="s">
        <v>164</v>
      </c>
      <c r="AU126" s="154" t="s">
        <v>163</v>
      </c>
      <c r="AY126" s="14" t="s">
        <v>161</v>
      </c>
      <c r="BE126" s="155">
        <f t="shared" si="4"/>
        <v>0</v>
      </c>
      <c r="BF126" s="155">
        <f t="shared" si="5"/>
        <v>399</v>
      </c>
      <c r="BG126" s="155">
        <f t="shared" si="6"/>
        <v>0</v>
      </c>
      <c r="BH126" s="155">
        <f t="shared" si="7"/>
        <v>0</v>
      </c>
      <c r="BI126" s="155">
        <f t="shared" si="8"/>
        <v>0</v>
      </c>
      <c r="BJ126" s="14" t="s">
        <v>163</v>
      </c>
      <c r="BK126" s="155">
        <f t="shared" si="9"/>
        <v>399</v>
      </c>
      <c r="BL126" s="14" t="s">
        <v>168</v>
      </c>
      <c r="BM126" s="154" t="s">
        <v>1310</v>
      </c>
    </row>
    <row r="127" spans="1:65" s="2" customFormat="1" ht="14.45" customHeight="1" x14ac:dyDescent="0.2">
      <c r="A127" s="29"/>
      <c r="B127" s="141"/>
      <c r="C127" s="142" t="s">
        <v>186</v>
      </c>
      <c r="D127" s="142" t="s">
        <v>164</v>
      </c>
      <c r="E127" s="143" t="s">
        <v>1311</v>
      </c>
      <c r="F127" s="144" t="s">
        <v>1312</v>
      </c>
      <c r="G127" s="145" t="s">
        <v>290</v>
      </c>
      <c r="H127" s="146">
        <v>1</v>
      </c>
      <c r="I127" s="147">
        <v>85</v>
      </c>
      <c r="J127" s="148">
        <f t="shared" si="0"/>
        <v>85</v>
      </c>
      <c r="K127" s="149"/>
      <c r="L127" s="30"/>
      <c r="M127" s="150" t="s">
        <v>1</v>
      </c>
      <c r="N127" s="151" t="s">
        <v>41</v>
      </c>
      <c r="O127" s="55"/>
      <c r="P127" s="152">
        <f t="shared" si="1"/>
        <v>0</v>
      </c>
      <c r="Q127" s="152">
        <v>0</v>
      </c>
      <c r="R127" s="152">
        <f t="shared" si="2"/>
        <v>0</v>
      </c>
      <c r="S127" s="152">
        <v>0</v>
      </c>
      <c r="T127" s="153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168</v>
      </c>
      <c r="AT127" s="154" t="s">
        <v>164</v>
      </c>
      <c r="AU127" s="154" t="s">
        <v>163</v>
      </c>
      <c r="AY127" s="14" t="s">
        <v>161</v>
      </c>
      <c r="BE127" s="155">
        <f t="shared" si="4"/>
        <v>0</v>
      </c>
      <c r="BF127" s="155">
        <f t="shared" si="5"/>
        <v>85</v>
      </c>
      <c r="BG127" s="155">
        <f t="shared" si="6"/>
        <v>0</v>
      </c>
      <c r="BH127" s="155">
        <f t="shared" si="7"/>
        <v>0</v>
      </c>
      <c r="BI127" s="155">
        <f t="shared" si="8"/>
        <v>0</v>
      </c>
      <c r="BJ127" s="14" t="s">
        <v>163</v>
      </c>
      <c r="BK127" s="155">
        <f t="shared" si="9"/>
        <v>85</v>
      </c>
      <c r="BL127" s="14" t="s">
        <v>168</v>
      </c>
      <c r="BM127" s="154" t="s">
        <v>1313</v>
      </c>
    </row>
    <row r="128" spans="1:65" s="2" customFormat="1" ht="14.45" customHeight="1" x14ac:dyDescent="0.2">
      <c r="A128" s="29"/>
      <c r="B128" s="141"/>
      <c r="C128" s="142" t="s">
        <v>190</v>
      </c>
      <c r="D128" s="142" t="s">
        <v>164</v>
      </c>
      <c r="E128" s="143" t="s">
        <v>704</v>
      </c>
      <c r="F128" s="144" t="s">
        <v>462</v>
      </c>
      <c r="G128" s="145" t="s">
        <v>272</v>
      </c>
      <c r="H128" s="146">
        <v>30</v>
      </c>
      <c r="I128" s="147">
        <v>1.2</v>
      </c>
      <c r="J128" s="148">
        <f t="shared" si="0"/>
        <v>36</v>
      </c>
      <c r="K128" s="149"/>
      <c r="L128" s="30"/>
      <c r="M128" s="150" t="s">
        <v>1</v>
      </c>
      <c r="N128" s="151" t="s">
        <v>41</v>
      </c>
      <c r="O128" s="55"/>
      <c r="P128" s="152">
        <f t="shared" si="1"/>
        <v>0</v>
      </c>
      <c r="Q128" s="152">
        <v>0</v>
      </c>
      <c r="R128" s="152">
        <f t="shared" si="2"/>
        <v>0</v>
      </c>
      <c r="S128" s="152">
        <v>0</v>
      </c>
      <c r="T128" s="153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168</v>
      </c>
      <c r="AT128" s="154" t="s">
        <v>164</v>
      </c>
      <c r="AU128" s="154" t="s">
        <v>163</v>
      </c>
      <c r="AY128" s="14" t="s">
        <v>161</v>
      </c>
      <c r="BE128" s="155">
        <f t="shared" si="4"/>
        <v>0</v>
      </c>
      <c r="BF128" s="155">
        <f t="shared" si="5"/>
        <v>36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4" t="s">
        <v>163</v>
      </c>
      <c r="BK128" s="155">
        <f t="shared" si="9"/>
        <v>36</v>
      </c>
      <c r="BL128" s="14" t="s">
        <v>168</v>
      </c>
      <c r="BM128" s="154" t="s">
        <v>1314</v>
      </c>
    </row>
    <row r="129" spans="1:65" s="2" customFormat="1" ht="14.45" customHeight="1" x14ac:dyDescent="0.2">
      <c r="A129" s="29"/>
      <c r="B129" s="141"/>
      <c r="C129" s="142" t="s">
        <v>195</v>
      </c>
      <c r="D129" s="142" t="s">
        <v>164</v>
      </c>
      <c r="E129" s="143" t="s">
        <v>364</v>
      </c>
      <c r="F129" s="144" t="s">
        <v>365</v>
      </c>
      <c r="G129" s="145" t="s">
        <v>366</v>
      </c>
      <c r="H129" s="146">
        <v>16</v>
      </c>
      <c r="I129" s="147">
        <v>5</v>
      </c>
      <c r="J129" s="148">
        <f t="shared" si="0"/>
        <v>80</v>
      </c>
      <c r="K129" s="149"/>
      <c r="L129" s="30"/>
      <c r="M129" s="150" t="s">
        <v>1</v>
      </c>
      <c r="N129" s="151" t="s">
        <v>41</v>
      </c>
      <c r="O129" s="55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168</v>
      </c>
      <c r="AT129" s="154" t="s">
        <v>164</v>
      </c>
      <c r="AU129" s="154" t="s">
        <v>163</v>
      </c>
      <c r="AY129" s="14" t="s">
        <v>161</v>
      </c>
      <c r="BE129" s="155">
        <f t="shared" si="4"/>
        <v>0</v>
      </c>
      <c r="BF129" s="155">
        <f t="shared" si="5"/>
        <v>80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163</v>
      </c>
      <c r="BK129" s="155">
        <f t="shared" si="9"/>
        <v>80</v>
      </c>
      <c r="BL129" s="14" t="s">
        <v>168</v>
      </c>
      <c r="BM129" s="154" t="s">
        <v>1315</v>
      </c>
    </row>
    <row r="130" spans="1:65" s="2" customFormat="1" ht="14.45" customHeight="1" x14ac:dyDescent="0.2">
      <c r="A130" s="29"/>
      <c r="B130" s="141"/>
      <c r="C130" s="142" t="s">
        <v>200</v>
      </c>
      <c r="D130" s="142" t="s">
        <v>164</v>
      </c>
      <c r="E130" s="143" t="s">
        <v>1316</v>
      </c>
      <c r="F130" s="144" t="s">
        <v>647</v>
      </c>
      <c r="G130" s="145" t="s">
        <v>374</v>
      </c>
      <c r="H130" s="146">
        <v>1</v>
      </c>
      <c r="I130" s="147">
        <v>150</v>
      </c>
      <c r="J130" s="148">
        <f t="shared" si="0"/>
        <v>150</v>
      </c>
      <c r="K130" s="149"/>
      <c r="L130" s="30"/>
      <c r="M130" s="150" t="s">
        <v>1</v>
      </c>
      <c r="N130" s="151" t="s">
        <v>41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168</v>
      </c>
      <c r="AT130" s="154" t="s">
        <v>164</v>
      </c>
      <c r="AU130" s="154" t="s">
        <v>163</v>
      </c>
      <c r="AY130" s="14" t="s">
        <v>161</v>
      </c>
      <c r="BE130" s="155">
        <f t="shared" si="4"/>
        <v>0</v>
      </c>
      <c r="BF130" s="155">
        <f t="shared" si="5"/>
        <v>150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163</v>
      </c>
      <c r="BK130" s="155">
        <f t="shared" si="9"/>
        <v>150</v>
      </c>
      <c r="BL130" s="14" t="s">
        <v>168</v>
      </c>
      <c r="BM130" s="154" t="s">
        <v>1317</v>
      </c>
    </row>
    <row r="131" spans="1:65" s="2" customFormat="1" ht="62.65" customHeight="1" x14ac:dyDescent="0.2">
      <c r="A131" s="29"/>
      <c r="B131" s="141"/>
      <c r="C131" s="142" t="s">
        <v>251</v>
      </c>
      <c r="D131" s="142" t="s">
        <v>164</v>
      </c>
      <c r="E131" s="143" t="s">
        <v>1259</v>
      </c>
      <c r="F131" s="144" t="s">
        <v>1318</v>
      </c>
      <c r="G131" s="145" t="s">
        <v>272</v>
      </c>
      <c r="H131" s="146">
        <v>0</v>
      </c>
      <c r="I131" s="147">
        <v>25</v>
      </c>
      <c r="J131" s="148">
        <f t="shared" si="0"/>
        <v>0</v>
      </c>
      <c r="K131" s="149"/>
      <c r="L131" s="30"/>
      <c r="M131" s="150" t="s">
        <v>1</v>
      </c>
      <c r="N131" s="151" t="s">
        <v>41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168</v>
      </c>
      <c r="AT131" s="154" t="s">
        <v>164</v>
      </c>
      <c r="AU131" s="154" t="s">
        <v>163</v>
      </c>
      <c r="AY131" s="14" t="s">
        <v>161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163</v>
      </c>
      <c r="BK131" s="155">
        <f t="shared" si="9"/>
        <v>0</v>
      </c>
      <c r="BL131" s="14" t="s">
        <v>168</v>
      </c>
      <c r="BM131" s="154" t="s">
        <v>1319</v>
      </c>
    </row>
    <row r="132" spans="1:65" s="2" customFormat="1" ht="14.45" customHeight="1" x14ac:dyDescent="0.2">
      <c r="A132" s="29"/>
      <c r="B132" s="141"/>
      <c r="C132" s="142" t="s">
        <v>210</v>
      </c>
      <c r="D132" s="142" t="s">
        <v>164</v>
      </c>
      <c r="E132" s="143" t="s">
        <v>1320</v>
      </c>
      <c r="F132" s="144" t="s">
        <v>402</v>
      </c>
      <c r="G132" s="145" t="s">
        <v>374</v>
      </c>
      <c r="H132" s="146">
        <v>1</v>
      </c>
      <c r="I132" s="147">
        <v>150</v>
      </c>
      <c r="J132" s="148">
        <f t="shared" si="0"/>
        <v>150</v>
      </c>
      <c r="K132" s="149"/>
      <c r="L132" s="30"/>
      <c r="M132" s="150" t="s">
        <v>1</v>
      </c>
      <c r="N132" s="151" t="s">
        <v>41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168</v>
      </c>
      <c r="AT132" s="154" t="s">
        <v>164</v>
      </c>
      <c r="AU132" s="154" t="s">
        <v>163</v>
      </c>
      <c r="AY132" s="14" t="s">
        <v>161</v>
      </c>
      <c r="BE132" s="155">
        <f t="shared" si="4"/>
        <v>0</v>
      </c>
      <c r="BF132" s="155">
        <f t="shared" si="5"/>
        <v>150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163</v>
      </c>
      <c r="BK132" s="155">
        <f t="shared" si="9"/>
        <v>150</v>
      </c>
      <c r="BL132" s="14" t="s">
        <v>168</v>
      </c>
      <c r="BM132" s="154" t="s">
        <v>1321</v>
      </c>
    </row>
    <row r="133" spans="1:65" s="2" customFormat="1" ht="14.45" customHeight="1" x14ac:dyDescent="0.2">
      <c r="A133" s="29"/>
      <c r="B133" s="141"/>
      <c r="C133" s="142" t="s">
        <v>214</v>
      </c>
      <c r="D133" s="142" t="s">
        <v>164</v>
      </c>
      <c r="E133" s="143" t="s">
        <v>405</v>
      </c>
      <c r="F133" s="144" t="s">
        <v>406</v>
      </c>
      <c r="G133" s="145" t="s">
        <v>374</v>
      </c>
      <c r="H133" s="146">
        <v>1</v>
      </c>
      <c r="I133" s="147">
        <v>100</v>
      </c>
      <c r="J133" s="148">
        <f t="shared" si="0"/>
        <v>100</v>
      </c>
      <c r="K133" s="149"/>
      <c r="L133" s="30"/>
      <c r="M133" s="150" t="s">
        <v>1</v>
      </c>
      <c r="N133" s="151" t="s">
        <v>41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168</v>
      </c>
      <c r="AT133" s="154" t="s">
        <v>164</v>
      </c>
      <c r="AU133" s="154" t="s">
        <v>163</v>
      </c>
      <c r="AY133" s="14" t="s">
        <v>161</v>
      </c>
      <c r="BE133" s="155">
        <f t="shared" si="4"/>
        <v>0</v>
      </c>
      <c r="BF133" s="155">
        <f t="shared" si="5"/>
        <v>100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163</v>
      </c>
      <c r="BK133" s="155">
        <f t="shared" si="9"/>
        <v>100</v>
      </c>
      <c r="BL133" s="14" t="s">
        <v>168</v>
      </c>
      <c r="BM133" s="154" t="s">
        <v>1322</v>
      </c>
    </row>
    <row r="134" spans="1:65" s="2" customFormat="1" ht="37.9" customHeight="1" x14ac:dyDescent="0.2">
      <c r="A134" s="29"/>
      <c r="B134" s="141"/>
      <c r="C134" s="142" t="s">
        <v>218</v>
      </c>
      <c r="D134" s="142" t="s">
        <v>164</v>
      </c>
      <c r="E134" s="143" t="s">
        <v>1323</v>
      </c>
      <c r="F134" s="144" t="s">
        <v>410</v>
      </c>
      <c r="G134" s="145" t="s">
        <v>374</v>
      </c>
      <c r="H134" s="146">
        <v>1</v>
      </c>
      <c r="I134" s="147">
        <v>250</v>
      </c>
      <c r="J134" s="148">
        <f t="shared" si="0"/>
        <v>250</v>
      </c>
      <c r="K134" s="149"/>
      <c r="L134" s="30"/>
      <c r="M134" s="150" t="s">
        <v>1</v>
      </c>
      <c r="N134" s="151" t="s">
        <v>41</v>
      </c>
      <c r="O134" s="55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168</v>
      </c>
      <c r="AT134" s="154" t="s">
        <v>164</v>
      </c>
      <c r="AU134" s="154" t="s">
        <v>163</v>
      </c>
      <c r="AY134" s="14" t="s">
        <v>161</v>
      </c>
      <c r="BE134" s="155">
        <f t="shared" si="4"/>
        <v>0</v>
      </c>
      <c r="BF134" s="155">
        <f t="shared" si="5"/>
        <v>250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163</v>
      </c>
      <c r="BK134" s="155">
        <f t="shared" si="9"/>
        <v>250</v>
      </c>
      <c r="BL134" s="14" t="s">
        <v>168</v>
      </c>
      <c r="BM134" s="154" t="s">
        <v>1324</v>
      </c>
    </row>
    <row r="135" spans="1:65" s="2" customFormat="1" ht="14.45" customHeight="1" x14ac:dyDescent="0.2">
      <c r="A135" s="29"/>
      <c r="B135" s="141"/>
      <c r="C135" s="142" t="s">
        <v>222</v>
      </c>
      <c r="D135" s="142" t="s">
        <v>164</v>
      </c>
      <c r="E135" s="143" t="s">
        <v>693</v>
      </c>
      <c r="F135" s="144" t="s">
        <v>414</v>
      </c>
      <c r="G135" s="145" t="s">
        <v>374</v>
      </c>
      <c r="H135" s="146">
        <v>1</v>
      </c>
      <c r="I135" s="147">
        <v>150</v>
      </c>
      <c r="J135" s="148">
        <f t="shared" si="0"/>
        <v>150</v>
      </c>
      <c r="K135" s="149"/>
      <c r="L135" s="30"/>
      <c r="M135" s="150" t="s">
        <v>1</v>
      </c>
      <c r="N135" s="151" t="s">
        <v>41</v>
      </c>
      <c r="O135" s="55"/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163</v>
      </c>
      <c r="AY135" s="14" t="s">
        <v>161</v>
      </c>
      <c r="BE135" s="155">
        <f t="shared" si="4"/>
        <v>0</v>
      </c>
      <c r="BF135" s="155">
        <f t="shared" si="5"/>
        <v>150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4" t="s">
        <v>163</v>
      </c>
      <c r="BK135" s="155">
        <f t="shared" si="9"/>
        <v>150</v>
      </c>
      <c r="BL135" s="14" t="s">
        <v>168</v>
      </c>
      <c r="BM135" s="154" t="s">
        <v>1325</v>
      </c>
    </row>
    <row r="136" spans="1:65" s="2" customFormat="1" ht="37.9" customHeight="1" x14ac:dyDescent="0.2">
      <c r="A136" s="29"/>
      <c r="B136" s="141"/>
      <c r="C136" s="142" t="s">
        <v>226</v>
      </c>
      <c r="D136" s="142" t="s">
        <v>164</v>
      </c>
      <c r="E136" s="143" t="s">
        <v>1281</v>
      </c>
      <c r="F136" s="144" t="s">
        <v>418</v>
      </c>
      <c r="G136" s="145" t="s">
        <v>374</v>
      </c>
      <c r="H136" s="146">
        <v>1</v>
      </c>
      <c r="I136" s="147">
        <v>150</v>
      </c>
      <c r="J136" s="148">
        <f t="shared" si="0"/>
        <v>150</v>
      </c>
      <c r="K136" s="149"/>
      <c r="L136" s="30"/>
      <c r="M136" s="150" t="s">
        <v>1</v>
      </c>
      <c r="N136" s="151" t="s">
        <v>41</v>
      </c>
      <c r="O136" s="55"/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163</v>
      </c>
      <c r="AY136" s="14" t="s">
        <v>161</v>
      </c>
      <c r="BE136" s="155">
        <f t="shared" si="4"/>
        <v>0</v>
      </c>
      <c r="BF136" s="155">
        <f t="shared" si="5"/>
        <v>150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4" t="s">
        <v>163</v>
      </c>
      <c r="BK136" s="155">
        <f t="shared" si="9"/>
        <v>150</v>
      </c>
      <c r="BL136" s="14" t="s">
        <v>168</v>
      </c>
      <c r="BM136" s="154" t="s">
        <v>1326</v>
      </c>
    </row>
    <row r="137" spans="1:65" s="2" customFormat="1" ht="14.45" customHeight="1" x14ac:dyDescent="0.2">
      <c r="A137" s="29"/>
      <c r="B137" s="141"/>
      <c r="C137" s="142" t="s">
        <v>231</v>
      </c>
      <c r="D137" s="142" t="s">
        <v>164</v>
      </c>
      <c r="E137" s="143" t="s">
        <v>1327</v>
      </c>
      <c r="F137" s="144" t="s">
        <v>422</v>
      </c>
      <c r="G137" s="145" t="s">
        <v>374</v>
      </c>
      <c r="H137" s="146">
        <v>1</v>
      </c>
      <c r="I137" s="147">
        <v>50</v>
      </c>
      <c r="J137" s="148">
        <f t="shared" si="0"/>
        <v>50</v>
      </c>
      <c r="K137" s="149"/>
      <c r="L137" s="30"/>
      <c r="M137" s="150" t="s">
        <v>1</v>
      </c>
      <c r="N137" s="151" t="s">
        <v>41</v>
      </c>
      <c r="O137" s="55"/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168</v>
      </c>
      <c r="AT137" s="154" t="s">
        <v>164</v>
      </c>
      <c r="AU137" s="154" t="s">
        <v>163</v>
      </c>
      <c r="AY137" s="14" t="s">
        <v>161</v>
      </c>
      <c r="BE137" s="155">
        <f t="shared" si="4"/>
        <v>0</v>
      </c>
      <c r="BF137" s="155">
        <f t="shared" si="5"/>
        <v>50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4" t="s">
        <v>163</v>
      </c>
      <c r="BK137" s="155">
        <f t="shared" si="9"/>
        <v>50</v>
      </c>
      <c r="BL137" s="14" t="s">
        <v>168</v>
      </c>
      <c r="BM137" s="154" t="s">
        <v>1328</v>
      </c>
    </row>
    <row r="138" spans="1:65" s="2" customFormat="1" ht="37.9" customHeight="1" x14ac:dyDescent="0.2">
      <c r="A138" s="29"/>
      <c r="B138" s="141"/>
      <c r="C138" s="142" t="s">
        <v>236</v>
      </c>
      <c r="D138" s="142" t="s">
        <v>164</v>
      </c>
      <c r="E138" s="143" t="s">
        <v>1329</v>
      </c>
      <c r="F138" s="144" t="s">
        <v>426</v>
      </c>
      <c r="G138" s="145" t="s">
        <v>374</v>
      </c>
      <c r="H138" s="146">
        <v>1</v>
      </c>
      <c r="I138" s="147">
        <v>150</v>
      </c>
      <c r="J138" s="148">
        <f t="shared" si="0"/>
        <v>150</v>
      </c>
      <c r="K138" s="149"/>
      <c r="L138" s="30"/>
      <c r="M138" s="150" t="s">
        <v>1</v>
      </c>
      <c r="N138" s="151" t="s">
        <v>41</v>
      </c>
      <c r="O138" s="55"/>
      <c r="P138" s="152">
        <f t="shared" si="1"/>
        <v>0</v>
      </c>
      <c r="Q138" s="152">
        <v>0</v>
      </c>
      <c r="R138" s="152">
        <f t="shared" si="2"/>
        <v>0</v>
      </c>
      <c r="S138" s="152">
        <v>0</v>
      </c>
      <c r="T138" s="15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168</v>
      </c>
      <c r="AT138" s="154" t="s">
        <v>164</v>
      </c>
      <c r="AU138" s="154" t="s">
        <v>163</v>
      </c>
      <c r="AY138" s="14" t="s">
        <v>161</v>
      </c>
      <c r="BE138" s="155">
        <f t="shared" si="4"/>
        <v>0</v>
      </c>
      <c r="BF138" s="155">
        <f t="shared" si="5"/>
        <v>150</v>
      </c>
      <c r="BG138" s="155">
        <f t="shared" si="6"/>
        <v>0</v>
      </c>
      <c r="BH138" s="155">
        <f t="shared" si="7"/>
        <v>0</v>
      </c>
      <c r="BI138" s="155">
        <f t="shared" si="8"/>
        <v>0</v>
      </c>
      <c r="BJ138" s="14" t="s">
        <v>163</v>
      </c>
      <c r="BK138" s="155">
        <f t="shared" si="9"/>
        <v>150</v>
      </c>
      <c r="BL138" s="14" t="s">
        <v>168</v>
      </c>
      <c r="BM138" s="154" t="s">
        <v>1330</v>
      </c>
    </row>
    <row r="139" spans="1:65" s="2" customFormat="1" ht="24.2" customHeight="1" x14ac:dyDescent="0.2">
      <c r="A139" s="29"/>
      <c r="B139" s="141"/>
      <c r="C139" s="142" t="s">
        <v>240</v>
      </c>
      <c r="D139" s="142" t="s">
        <v>164</v>
      </c>
      <c r="E139" s="143" t="s">
        <v>1331</v>
      </c>
      <c r="F139" s="144" t="s">
        <v>430</v>
      </c>
      <c r="G139" s="145" t="s">
        <v>374</v>
      </c>
      <c r="H139" s="146">
        <v>1</v>
      </c>
      <c r="I139" s="147">
        <v>150</v>
      </c>
      <c r="J139" s="148">
        <f t="shared" si="0"/>
        <v>150</v>
      </c>
      <c r="K139" s="149"/>
      <c r="L139" s="30"/>
      <c r="M139" s="150" t="s">
        <v>1</v>
      </c>
      <c r="N139" s="151" t="s">
        <v>41</v>
      </c>
      <c r="O139" s="55"/>
      <c r="P139" s="152">
        <f t="shared" si="1"/>
        <v>0</v>
      </c>
      <c r="Q139" s="152">
        <v>0</v>
      </c>
      <c r="R139" s="152">
        <f t="shared" si="2"/>
        <v>0</v>
      </c>
      <c r="S139" s="152">
        <v>0</v>
      </c>
      <c r="T139" s="15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168</v>
      </c>
      <c r="AT139" s="154" t="s">
        <v>164</v>
      </c>
      <c r="AU139" s="154" t="s">
        <v>163</v>
      </c>
      <c r="AY139" s="14" t="s">
        <v>161</v>
      </c>
      <c r="BE139" s="155">
        <f t="shared" si="4"/>
        <v>0</v>
      </c>
      <c r="BF139" s="155">
        <f t="shared" si="5"/>
        <v>150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4" t="s">
        <v>163</v>
      </c>
      <c r="BK139" s="155">
        <f t="shared" si="9"/>
        <v>150</v>
      </c>
      <c r="BL139" s="14" t="s">
        <v>168</v>
      </c>
      <c r="BM139" s="154" t="s">
        <v>1332</v>
      </c>
    </row>
    <row r="140" spans="1:65" s="2" customFormat="1" ht="62.65" customHeight="1" x14ac:dyDescent="0.2">
      <c r="A140" s="29"/>
      <c r="B140" s="141"/>
      <c r="C140" s="142" t="s">
        <v>7</v>
      </c>
      <c r="D140" s="142" t="s">
        <v>164</v>
      </c>
      <c r="E140" s="143" t="s">
        <v>1333</v>
      </c>
      <c r="F140" s="144" t="s">
        <v>434</v>
      </c>
      <c r="G140" s="145" t="s">
        <v>374</v>
      </c>
      <c r="H140" s="146">
        <v>1</v>
      </c>
      <c r="I140" s="147">
        <v>250</v>
      </c>
      <c r="J140" s="148">
        <f t="shared" si="0"/>
        <v>250</v>
      </c>
      <c r="K140" s="149"/>
      <c r="L140" s="30"/>
      <c r="M140" s="150" t="s">
        <v>1</v>
      </c>
      <c r="N140" s="151" t="s">
        <v>41</v>
      </c>
      <c r="O140" s="55"/>
      <c r="P140" s="152">
        <f t="shared" si="1"/>
        <v>0</v>
      </c>
      <c r="Q140" s="152">
        <v>0</v>
      </c>
      <c r="R140" s="152">
        <f t="shared" si="2"/>
        <v>0</v>
      </c>
      <c r="S140" s="152">
        <v>0</v>
      </c>
      <c r="T140" s="15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168</v>
      </c>
      <c r="AT140" s="154" t="s">
        <v>164</v>
      </c>
      <c r="AU140" s="154" t="s">
        <v>163</v>
      </c>
      <c r="AY140" s="14" t="s">
        <v>161</v>
      </c>
      <c r="BE140" s="155">
        <f t="shared" si="4"/>
        <v>0</v>
      </c>
      <c r="BF140" s="155">
        <f t="shared" si="5"/>
        <v>250</v>
      </c>
      <c r="BG140" s="155">
        <f t="shared" si="6"/>
        <v>0</v>
      </c>
      <c r="BH140" s="155">
        <f t="shared" si="7"/>
        <v>0</v>
      </c>
      <c r="BI140" s="155">
        <f t="shared" si="8"/>
        <v>0</v>
      </c>
      <c r="BJ140" s="14" t="s">
        <v>163</v>
      </c>
      <c r="BK140" s="155">
        <f t="shared" si="9"/>
        <v>250</v>
      </c>
      <c r="BL140" s="14" t="s">
        <v>168</v>
      </c>
      <c r="BM140" s="154" t="s">
        <v>1334</v>
      </c>
    </row>
    <row r="141" spans="1:65" s="2" customFormat="1" ht="24.2" customHeight="1" x14ac:dyDescent="0.2">
      <c r="A141" s="29"/>
      <c r="B141" s="141"/>
      <c r="C141" s="142" t="s">
        <v>247</v>
      </c>
      <c r="D141" s="142" t="s">
        <v>164</v>
      </c>
      <c r="E141" s="143" t="s">
        <v>1335</v>
      </c>
      <c r="F141" s="144" t="s">
        <v>442</v>
      </c>
      <c r="G141" s="145" t="s">
        <v>374</v>
      </c>
      <c r="H141" s="146">
        <v>1</v>
      </c>
      <c r="I141" s="147">
        <v>150</v>
      </c>
      <c r="J141" s="148">
        <f t="shared" si="0"/>
        <v>150</v>
      </c>
      <c r="K141" s="149"/>
      <c r="L141" s="30"/>
      <c r="M141" s="167" t="s">
        <v>1</v>
      </c>
      <c r="N141" s="168" t="s">
        <v>41</v>
      </c>
      <c r="O141" s="169"/>
      <c r="P141" s="170">
        <f t="shared" si="1"/>
        <v>0</v>
      </c>
      <c r="Q141" s="170">
        <v>0</v>
      </c>
      <c r="R141" s="170">
        <f t="shared" si="2"/>
        <v>0</v>
      </c>
      <c r="S141" s="170">
        <v>0</v>
      </c>
      <c r="T141" s="171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168</v>
      </c>
      <c r="AT141" s="154" t="s">
        <v>164</v>
      </c>
      <c r="AU141" s="154" t="s">
        <v>163</v>
      </c>
      <c r="AY141" s="14" t="s">
        <v>161</v>
      </c>
      <c r="BE141" s="155">
        <f t="shared" si="4"/>
        <v>0</v>
      </c>
      <c r="BF141" s="155">
        <f t="shared" si="5"/>
        <v>150</v>
      </c>
      <c r="BG141" s="155">
        <f t="shared" si="6"/>
        <v>0</v>
      </c>
      <c r="BH141" s="155">
        <f t="shared" si="7"/>
        <v>0</v>
      </c>
      <c r="BI141" s="155">
        <f t="shared" si="8"/>
        <v>0</v>
      </c>
      <c r="BJ141" s="14" t="s">
        <v>163</v>
      </c>
      <c r="BK141" s="155">
        <f t="shared" si="9"/>
        <v>150</v>
      </c>
      <c r="BL141" s="14" t="s">
        <v>168</v>
      </c>
      <c r="BM141" s="154" t="s">
        <v>1336</v>
      </c>
    </row>
    <row r="142" spans="1:65" s="2" customFormat="1" ht="6.95" customHeight="1" x14ac:dyDescent="0.2">
      <c r="A142" s="29"/>
      <c r="B142" s="44"/>
      <c r="C142" s="45"/>
      <c r="D142" s="45"/>
      <c r="E142" s="45"/>
      <c r="F142" s="45"/>
      <c r="G142" s="45"/>
      <c r="H142" s="45"/>
      <c r="I142" s="45"/>
      <c r="J142" s="45"/>
      <c r="K142" s="45"/>
      <c r="L142" s="30"/>
      <c r="M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</row>
  </sheetData>
  <autoFilter ref="C117:K141" xr:uid="{00000000-0009-0000-0000-00000C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M212"/>
  <sheetViews>
    <sheetView showGridLines="0" topLeftCell="A115" workbookViewId="0">
      <selection activeCell="X212" sqref="V22:X212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120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31" t="str">
        <f>'Rekapitulácia stavby'!K6</f>
        <v>Kompostáreň Partizánske</v>
      </c>
      <c r="F7" s="232"/>
      <c r="G7" s="232"/>
      <c r="H7" s="232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5" t="s">
        <v>1337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3" t="str">
        <f>'Rekapitulácia stavby'!E14</f>
        <v>Vyplň údaj</v>
      </c>
      <c r="F18" s="215"/>
      <c r="G18" s="215"/>
      <c r="H18" s="215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9" t="s">
        <v>127</v>
      </c>
      <c r="F27" s="219"/>
      <c r="G27" s="219"/>
      <c r="H27" s="21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ROUND(J122, 2)</f>
        <v>17401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ROUND((SUM(BE122:BE211)),  2)</f>
        <v>0</v>
      </c>
      <c r="G33" s="29"/>
      <c r="H33" s="29"/>
      <c r="I33" s="97">
        <v>0.2</v>
      </c>
      <c r="J33" s="96">
        <f>ROUND(((SUM(BE122:BE211))*I33),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41</v>
      </c>
      <c r="F34" s="96">
        <f>ROUND((SUM(BF122:BF211)),  2)</f>
        <v>17401</v>
      </c>
      <c r="G34" s="29"/>
      <c r="H34" s="29"/>
      <c r="I34" s="97">
        <v>0.2</v>
      </c>
      <c r="J34" s="96">
        <f>ROUND(((SUM(BF122:BF211))*I34),  2)</f>
        <v>3480.2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42</v>
      </c>
      <c r="F35" s="96">
        <f>ROUND((SUM(BG122:BG211)),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43</v>
      </c>
      <c r="F36" s="96">
        <f>ROUND((SUM(BH122:BH211)),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44</v>
      </c>
      <c r="F37" s="96">
        <f>ROUND((SUM(BI122:BI211)),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20881.2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1" t="str">
        <f>E7</f>
        <v>Kompostáreň Partizánske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5" t="str">
        <f>E9</f>
        <v>PS 01 - PREVÁDZKOVÉ ROZVODY SILNOPRÚDU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J122</f>
        <v>17401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5" customHeight="1" x14ac:dyDescent="0.2">
      <c r="B97" s="109"/>
      <c r="D97" s="110" t="s">
        <v>1338</v>
      </c>
      <c r="E97" s="111"/>
      <c r="F97" s="111"/>
      <c r="G97" s="111"/>
      <c r="H97" s="111"/>
      <c r="I97" s="111"/>
      <c r="J97" s="112">
        <f>J123</f>
        <v>4016</v>
      </c>
      <c r="L97" s="109"/>
    </row>
    <row r="98" spans="1:31" s="10" customFormat="1" ht="19.899999999999999" customHeight="1" x14ac:dyDescent="0.2">
      <c r="B98" s="113"/>
      <c r="D98" s="114" t="s">
        <v>1339</v>
      </c>
      <c r="E98" s="115"/>
      <c r="F98" s="115"/>
      <c r="G98" s="115"/>
      <c r="H98" s="115"/>
      <c r="I98" s="115"/>
      <c r="J98" s="116">
        <f>J125</f>
        <v>3516</v>
      </c>
      <c r="L98" s="113"/>
    </row>
    <row r="99" spans="1:31" s="9" customFormat="1" ht="24.95" customHeight="1" x14ac:dyDescent="0.2">
      <c r="B99" s="109"/>
      <c r="D99" s="110" t="s">
        <v>1340</v>
      </c>
      <c r="E99" s="111"/>
      <c r="F99" s="111"/>
      <c r="G99" s="111"/>
      <c r="H99" s="111"/>
      <c r="I99" s="111"/>
      <c r="J99" s="112">
        <f>J165</f>
        <v>7910</v>
      </c>
      <c r="L99" s="109"/>
    </row>
    <row r="100" spans="1:31" s="10" customFormat="1" ht="19.899999999999999" customHeight="1" x14ac:dyDescent="0.2">
      <c r="B100" s="113"/>
      <c r="D100" s="114" t="s">
        <v>1341</v>
      </c>
      <c r="E100" s="115"/>
      <c r="F100" s="115"/>
      <c r="G100" s="115"/>
      <c r="H100" s="115"/>
      <c r="I100" s="115"/>
      <c r="J100" s="116">
        <f>J172</f>
        <v>6210</v>
      </c>
      <c r="L100" s="113"/>
    </row>
    <row r="101" spans="1:31" s="9" customFormat="1" ht="24.95" customHeight="1" x14ac:dyDescent="0.2">
      <c r="B101" s="109"/>
      <c r="D101" s="110" t="s">
        <v>1342</v>
      </c>
      <c r="E101" s="111"/>
      <c r="F101" s="111"/>
      <c r="G101" s="111"/>
      <c r="H101" s="111"/>
      <c r="I101" s="111"/>
      <c r="J101" s="112">
        <f>J198</f>
        <v>1525</v>
      </c>
      <c r="L101" s="109"/>
    </row>
    <row r="102" spans="1:31" s="9" customFormat="1" ht="24.95" customHeight="1" x14ac:dyDescent="0.2">
      <c r="B102" s="109"/>
      <c r="D102" s="110" t="s">
        <v>1343</v>
      </c>
      <c r="E102" s="111"/>
      <c r="F102" s="111"/>
      <c r="G102" s="111"/>
      <c r="H102" s="111"/>
      <c r="I102" s="111"/>
      <c r="J102" s="112">
        <f>J206</f>
        <v>3950</v>
      </c>
      <c r="L102" s="109"/>
    </row>
    <row r="103" spans="1:31" s="2" customFormat="1" ht="21.75" customHeight="1" x14ac:dyDescent="0.2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 x14ac:dyDescent="0.2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5" customHeight="1" x14ac:dyDescent="0.2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 x14ac:dyDescent="0.2">
      <c r="A109" s="29"/>
      <c r="B109" s="30"/>
      <c r="C109" s="18" t="s">
        <v>147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 x14ac:dyDescent="0.2">
      <c r="A111" s="29"/>
      <c r="B111" s="30"/>
      <c r="C111" s="24" t="s">
        <v>15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 x14ac:dyDescent="0.2">
      <c r="A112" s="29"/>
      <c r="B112" s="30"/>
      <c r="C112" s="29"/>
      <c r="D112" s="29"/>
      <c r="E112" s="231" t="str">
        <f>E7</f>
        <v>Kompostáreň Partizánske</v>
      </c>
      <c r="F112" s="232"/>
      <c r="G112" s="232"/>
      <c r="H112" s="232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125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 x14ac:dyDescent="0.2">
      <c r="A114" s="29"/>
      <c r="B114" s="30"/>
      <c r="C114" s="29"/>
      <c r="D114" s="29"/>
      <c r="E114" s="225" t="str">
        <f>E9</f>
        <v>PS 01 - PREVÁDZKOVÉ ROZVODY SILNOPRÚDU</v>
      </c>
      <c r="F114" s="230"/>
      <c r="G114" s="230"/>
      <c r="H114" s="230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 x14ac:dyDescent="0.2">
      <c r="A116" s="29"/>
      <c r="B116" s="30"/>
      <c r="C116" s="24" t="s">
        <v>19</v>
      </c>
      <c r="D116" s="29"/>
      <c r="E116" s="29"/>
      <c r="F116" s="22" t="str">
        <f>F12</f>
        <v>Partizánske parc.č.: 3958/171</v>
      </c>
      <c r="G116" s="29"/>
      <c r="H116" s="29"/>
      <c r="I116" s="24" t="s">
        <v>21</v>
      </c>
      <c r="J116" s="52" t="str">
        <f>IF(J12="","",J12)</f>
        <v>17. 2. 2020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 x14ac:dyDescent="0.2">
      <c r="A118" s="29"/>
      <c r="B118" s="30"/>
      <c r="C118" s="24" t="s">
        <v>23</v>
      </c>
      <c r="D118" s="29"/>
      <c r="E118" s="29"/>
      <c r="F118" s="22" t="str">
        <f>E15</f>
        <v>Mesto Partizánske</v>
      </c>
      <c r="G118" s="29"/>
      <c r="H118" s="29"/>
      <c r="I118" s="24" t="s">
        <v>29</v>
      </c>
      <c r="J118" s="27" t="str">
        <f>E21</f>
        <v>Hescon,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 x14ac:dyDescent="0.2">
      <c r="A119" s="29"/>
      <c r="B119" s="30"/>
      <c r="C119" s="24" t="s">
        <v>27</v>
      </c>
      <c r="D119" s="29"/>
      <c r="E119" s="29"/>
      <c r="F119" s="22" t="str">
        <f>IF(E18="","",E18)</f>
        <v>Vyplň údaj</v>
      </c>
      <c r="G119" s="29"/>
      <c r="H119" s="29"/>
      <c r="I119" s="24" t="s">
        <v>32</v>
      </c>
      <c r="J119" s="27" t="str">
        <f>E24</f>
        <v>Hescon, s.r.o.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 x14ac:dyDescent="0.2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 x14ac:dyDescent="0.2">
      <c r="A121" s="117"/>
      <c r="B121" s="118"/>
      <c r="C121" s="119" t="s">
        <v>148</v>
      </c>
      <c r="D121" s="120" t="s">
        <v>60</v>
      </c>
      <c r="E121" s="120" t="s">
        <v>56</v>
      </c>
      <c r="F121" s="120" t="s">
        <v>57</v>
      </c>
      <c r="G121" s="120" t="s">
        <v>149</v>
      </c>
      <c r="H121" s="120" t="s">
        <v>150</v>
      </c>
      <c r="I121" s="120" t="s">
        <v>151</v>
      </c>
      <c r="J121" s="121" t="s">
        <v>130</v>
      </c>
      <c r="K121" s="122" t="s">
        <v>152</v>
      </c>
      <c r="L121" s="123"/>
      <c r="M121" s="59" t="s">
        <v>1</v>
      </c>
      <c r="N121" s="60" t="s">
        <v>39</v>
      </c>
      <c r="O121" s="60" t="s">
        <v>153</v>
      </c>
      <c r="P121" s="60" t="s">
        <v>154</v>
      </c>
      <c r="Q121" s="60" t="s">
        <v>155</v>
      </c>
      <c r="R121" s="60" t="s">
        <v>156</v>
      </c>
      <c r="S121" s="60" t="s">
        <v>157</v>
      </c>
      <c r="T121" s="61" t="s">
        <v>158</v>
      </c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</row>
    <row r="122" spans="1:65" s="2" customFormat="1" ht="22.9" customHeight="1" x14ac:dyDescent="0.25">
      <c r="A122" s="29"/>
      <c r="B122" s="30"/>
      <c r="C122" s="66" t="s">
        <v>131</v>
      </c>
      <c r="D122" s="29"/>
      <c r="E122" s="29"/>
      <c r="F122" s="29"/>
      <c r="G122" s="29"/>
      <c r="H122" s="29"/>
      <c r="I122" s="29"/>
      <c r="J122" s="124">
        <f>BK122</f>
        <v>17401</v>
      </c>
      <c r="K122" s="29"/>
      <c r="L122" s="30"/>
      <c r="M122" s="62"/>
      <c r="N122" s="53"/>
      <c r="O122" s="63"/>
      <c r="P122" s="125">
        <f>P123+P165+P198+P206</f>
        <v>0</v>
      </c>
      <c r="Q122" s="63"/>
      <c r="R122" s="125">
        <f>R123+R165+R198+R206</f>
        <v>0</v>
      </c>
      <c r="S122" s="63"/>
      <c r="T122" s="126">
        <f>T123+T165+T198+T206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74</v>
      </c>
      <c r="AU122" s="14" t="s">
        <v>132</v>
      </c>
      <c r="BK122" s="127">
        <f>BK123+BK165+BK198+BK206</f>
        <v>17401</v>
      </c>
    </row>
    <row r="123" spans="1:65" s="12" customFormat="1" ht="25.9" customHeight="1" x14ac:dyDescent="0.2">
      <c r="B123" s="128"/>
      <c r="D123" s="129" t="s">
        <v>74</v>
      </c>
      <c r="E123" s="130" t="s">
        <v>1088</v>
      </c>
      <c r="F123" s="130" t="s">
        <v>1344</v>
      </c>
      <c r="I123" s="131"/>
      <c r="J123" s="132">
        <f>BK123</f>
        <v>4016</v>
      </c>
      <c r="L123" s="128"/>
      <c r="M123" s="133"/>
      <c r="N123" s="134"/>
      <c r="O123" s="134"/>
      <c r="P123" s="135">
        <f>P124+P125</f>
        <v>0</v>
      </c>
      <c r="Q123" s="134"/>
      <c r="R123" s="135">
        <f>R124+R125</f>
        <v>0</v>
      </c>
      <c r="S123" s="134"/>
      <c r="T123" s="136">
        <f>T124+T125</f>
        <v>0</v>
      </c>
      <c r="AR123" s="129" t="s">
        <v>83</v>
      </c>
      <c r="AT123" s="137" t="s">
        <v>74</v>
      </c>
      <c r="AU123" s="137" t="s">
        <v>75</v>
      </c>
      <c r="AY123" s="129" t="s">
        <v>161</v>
      </c>
      <c r="BK123" s="138">
        <f>BK124+BK125</f>
        <v>4016</v>
      </c>
    </row>
    <row r="124" spans="1:65" s="2" customFormat="1" ht="49.15" customHeight="1" x14ac:dyDescent="0.2">
      <c r="A124" s="29"/>
      <c r="B124" s="141"/>
      <c r="C124" s="142" t="s">
        <v>83</v>
      </c>
      <c r="D124" s="142" t="s">
        <v>164</v>
      </c>
      <c r="E124" s="143" t="s">
        <v>1345</v>
      </c>
      <c r="F124" s="144" t="s">
        <v>1346</v>
      </c>
      <c r="G124" s="145" t="s">
        <v>290</v>
      </c>
      <c r="H124" s="146">
        <v>1</v>
      </c>
      <c r="I124" s="147">
        <v>500</v>
      </c>
      <c r="J124" s="148">
        <f>ROUND(I124*H124,2)</f>
        <v>500</v>
      </c>
      <c r="K124" s="149"/>
      <c r="L124" s="30"/>
      <c r="M124" s="150" t="s">
        <v>1</v>
      </c>
      <c r="N124" s="151" t="s">
        <v>41</v>
      </c>
      <c r="O124" s="55"/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4" t="s">
        <v>168</v>
      </c>
      <c r="AT124" s="154" t="s">
        <v>164</v>
      </c>
      <c r="AU124" s="154" t="s">
        <v>83</v>
      </c>
      <c r="AY124" s="14" t="s">
        <v>161</v>
      </c>
      <c r="BE124" s="155">
        <f>IF(N124="základná",J124,0)</f>
        <v>0</v>
      </c>
      <c r="BF124" s="155">
        <f>IF(N124="znížená",J124,0)</f>
        <v>500</v>
      </c>
      <c r="BG124" s="155">
        <f>IF(N124="zákl. prenesená",J124,0)</f>
        <v>0</v>
      </c>
      <c r="BH124" s="155">
        <f>IF(N124="zníž. prenesená",J124,0)</f>
        <v>0</v>
      </c>
      <c r="BI124" s="155">
        <f>IF(N124="nulová",J124,0)</f>
        <v>0</v>
      </c>
      <c r="BJ124" s="14" t="s">
        <v>163</v>
      </c>
      <c r="BK124" s="155">
        <f>ROUND(I124*H124,2)</f>
        <v>500</v>
      </c>
      <c r="BL124" s="14" t="s">
        <v>168</v>
      </c>
      <c r="BM124" s="154" t="s">
        <v>1347</v>
      </c>
    </row>
    <row r="125" spans="1:65" s="12" customFormat="1" ht="22.9" customHeight="1" x14ac:dyDescent="0.2">
      <c r="B125" s="128"/>
      <c r="D125" s="129" t="s">
        <v>74</v>
      </c>
      <c r="E125" s="139" t="s">
        <v>1099</v>
      </c>
      <c r="F125" s="139" t="s">
        <v>1348</v>
      </c>
      <c r="I125" s="131"/>
      <c r="J125" s="140">
        <f>BK125</f>
        <v>3516</v>
      </c>
      <c r="L125" s="128"/>
      <c r="M125" s="133"/>
      <c r="N125" s="134"/>
      <c r="O125" s="134"/>
      <c r="P125" s="135">
        <f>SUM(P126:P164)</f>
        <v>0</v>
      </c>
      <c r="Q125" s="134"/>
      <c r="R125" s="135">
        <f>SUM(R126:R164)</f>
        <v>0</v>
      </c>
      <c r="S125" s="134"/>
      <c r="T125" s="136">
        <f>SUM(T126:T164)</f>
        <v>0</v>
      </c>
      <c r="AR125" s="129" t="s">
        <v>83</v>
      </c>
      <c r="AT125" s="137" t="s">
        <v>74</v>
      </c>
      <c r="AU125" s="137" t="s">
        <v>83</v>
      </c>
      <c r="AY125" s="129" t="s">
        <v>161</v>
      </c>
      <c r="BK125" s="138">
        <f>SUM(BK126:BK164)</f>
        <v>3516</v>
      </c>
    </row>
    <row r="126" spans="1:65" s="2" customFormat="1" ht="14.45" customHeight="1" x14ac:dyDescent="0.2">
      <c r="A126" s="29"/>
      <c r="B126" s="141"/>
      <c r="C126" s="142" t="s">
        <v>163</v>
      </c>
      <c r="D126" s="142" t="s">
        <v>164</v>
      </c>
      <c r="E126" s="143" t="s">
        <v>1349</v>
      </c>
      <c r="F126" s="144" t="s">
        <v>1350</v>
      </c>
      <c r="G126" s="145" t="s">
        <v>290</v>
      </c>
      <c r="H126" s="146">
        <v>1</v>
      </c>
      <c r="I126" s="147">
        <v>20</v>
      </c>
      <c r="J126" s="148">
        <f t="shared" ref="J126:J164" si="0">ROUND(I126*H126,2)</f>
        <v>20</v>
      </c>
      <c r="K126" s="149"/>
      <c r="L126" s="30"/>
      <c r="M126" s="150" t="s">
        <v>1</v>
      </c>
      <c r="N126" s="151" t="s">
        <v>41</v>
      </c>
      <c r="O126" s="55"/>
      <c r="P126" s="152">
        <f t="shared" ref="P126:P164" si="1">O126*H126</f>
        <v>0</v>
      </c>
      <c r="Q126" s="152">
        <v>0</v>
      </c>
      <c r="R126" s="152">
        <f t="shared" ref="R126:R164" si="2">Q126*H126</f>
        <v>0</v>
      </c>
      <c r="S126" s="152">
        <v>0</v>
      </c>
      <c r="T126" s="153">
        <f t="shared" ref="T126:T164" si="3"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168</v>
      </c>
      <c r="AT126" s="154" t="s">
        <v>164</v>
      </c>
      <c r="AU126" s="154" t="s">
        <v>163</v>
      </c>
      <c r="AY126" s="14" t="s">
        <v>161</v>
      </c>
      <c r="BE126" s="155">
        <f t="shared" ref="BE126:BE164" si="4">IF(N126="základná",J126,0)</f>
        <v>0</v>
      </c>
      <c r="BF126" s="155">
        <f t="shared" ref="BF126:BF164" si="5">IF(N126="znížená",J126,0)</f>
        <v>20</v>
      </c>
      <c r="BG126" s="155">
        <f t="shared" ref="BG126:BG164" si="6">IF(N126="zákl. prenesená",J126,0)</f>
        <v>0</v>
      </c>
      <c r="BH126" s="155">
        <f t="shared" ref="BH126:BH164" si="7">IF(N126="zníž. prenesená",J126,0)</f>
        <v>0</v>
      </c>
      <c r="BI126" s="155">
        <f t="shared" ref="BI126:BI164" si="8">IF(N126="nulová",J126,0)</f>
        <v>0</v>
      </c>
      <c r="BJ126" s="14" t="s">
        <v>163</v>
      </c>
      <c r="BK126" s="155">
        <f t="shared" ref="BK126:BK164" si="9">ROUND(I126*H126,2)</f>
        <v>20</v>
      </c>
      <c r="BL126" s="14" t="s">
        <v>168</v>
      </c>
      <c r="BM126" s="154" t="s">
        <v>1351</v>
      </c>
    </row>
    <row r="127" spans="1:65" s="2" customFormat="1" ht="14.45" customHeight="1" x14ac:dyDescent="0.2">
      <c r="A127" s="29"/>
      <c r="B127" s="141"/>
      <c r="C127" s="142" t="s">
        <v>170</v>
      </c>
      <c r="D127" s="142" t="s">
        <v>164</v>
      </c>
      <c r="E127" s="143" t="s">
        <v>1352</v>
      </c>
      <c r="F127" s="144" t="s">
        <v>1353</v>
      </c>
      <c r="G127" s="145" t="s">
        <v>290</v>
      </c>
      <c r="H127" s="146">
        <v>3</v>
      </c>
      <c r="I127" s="147">
        <v>50</v>
      </c>
      <c r="J127" s="148">
        <f t="shared" si="0"/>
        <v>150</v>
      </c>
      <c r="K127" s="149"/>
      <c r="L127" s="30"/>
      <c r="M127" s="150" t="s">
        <v>1</v>
      </c>
      <c r="N127" s="151" t="s">
        <v>41</v>
      </c>
      <c r="O127" s="55"/>
      <c r="P127" s="152">
        <f t="shared" si="1"/>
        <v>0</v>
      </c>
      <c r="Q127" s="152">
        <v>0</v>
      </c>
      <c r="R127" s="152">
        <f t="shared" si="2"/>
        <v>0</v>
      </c>
      <c r="S127" s="152">
        <v>0</v>
      </c>
      <c r="T127" s="153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168</v>
      </c>
      <c r="AT127" s="154" t="s">
        <v>164</v>
      </c>
      <c r="AU127" s="154" t="s">
        <v>163</v>
      </c>
      <c r="AY127" s="14" t="s">
        <v>161</v>
      </c>
      <c r="BE127" s="155">
        <f t="shared" si="4"/>
        <v>0</v>
      </c>
      <c r="BF127" s="155">
        <f t="shared" si="5"/>
        <v>150</v>
      </c>
      <c r="BG127" s="155">
        <f t="shared" si="6"/>
        <v>0</v>
      </c>
      <c r="BH127" s="155">
        <f t="shared" si="7"/>
        <v>0</v>
      </c>
      <c r="BI127" s="155">
        <f t="shared" si="8"/>
        <v>0</v>
      </c>
      <c r="BJ127" s="14" t="s">
        <v>163</v>
      </c>
      <c r="BK127" s="155">
        <f t="shared" si="9"/>
        <v>150</v>
      </c>
      <c r="BL127" s="14" t="s">
        <v>168</v>
      </c>
      <c r="BM127" s="154" t="s">
        <v>1354</v>
      </c>
    </row>
    <row r="128" spans="1:65" s="2" customFormat="1" ht="14.45" customHeight="1" x14ac:dyDescent="0.2">
      <c r="A128" s="29"/>
      <c r="B128" s="141"/>
      <c r="C128" s="142" t="s">
        <v>168</v>
      </c>
      <c r="D128" s="142" t="s">
        <v>164</v>
      </c>
      <c r="E128" s="143" t="s">
        <v>1355</v>
      </c>
      <c r="F128" s="144" t="s">
        <v>1356</v>
      </c>
      <c r="G128" s="145" t="s">
        <v>290</v>
      </c>
      <c r="H128" s="146">
        <v>1</v>
      </c>
      <c r="I128" s="147">
        <v>50</v>
      </c>
      <c r="J128" s="148">
        <f t="shared" si="0"/>
        <v>50</v>
      </c>
      <c r="K128" s="149"/>
      <c r="L128" s="30"/>
      <c r="M128" s="150" t="s">
        <v>1</v>
      </c>
      <c r="N128" s="151" t="s">
        <v>41</v>
      </c>
      <c r="O128" s="55"/>
      <c r="P128" s="152">
        <f t="shared" si="1"/>
        <v>0</v>
      </c>
      <c r="Q128" s="152">
        <v>0</v>
      </c>
      <c r="R128" s="152">
        <f t="shared" si="2"/>
        <v>0</v>
      </c>
      <c r="S128" s="152">
        <v>0</v>
      </c>
      <c r="T128" s="153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168</v>
      </c>
      <c r="AT128" s="154" t="s">
        <v>164</v>
      </c>
      <c r="AU128" s="154" t="s">
        <v>163</v>
      </c>
      <c r="AY128" s="14" t="s">
        <v>161</v>
      </c>
      <c r="BE128" s="155">
        <f t="shared" si="4"/>
        <v>0</v>
      </c>
      <c r="BF128" s="155">
        <f t="shared" si="5"/>
        <v>50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4" t="s">
        <v>163</v>
      </c>
      <c r="BK128" s="155">
        <f t="shared" si="9"/>
        <v>50</v>
      </c>
      <c r="BL128" s="14" t="s">
        <v>168</v>
      </c>
      <c r="BM128" s="154" t="s">
        <v>1357</v>
      </c>
    </row>
    <row r="129" spans="1:65" s="2" customFormat="1" ht="14.45" customHeight="1" x14ac:dyDescent="0.2">
      <c r="A129" s="29"/>
      <c r="B129" s="141"/>
      <c r="C129" s="142" t="s">
        <v>177</v>
      </c>
      <c r="D129" s="142" t="s">
        <v>164</v>
      </c>
      <c r="E129" s="143" t="s">
        <v>1358</v>
      </c>
      <c r="F129" s="144" t="s">
        <v>1359</v>
      </c>
      <c r="G129" s="145" t="s">
        <v>290</v>
      </c>
      <c r="H129" s="146">
        <v>5</v>
      </c>
      <c r="I129" s="147">
        <v>50</v>
      </c>
      <c r="J129" s="148">
        <f t="shared" si="0"/>
        <v>250</v>
      </c>
      <c r="K129" s="149"/>
      <c r="L129" s="30"/>
      <c r="M129" s="150" t="s">
        <v>1</v>
      </c>
      <c r="N129" s="151" t="s">
        <v>41</v>
      </c>
      <c r="O129" s="55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168</v>
      </c>
      <c r="AT129" s="154" t="s">
        <v>164</v>
      </c>
      <c r="AU129" s="154" t="s">
        <v>163</v>
      </c>
      <c r="AY129" s="14" t="s">
        <v>161</v>
      </c>
      <c r="BE129" s="155">
        <f t="shared" si="4"/>
        <v>0</v>
      </c>
      <c r="BF129" s="155">
        <f t="shared" si="5"/>
        <v>250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163</v>
      </c>
      <c r="BK129" s="155">
        <f t="shared" si="9"/>
        <v>250</v>
      </c>
      <c r="BL129" s="14" t="s">
        <v>168</v>
      </c>
      <c r="BM129" s="154" t="s">
        <v>1360</v>
      </c>
    </row>
    <row r="130" spans="1:65" s="2" customFormat="1" ht="14.45" customHeight="1" x14ac:dyDescent="0.2">
      <c r="A130" s="29"/>
      <c r="B130" s="141"/>
      <c r="C130" s="142" t="s">
        <v>181</v>
      </c>
      <c r="D130" s="142" t="s">
        <v>164</v>
      </c>
      <c r="E130" s="143" t="s">
        <v>1361</v>
      </c>
      <c r="F130" s="144" t="s">
        <v>1362</v>
      </c>
      <c r="G130" s="145" t="s">
        <v>290</v>
      </c>
      <c r="H130" s="146">
        <v>15</v>
      </c>
      <c r="I130" s="147">
        <v>5</v>
      </c>
      <c r="J130" s="148">
        <f t="shared" si="0"/>
        <v>75</v>
      </c>
      <c r="K130" s="149"/>
      <c r="L130" s="30"/>
      <c r="M130" s="150" t="s">
        <v>1</v>
      </c>
      <c r="N130" s="151" t="s">
        <v>41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168</v>
      </c>
      <c r="AT130" s="154" t="s">
        <v>164</v>
      </c>
      <c r="AU130" s="154" t="s">
        <v>163</v>
      </c>
      <c r="AY130" s="14" t="s">
        <v>161</v>
      </c>
      <c r="BE130" s="155">
        <f t="shared" si="4"/>
        <v>0</v>
      </c>
      <c r="BF130" s="155">
        <f t="shared" si="5"/>
        <v>75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163</v>
      </c>
      <c r="BK130" s="155">
        <f t="shared" si="9"/>
        <v>75</v>
      </c>
      <c r="BL130" s="14" t="s">
        <v>168</v>
      </c>
      <c r="BM130" s="154" t="s">
        <v>1363</v>
      </c>
    </row>
    <row r="131" spans="1:65" s="2" customFormat="1" ht="14.45" customHeight="1" x14ac:dyDescent="0.2">
      <c r="A131" s="29"/>
      <c r="B131" s="141"/>
      <c r="C131" s="142" t="s">
        <v>186</v>
      </c>
      <c r="D131" s="142" t="s">
        <v>164</v>
      </c>
      <c r="E131" s="143" t="s">
        <v>1364</v>
      </c>
      <c r="F131" s="144" t="s">
        <v>1365</v>
      </c>
      <c r="G131" s="145" t="s">
        <v>290</v>
      </c>
      <c r="H131" s="146">
        <v>3</v>
      </c>
      <c r="I131" s="147">
        <v>10</v>
      </c>
      <c r="J131" s="148">
        <f t="shared" si="0"/>
        <v>30</v>
      </c>
      <c r="K131" s="149"/>
      <c r="L131" s="30"/>
      <c r="M131" s="150" t="s">
        <v>1</v>
      </c>
      <c r="N131" s="151" t="s">
        <v>41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168</v>
      </c>
      <c r="AT131" s="154" t="s">
        <v>164</v>
      </c>
      <c r="AU131" s="154" t="s">
        <v>163</v>
      </c>
      <c r="AY131" s="14" t="s">
        <v>161</v>
      </c>
      <c r="BE131" s="155">
        <f t="shared" si="4"/>
        <v>0</v>
      </c>
      <c r="BF131" s="155">
        <f t="shared" si="5"/>
        <v>30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163</v>
      </c>
      <c r="BK131" s="155">
        <f t="shared" si="9"/>
        <v>30</v>
      </c>
      <c r="BL131" s="14" t="s">
        <v>168</v>
      </c>
      <c r="BM131" s="154" t="s">
        <v>1366</v>
      </c>
    </row>
    <row r="132" spans="1:65" s="2" customFormat="1" ht="14.45" customHeight="1" x14ac:dyDescent="0.2">
      <c r="A132" s="29"/>
      <c r="B132" s="141"/>
      <c r="C132" s="142" t="s">
        <v>190</v>
      </c>
      <c r="D132" s="142" t="s">
        <v>164</v>
      </c>
      <c r="E132" s="143" t="s">
        <v>1367</v>
      </c>
      <c r="F132" s="144" t="s">
        <v>1368</v>
      </c>
      <c r="G132" s="145" t="s">
        <v>290</v>
      </c>
      <c r="H132" s="146">
        <v>5</v>
      </c>
      <c r="I132" s="147">
        <v>10</v>
      </c>
      <c r="J132" s="148">
        <f t="shared" si="0"/>
        <v>50</v>
      </c>
      <c r="K132" s="149"/>
      <c r="L132" s="30"/>
      <c r="M132" s="150" t="s">
        <v>1</v>
      </c>
      <c r="N132" s="151" t="s">
        <v>41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168</v>
      </c>
      <c r="AT132" s="154" t="s">
        <v>164</v>
      </c>
      <c r="AU132" s="154" t="s">
        <v>163</v>
      </c>
      <c r="AY132" s="14" t="s">
        <v>161</v>
      </c>
      <c r="BE132" s="155">
        <f t="shared" si="4"/>
        <v>0</v>
      </c>
      <c r="BF132" s="155">
        <f t="shared" si="5"/>
        <v>50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163</v>
      </c>
      <c r="BK132" s="155">
        <f t="shared" si="9"/>
        <v>50</v>
      </c>
      <c r="BL132" s="14" t="s">
        <v>168</v>
      </c>
      <c r="BM132" s="154" t="s">
        <v>1369</v>
      </c>
    </row>
    <row r="133" spans="1:65" s="2" customFormat="1" ht="14.45" customHeight="1" x14ac:dyDescent="0.2">
      <c r="A133" s="29"/>
      <c r="B133" s="141"/>
      <c r="C133" s="142" t="s">
        <v>195</v>
      </c>
      <c r="D133" s="142" t="s">
        <v>164</v>
      </c>
      <c r="E133" s="143" t="s">
        <v>1370</v>
      </c>
      <c r="F133" s="144" t="s">
        <v>1371</v>
      </c>
      <c r="G133" s="145" t="s">
        <v>290</v>
      </c>
      <c r="H133" s="146">
        <v>3</v>
      </c>
      <c r="I133" s="147">
        <v>10</v>
      </c>
      <c r="J133" s="148">
        <f t="shared" si="0"/>
        <v>30</v>
      </c>
      <c r="K133" s="149"/>
      <c r="L133" s="30"/>
      <c r="M133" s="150" t="s">
        <v>1</v>
      </c>
      <c r="N133" s="151" t="s">
        <v>41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168</v>
      </c>
      <c r="AT133" s="154" t="s">
        <v>164</v>
      </c>
      <c r="AU133" s="154" t="s">
        <v>163</v>
      </c>
      <c r="AY133" s="14" t="s">
        <v>161</v>
      </c>
      <c r="BE133" s="155">
        <f t="shared" si="4"/>
        <v>0</v>
      </c>
      <c r="BF133" s="155">
        <f t="shared" si="5"/>
        <v>30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163</v>
      </c>
      <c r="BK133" s="155">
        <f t="shared" si="9"/>
        <v>30</v>
      </c>
      <c r="BL133" s="14" t="s">
        <v>168</v>
      </c>
      <c r="BM133" s="154" t="s">
        <v>1372</v>
      </c>
    </row>
    <row r="134" spans="1:65" s="2" customFormat="1" ht="14.45" customHeight="1" x14ac:dyDescent="0.2">
      <c r="A134" s="29"/>
      <c r="B134" s="141"/>
      <c r="C134" s="142" t="s">
        <v>200</v>
      </c>
      <c r="D134" s="142" t="s">
        <v>164</v>
      </c>
      <c r="E134" s="143" t="s">
        <v>1373</v>
      </c>
      <c r="F134" s="144" t="s">
        <v>1374</v>
      </c>
      <c r="G134" s="145" t="s">
        <v>290</v>
      </c>
      <c r="H134" s="146">
        <v>3</v>
      </c>
      <c r="I134" s="147">
        <v>10</v>
      </c>
      <c r="J134" s="148">
        <f t="shared" si="0"/>
        <v>30</v>
      </c>
      <c r="K134" s="149"/>
      <c r="L134" s="30"/>
      <c r="M134" s="150" t="s">
        <v>1</v>
      </c>
      <c r="N134" s="151" t="s">
        <v>41</v>
      </c>
      <c r="O134" s="55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168</v>
      </c>
      <c r="AT134" s="154" t="s">
        <v>164</v>
      </c>
      <c r="AU134" s="154" t="s">
        <v>163</v>
      </c>
      <c r="AY134" s="14" t="s">
        <v>161</v>
      </c>
      <c r="BE134" s="155">
        <f t="shared" si="4"/>
        <v>0</v>
      </c>
      <c r="BF134" s="155">
        <f t="shared" si="5"/>
        <v>30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163</v>
      </c>
      <c r="BK134" s="155">
        <f t="shared" si="9"/>
        <v>30</v>
      </c>
      <c r="BL134" s="14" t="s">
        <v>168</v>
      </c>
      <c r="BM134" s="154" t="s">
        <v>1375</v>
      </c>
    </row>
    <row r="135" spans="1:65" s="2" customFormat="1" ht="14.45" customHeight="1" x14ac:dyDescent="0.2">
      <c r="A135" s="29"/>
      <c r="B135" s="141"/>
      <c r="C135" s="142" t="s">
        <v>205</v>
      </c>
      <c r="D135" s="142" t="s">
        <v>164</v>
      </c>
      <c r="E135" s="143" t="s">
        <v>1376</v>
      </c>
      <c r="F135" s="144" t="s">
        <v>1377</v>
      </c>
      <c r="G135" s="145" t="s">
        <v>290</v>
      </c>
      <c r="H135" s="146">
        <v>1</v>
      </c>
      <c r="I135" s="147">
        <v>10</v>
      </c>
      <c r="J135" s="148">
        <f t="shared" si="0"/>
        <v>10</v>
      </c>
      <c r="K135" s="149"/>
      <c r="L135" s="30"/>
      <c r="M135" s="150" t="s">
        <v>1</v>
      </c>
      <c r="N135" s="151" t="s">
        <v>41</v>
      </c>
      <c r="O135" s="55"/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163</v>
      </c>
      <c r="AY135" s="14" t="s">
        <v>161</v>
      </c>
      <c r="BE135" s="155">
        <f t="shared" si="4"/>
        <v>0</v>
      </c>
      <c r="BF135" s="155">
        <f t="shared" si="5"/>
        <v>10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4" t="s">
        <v>163</v>
      </c>
      <c r="BK135" s="155">
        <f t="shared" si="9"/>
        <v>10</v>
      </c>
      <c r="BL135" s="14" t="s">
        <v>168</v>
      </c>
      <c r="BM135" s="154" t="s">
        <v>1378</v>
      </c>
    </row>
    <row r="136" spans="1:65" s="2" customFormat="1" ht="14.45" customHeight="1" x14ac:dyDescent="0.2">
      <c r="A136" s="29"/>
      <c r="B136" s="141"/>
      <c r="C136" s="142" t="s">
        <v>210</v>
      </c>
      <c r="D136" s="142" t="s">
        <v>164</v>
      </c>
      <c r="E136" s="143" t="s">
        <v>1379</v>
      </c>
      <c r="F136" s="144" t="s">
        <v>1380</v>
      </c>
      <c r="G136" s="145" t="s">
        <v>290</v>
      </c>
      <c r="H136" s="146">
        <v>5</v>
      </c>
      <c r="I136" s="147">
        <v>10</v>
      </c>
      <c r="J136" s="148">
        <f t="shared" si="0"/>
        <v>50</v>
      </c>
      <c r="K136" s="149"/>
      <c r="L136" s="30"/>
      <c r="M136" s="150" t="s">
        <v>1</v>
      </c>
      <c r="N136" s="151" t="s">
        <v>41</v>
      </c>
      <c r="O136" s="55"/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163</v>
      </c>
      <c r="AY136" s="14" t="s">
        <v>161</v>
      </c>
      <c r="BE136" s="155">
        <f t="shared" si="4"/>
        <v>0</v>
      </c>
      <c r="BF136" s="155">
        <f t="shared" si="5"/>
        <v>50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4" t="s">
        <v>163</v>
      </c>
      <c r="BK136" s="155">
        <f t="shared" si="9"/>
        <v>50</v>
      </c>
      <c r="BL136" s="14" t="s">
        <v>168</v>
      </c>
      <c r="BM136" s="154" t="s">
        <v>1381</v>
      </c>
    </row>
    <row r="137" spans="1:65" s="2" customFormat="1" ht="14.45" customHeight="1" x14ac:dyDescent="0.2">
      <c r="A137" s="29"/>
      <c r="B137" s="141"/>
      <c r="C137" s="142" t="s">
        <v>214</v>
      </c>
      <c r="D137" s="142" t="s">
        <v>164</v>
      </c>
      <c r="E137" s="143" t="s">
        <v>1382</v>
      </c>
      <c r="F137" s="144" t="s">
        <v>1383</v>
      </c>
      <c r="G137" s="145" t="s">
        <v>290</v>
      </c>
      <c r="H137" s="146">
        <v>1</v>
      </c>
      <c r="I137" s="147">
        <v>10</v>
      </c>
      <c r="J137" s="148">
        <f t="shared" si="0"/>
        <v>10</v>
      </c>
      <c r="K137" s="149"/>
      <c r="L137" s="30"/>
      <c r="M137" s="150" t="s">
        <v>1</v>
      </c>
      <c r="N137" s="151" t="s">
        <v>41</v>
      </c>
      <c r="O137" s="55"/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168</v>
      </c>
      <c r="AT137" s="154" t="s">
        <v>164</v>
      </c>
      <c r="AU137" s="154" t="s">
        <v>163</v>
      </c>
      <c r="AY137" s="14" t="s">
        <v>161</v>
      </c>
      <c r="BE137" s="155">
        <f t="shared" si="4"/>
        <v>0</v>
      </c>
      <c r="BF137" s="155">
        <f t="shared" si="5"/>
        <v>10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4" t="s">
        <v>163</v>
      </c>
      <c r="BK137" s="155">
        <f t="shared" si="9"/>
        <v>10</v>
      </c>
      <c r="BL137" s="14" t="s">
        <v>168</v>
      </c>
      <c r="BM137" s="154" t="s">
        <v>1384</v>
      </c>
    </row>
    <row r="138" spans="1:65" s="2" customFormat="1" ht="24.2" customHeight="1" x14ac:dyDescent="0.2">
      <c r="A138" s="29"/>
      <c r="B138" s="141"/>
      <c r="C138" s="142" t="s">
        <v>218</v>
      </c>
      <c r="D138" s="142" t="s">
        <v>164</v>
      </c>
      <c r="E138" s="143" t="s">
        <v>1385</v>
      </c>
      <c r="F138" s="144" t="s">
        <v>1386</v>
      </c>
      <c r="G138" s="145" t="s">
        <v>290</v>
      </c>
      <c r="H138" s="146">
        <v>1</v>
      </c>
      <c r="I138" s="147">
        <v>50</v>
      </c>
      <c r="J138" s="148">
        <f t="shared" si="0"/>
        <v>50</v>
      </c>
      <c r="K138" s="149"/>
      <c r="L138" s="30"/>
      <c r="M138" s="150" t="s">
        <v>1</v>
      </c>
      <c r="N138" s="151" t="s">
        <v>41</v>
      </c>
      <c r="O138" s="55"/>
      <c r="P138" s="152">
        <f t="shared" si="1"/>
        <v>0</v>
      </c>
      <c r="Q138" s="152">
        <v>0</v>
      </c>
      <c r="R138" s="152">
        <f t="shared" si="2"/>
        <v>0</v>
      </c>
      <c r="S138" s="152">
        <v>0</v>
      </c>
      <c r="T138" s="15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168</v>
      </c>
      <c r="AT138" s="154" t="s">
        <v>164</v>
      </c>
      <c r="AU138" s="154" t="s">
        <v>163</v>
      </c>
      <c r="AY138" s="14" t="s">
        <v>161</v>
      </c>
      <c r="BE138" s="155">
        <f t="shared" si="4"/>
        <v>0</v>
      </c>
      <c r="BF138" s="155">
        <f t="shared" si="5"/>
        <v>50</v>
      </c>
      <c r="BG138" s="155">
        <f t="shared" si="6"/>
        <v>0</v>
      </c>
      <c r="BH138" s="155">
        <f t="shared" si="7"/>
        <v>0</v>
      </c>
      <c r="BI138" s="155">
        <f t="shared" si="8"/>
        <v>0</v>
      </c>
      <c r="BJ138" s="14" t="s">
        <v>163</v>
      </c>
      <c r="BK138" s="155">
        <f t="shared" si="9"/>
        <v>50</v>
      </c>
      <c r="BL138" s="14" t="s">
        <v>168</v>
      </c>
      <c r="BM138" s="154" t="s">
        <v>1387</v>
      </c>
    </row>
    <row r="139" spans="1:65" s="2" customFormat="1" ht="14.45" customHeight="1" x14ac:dyDescent="0.2">
      <c r="A139" s="29"/>
      <c r="B139" s="141"/>
      <c r="C139" s="142" t="s">
        <v>222</v>
      </c>
      <c r="D139" s="142" t="s">
        <v>164</v>
      </c>
      <c r="E139" s="143" t="s">
        <v>1388</v>
      </c>
      <c r="F139" s="144" t="s">
        <v>1389</v>
      </c>
      <c r="G139" s="145" t="s">
        <v>290</v>
      </c>
      <c r="H139" s="146">
        <v>2</v>
      </c>
      <c r="I139" s="147">
        <v>50</v>
      </c>
      <c r="J139" s="148">
        <f t="shared" si="0"/>
        <v>100</v>
      </c>
      <c r="K139" s="149"/>
      <c r="L139" s="30"/>
      <c r="M139" s="150" t="s">
        <v>1</v>
      </c>
      <c r="N139" s="151" t="s">
        <v>41</v>
      </c>
      <c r="O139" s="55"/>
      <c r="P139" s="152">
        <f t="shared" si="1"/>
        <v>0</v>
      </c>
      <c r="Q139" s="152">
        <v>0</v>
      </c>
      <c r="R139" s="152">
        <f t="shared" si="2"/>
        <v>0</v>
      </c>
      <c r="S139" s="152">
        <v>0</v>
      </c>
      <c r="T139" s="15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168</v>
      </c>
      <c r="AT139" s="154" t="s">
        <v>164</v>
      </c>
      <c r="AU139" s="154" t="s">
        <v>163</v>
      </c>
      <c r="AY139" s="14" t="s">
        <v>161</v>
      </c>
      <c r="BE139" s="155">
        <f t="shared" si="4"/>
        <v>0</v>
      </c>
      <c r="BF139" s="155">
        <f t="shared" si="5"/>
        <v>100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4" t="s">
        <v>163</v>
      </c>
      <c r="BK139" s="155">
        <f t="shared" si="9"/>
        <v>100</v>
      </c>
      <c r="BL139" s="14" t="s">
        <v>168</v>
      </c>
      <c r="BM139" s="154" t="s">
        <v>1390</v>
      </c>
    </row>
    <row r="140" spans="1:65" s="2" customFormat="1" ht="24.2" customHeight="1" x14ac:dyDescent="0.2">
      <c r="A140" s="29"/>
      <c r="B140" s="141"/>
      <c r="C140" s="142" t="s">
        <v>226</v>
      </c>
      <c r="D140" s="142" t="s">
        <v>164</v>
      </c>
      <c r="E140" s="143" t="s">
        <v>1391</v>
      </c>
      <c r="F140" s="144" t="s">
        <v>1392</v>
      </c>
      <c r="G140" s="145" t="s">
        <v>290</v>
      </c>
      <c r="H140" s="146">
        <v>2</v>
      </c>
      <c r="I140" s="147">
        <v>50</v>
      </c>
      <c r="J140" s="148">
        <f t="shared" si="0"/>
        <v>100</v>
      </c>
      <c r="K140" s="149"/>
      <c r="L140" s="30"/>
      <c r="M140" s="150" t="s">
        <v>1</v>
      </c>
      <c r="N140" s="151" t="s">
        <v>41</v>
      </c>
      <c r="O140" s="55"/>
      <c r="P140" s="152">
        <f t="shared" si="1"/>
        <v>0</v>
      </c>
      <c r="Q140" s="152">
        <v>0</v>
      </c>
      <c r="R140" s="152">
        <f t="shared" si="2"/>
        <v>0</v>
      </c>
      <c r="S140" s="152">
        <v>0</v>
      </c>
      <c r="T140" s="15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168</v>
      </c>
      <c r="AT140" s="154" t="s">
        <v>164</v>
      </c>
      <c r="AU140" s="154" t="s">
        <v>163</v>
      </c>
      <c r="AY140" s="14" t="s">
        <v>161</v>
      </c>
      <c r="BE140" s="155">
        <f t="shared" si="4"/>
        <v>0</v>
      </c>
      <c r="BF140" s="155">
        <f t="shared" si="5"/>
        <v>100</v>
      </c>
      <c r="BG140" s="155">
        <f t="shared" si="6"/>
        <v>0</v>
      </c>
      <c r="BH140" s="155">
        <f t="shared" si="7"/>
        <v>0</v>
      </c>
      <c r="BI140" s="155">
        <f t="shared" si="8"/>
        <v>0</v>
      </c>
      <c r="BJ140" s="14" t="s">
        <v>163</v>
      </c>
      <c r="BK140" s="155">
        <f t="shared" si="9"/>
        <v>100</v>
      </c>
      <c r="BL140" s="14" t="s">
        <v>168</v>
      </c>
      <c r="BM140" s="154" t="s">
        <v>1393</v>
      </c>
    </row>
    <row r="141" spans="1:65" s="2" customFormat="1" ht="14.45" customHeight="1" x14ac:dyDescent="0.2">
      <c r="A141" s="29"/>
      <c r="B141" s="141"/>
      <c r="C141" s="142" t="s">
        <v>231</v>
      </c>
      <c r="D141" s="142" t="s">
        <v>164</v>
      </c>
      <c r="E141" s="143" t="s">
        <v>1394</v>
      </c>
      <c r="F141" s="144" t="s">
        <v>1395</v>
      </c>
      <c r="G141" s="145" t="s">
        <v>290</v>
      </c>
      <c r="H141" s="146">
        <v>10</v>
      </c>
      <c r="I141" s="147">
        <v>20</v>
      </c>
      <c r="J141" s="148">
        <f t="shared" si="0"/>
        <v>200</v>
      </c>
      <c r="K141" s="149"/>
      <c r="L141" s="30"/>
      <c r="M141" s="150" t="s">
        <v>1</v>
      </c>
      <c r="N141" s="151" t="s">
        <v>41</v>
      </c>
      <c r="O141" s="55"/>
      <c r="P141" s="152">
        <f t="shared" si="1"/>
        <v>0</v>
      </c>
      <c r="Q141" s="152">
        <v>0</v>
      </c>
      <c r="R141" s="152">
        <f t="shared" si="2"/>
        <v>0</v>
      </c>
      <c r="S141" s="152">
        <v>0</v>
      </c>
      <c r="T141" s="15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168</v>
      </c>
      <c r="AT141" s="154" t="s">
        <v>164</v>
      </c>
      <c r="AU141" s="154" t="s">
        <v>163</v>
      </c>
      <c r="AY141" s="14" t="s">
        <v>161</v>
      </c>
      <c r="BE141" s="155">
        <f t="shared" si="4"/>
        <v>0</v>
      </c>
      <c r="BF141" s="155">
        <f t="shared" si="5"/>
        <v>200</v>
      </c>
      <c r="BG141" s="155">
        <f t="shared" si="6"/>
        <v>0</v>
      </c>
      <c r="BH141" s="155">
        <f t="shared" si="7"/>
        <v>0</v>
      </c>
      <c r="BI141" s="155">
        <f t="shared" si="8"/>
        <v>0</v>
      </c>
      <c r="BJ141" s="14" t="s">
        <v>163</v>
      </c>
      <c r="BK141" s="155">
        <f t="shared" si="9"/>
        <v>200</v>
      </c>
      <c r="BL141" s="14" t="s">
        <v>168</v>
      </c>
      <c r="BM141" s="154" t="s">
        <v>1396</v>
      </c>
    </row>
    <row r="142" spans="1:65" s="2" customFormat="1" ht="14.45" customHeight="1" x14ac:dyDescent="0.2">
      <c r="A142" s="29"/>
      <c r="B142" s="141"/>
      <c r="C142" s="142" t="s">
        <v>236</v>
      </c>
      <c r="D142" s="142" t="s">
        <v>164</v>
      </c>
      <c r="E142" s="143" t="s">
        <v>1397</v>
      </c>
      <c r="F142" s="144" t="s">
        <v>1398</v>
      </c>
      <c r="G142" s="145" t="s">
        <v>290</v>
      </c>
      <c r="H142" s="146">
        <v>5</v>
      </c>
      <c r="I142" s="147">
        <v>20</v>
      </c>
      <c r="J142" s="148">
        <f t="shared" si="0"/>
        <v>100</v>
      </c>
      <c r="K142" s="149"/>
      <c r="L142" s="30"/>
      <c r="M142" s="150" t="s">
        <v>1</v>
      </c>
      <c r="N142" s="151" t="s">
        <v>41</v>
      </c>
      <c r="O142" s="55"/>
      <c r="P142" s="152">
        <f t="shared" si="1"/>
        <v>0</v>
      </c>
      <c r="Q142" s="152">
        <v>0</v>
      </c>
      <c r="R142" s="152">
        <f t="shared" si="2"/>
        <v>0</v>
      </c>
      <c r="S142" s="152">
        <v>0</v>
      </c>
      <c r="T142" s="15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168</v>
      </c>
      <c r="AT142" s="154" t="s">
        <v>164</v>
      </c>
      <c r="AU142" s="154" t="s">
        <v>163</v>
      </c>
      <c r="AY142" s="14" t="s">
        <v>161</v>
      </c>
      <c r="BE142" s="155">
        <f t="shared" si="4"/>
        <v>0</v>
      </c>
      <c r="BF142" s="155">
        <f t="shared" si="5"/>
        <v>100</v>
      </c>
      <c r="BG142" s="155">
        <f t="shared" si="6"/>
        <v>0</v>
      </c>
      <c r="BH142" s="155">
        <f t="shared" si="7"/>
        <v>0</v>
      </c>
      <c r="BI142" s="155">
        <f t="shared" si="8"/>
        <v>0</v>
      </c>
      <c r="BJ142" s="14" t="s">
        <v>163</v>
      </c>
      <c r="BK142" s="155">
        <f t="shared" si="9"/>
        <v>100</v>
      </c>
      <c r="BL142" s="14" t="s">
        <v>168</v>
      </c>
      <c r="BM142" s="154" t="s">
        <v>1399</v>
      </c>
    </row>
    <row r="143" spans="1:65" s="2" customFormat="1" ht="24.2" customHeight="1" x14ac:dyDescent="0.2">
      <c r="A143" s="29"/>
      <c r="B143" s="141"/>
      <c r="C143" s="142" t="s">
        <v>240</v>
      </c>
      <c r="D143" s="142" t="s">
        <v>164</v>
      </c>
      <c r="E143" s="143" t="s">
        <v>1400</v>
      </c>
      <c r="F143" s="144" t="s">
        <v>1401</v>
      </c>
      <c r="G143" s="145" t="s">
        <v>290</v>
      </c>
      <c r="H143" s="146">
        <v>5</v>
      </c>
      <c r="I143" s="147">
        <v>20</v>
      </c>
      <c r="J143" s="148">
        <f t="shared" si="0"/>
        <v>100</v>
      </c>
      <c r="K143" s="149"/>
      <c r="L143" s="30"/>
      <c r="M143" s="150" t="s">
        <v>1</v>
      </c>
      <c r="N143" s="151" t="s">
        <v>41</v>
      </c>
      <c r="O143" s="55"/>
      <c r="P143" s="152">
        <f t="shared" si="1"/>
        <v>0</v>
      </c>
      <c r="Q143" s="152">
        <v>0</v>
      </c>
      <c r="R143" s="152">
        <f t="shared" si="2"/>
        <v>0</v>
      </c>
      <c r="S143" s="152">
        <v>0</v>
      </c>
      <c r="T143" s="15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168</v>
      </c>
      <c r="AT143" s="154" t="s">
        <v>164</v>
      </c>
      <c r="AU143" s="154" t="s">
        <v>163</v>
      </c>
      <c r="AY143" s="14" t="s">
        <v>161</v>
      </c>
      <c r="BE143" s="155">
        <f t="shared" si="4"/>
        <v>0</v>
      </c>
      <c r="BF143" s="155">
        <f t="shared" si="5"/>
        <v>100</v>
      </c>
      <c r="BG143" s="155">
        <f t="shared" si="6"/>
        <v>0</v>
      </c>
      <c r="BH143" s="155">
        <f t="shared" si="7"/>
        <v>0</v>
      </c>
      <c r="BI143" s="155">
        <f t="shared" si="8"/>
        <v>0</v>
      </c>
      <c r="BJ143" s="14" t="s">
        <v>163</v>
      </c>
      <c r="BK143" s="155">
        <f t="shared" si="9"/>
        <v>100</v>
      </c>
      <c r="BL143" s="14" t="s">
        <v>168</v>
      </c>
      <c r="BM143" s="154" t="s">
        <v>1402</v>
      </c>
    </row>
    <row r="144" spans="1:65" s="2" customFormat="1" ht="24.2" customHeight="1" x14ac:dyDescent="0.2">
      <c r="A144" s="29"/>
      <c r="B144" s="141"/>
      <c r="C144" s="142" t="s">
        <v>7</v>
      </c>
      <c r="D144" s="142" t="s">
        <v>164</v>
      </c>
      <c r="E144" s="143" t="s">
        <v>1403</v>
      </c>
      <c r="F144" s="144" t="s">
        <v>1404</v>
      </c>
      <c r="G144" s="145" t="s">
        <v>290</v>
      </c>
      <c r="H144" s="146">
        <v>1</v>
      </c>
      <c r="I144" s="147">
        <v>20</v>
      </c>
      <c r="J144" s="148">
        <f t="shared" si="0"/>
        <v>20</v>
      </c>
      <c r="K144" s="149"/>
      <c r="L144" s="30"/>
      <c r="M144" s="150" t="s">
        <v>1</v>
      </c>
      <c r="N144" s="151" t="s">
        <v>41</v>
      </c>
      <c r="O144" s="55"/>
      <c r="P144" s="152">
        <f t="shared" si="1"/>
        <v>0</v>
      </c>
      <c r="Q144" s="152">
        <v>0</v>
      </c>
      <c r="R144" s="152">
        <f t="shared" si="2"/>
        <v>0</v>
      </c>
      <c r="S144" s="152">
        <v>0</v>
      </c>
      <c r="T144" s="15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168</v>
      </c>
      <c r="AT144" s="154" t="s">
        <v>164</v>
      </c>
      <c r="AU144" s="154" t="s">
        <v>163</v>
      </c>
      <c r="AY144" s="14" t="s">
        <v>161</v>
      </c>
      <c r="BE144" s="155">
        <f t="shared" si="4"/>
        <v>0</v>
      </c>
      <c r="BF144" s="155">
        <f t="shared" si="5"/>
        <v>20</v>
      </c>
      <c r="BG144" s="155">
        <f t="shared" si="6"/>
        <v>0</v>
      </c>
      <c r="BH144" s="155">
        <f t="shared" si="7"/>
        <v>0</v>
      </c>
      <c r="BI144" s="155">
        <f t="shared" si="8"/>
        <v>0</v>
      </c>
      <c r="BJ144" s="14" t="s">
        <v>163</v>
      </c>
      <c r="BK144" s="155">
        <f t="shared" si="9"/>
        <v>20</v>
      </c>
      <c r="BL144" s="14" t="s">
        <v>168</v>
      </c>
      <c r="BM144" s="154" t="s">
        <v>1405</v>
      </c>
    </row>
    <row r="145" spans="1:65" s="2" customFormat="1" ht="14.45" customHeight="1" x14ac:dyDescent="0.2">
      <c r="A145" s="29"/>
      <c r="B145" s="141"/>
      <c r="C145" s="142" t="s">
        <v>247</v>
      </c>
      <c r="D145" s="142" t="s">
        <v>164</v>
      </c>
      <c r="E145" s="143" t="s">
        <v>1406</v>
      </c>
      <c r="F145" s="144" t="s">
        <v>1407</v>
      </c>
      <c r="G145" s="145" t="s">
        <v>290</v>
      </c>
      <c r="H145" s="146">
        <v>5</v>
      </c>
      <c r="I145" s="147">
        <v>20</v>
      </c>
      <c r="J145" s="148">
        <f t="shared" si="0"/>
        <v>100</v>
      </c>
      <c r="K145" s="149"/>
      <c r="L145" s="30"/>
      <c r="M145" s="150" t="s">
        <v>1</v>
      </c>
      <c r="N145" s="151" t="s">
        <v>41</v>
      </c>
      <c r="O145" s="55"/>
      <c r="P145" s="152">
        <f t="shared" si="1"/>
        <v>0</v>
      </c>
      <c r="Q145" s="152">
        <v>0</v>
      </c>
      <c r="R145" s="152">
        <f t="shared" si="2"/>
        <v>0</v>
      </c>
      <c r="S145" s="152">
        <v>0</v>
      </c>
      <c r="T145" s="15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168</v>
      </c>
      <c r="AT145" s="154" t="s">
        <v>164</v>
      </c>
      <c r="AU145" s="154" t="s">
        <v>163</v>
      </c>
      <c r="AY145" s="14" t="s">
        <v>161</v>
      </c>
      <c r="BE145" s="155">
        <f t="shared" si="4"/>
        <v>0</v>
      </c>
      <c r="BF145" s="155">
        <f t="shared" si="5"/>
        <v>100</v>
      </c>
      <c r="BG145" s="155">
        <f t="shared" si="6"/>
        <v>0</v>
      </c>
      <c r="BH145" s="155">
        <f t="shared" si="7"/>
        <v>0</v>
      </c>
      <c r="BI145" s="155">
        <f t="shared" si="8"/>
        <v>0</v>
      </c>
      <c r="BJ145" s="14" t="s">
        <v>163</v>
      </c>
      <c r="BK145" s="155">
        <f t="shared" si="9"/>
        <v>100</v>
      </c>
      <c r="BL145" s="14" t="s">
        <v>168</v>
      </c>
      <c r="BM145" s="154" t="s">
        <v>1408</v>
      </c>
    </row>
    <row r="146" spans="1:65" s="2" customFormat="1" ht="14.45" customHeight="1" x14ac:dyDescent="0.2">
      <c r="A146" s="29"/>
      <c r="B146" s="141"/>
      <c r="C146" s="142" t="s">
        <v>251</v>
      </c>
      <c r="D146" s="142" t="s">
        <v>164</v>
      </c>
      <c r="E146" s="143" t="s">
        <v>1409</v>
      </c>
      <c r="F146" s="144" t="s">
        <v>1410</v>
      </c>
      <c r="G146" s="145" t="s">
        <v>290</v>
      </c>
      <c r="H146" s="146">
        <v>5</v>
      </c>
      <c r="I146" s="147">
        <v>20</v>
      </c>
      <c r="J146" s="148">
        <f t="shared" si="0"/>
        <v>100</v>
      </c>
      <c r="K146" s="149"/>
      <c r="L146" s="30"/>
      <c r="M146" s="150" t="s">
        <v>1</v>
      </c>
      <c r="N146" s="151" t="s">
        <v>41</v>
      </c>
      <c r="O146" s="55"/>
      <c r="P146" s="152">
        <f t="shared" si="1"/>
        <v>0</v>
      </c>
      <c r="Q146" s="152">
        <v>0</v>
      </c>
      <c r="R146" s="152">
        <f t="shared" si="2"/>
        <v>0</v>
      </c>
      <c r="S146" s="152">
        <v>0</v>
      </c>
      <c r="T146" s="15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168</v>
      </c>
      <c r="AT146" s="154" t="s">
        <v>164</v>
      </c>
      <c r="AU146" s="154" t="s">
        <v>163</v>
      </c>
      <c r="AY146" s="14" t="s">
        <v>161</v>
      </c>
      <c r="BE146" s="155">
        <f t="shared" si="4"/>
        <v>0</v>
      </c>
      <c r="BF146" s="155">
        <f t="shared" si="5"/>
        <v>100</v>
      </c>
      <c r="BG146" s="155">
        <f t="shared" si="6"/>
        <v>0</v>
      </c>
      <c r="BH146" s="155">
        <f t="shared" si="7"/>
        <v>0</v>
      </c>
      <c r="BI146" s="155">
        <f t="shared" si="8"/>
        <v>0</v>
      </c>
      <c r="BJ146" s="14" t="s">
        <v>163</v>
      </c>
      <c r="BK146" s="155">
        <f t="shared" si="9"/>
        <v>100</v>
      </c>
      <c r="BL146" s="14" t="s">
        <v>168</v>
      </c>
      <c r="BM146" s="154" t="s">
        <v>1411</v>
      </c>
    </row>
    <row r="147" spans="1:65" s="2" customFormat="1" ht="14.45" customHeight="1" x14ac:dyDescent="0.2">
      <c r="A147" s="29"/>
      <c r="B147" s="141"/>
      <c r="C147" s="142" t="s">
        <v>255</v>
      </c>
      <c r="D147" s="142" t="s">
        <v>164</v>
      </c>
      <c r="E147" s="143" t="s">
        <v>1412</v>
      </c>
      <c r="F147" s="144" t="s">
        <v>1413</v>
      </c>
      <c r="G147" s="145" t="s">
        <v>290</v>
      </c>
      <c r="H147" s="146">
        <v>2</v>
      </c>
      <c r="I147" s="147">
        <v>50</v>
      </c>
      <c r="J147" s="148">
        <f t="shared" si="0"/>
        <v>100</v>
      </c>
      <c r="K147" s="149"/>
      <c r="L147" s="30"/>
      <c r="M147" s="150" t="s">
        <v>1</v>
      </c>
      <c r="N147" s="151" t="s">
        <v>41</v>
      </c>
      <c r="O147" s="55"/>
      <c r="P147" s="152">
        <f t="shared" si="1"/>
        <v>0</v>
      </c>
      <c r="Q147" s="152">
        <v>0</v>
      </c>
      <c r="R147" s="152">
        <f t="shared" si="2"/>
        <v>0</v>
      </c>
      <c r="S147" s="152">
        <v>0</v>
      </c>
      <c r="T147" s="153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168</v>
      </c>
      <c r="AT147" s="154" t="s">
        <v>164</v>
      </c>
      <c r="AU147" s="154" t="s">
        <v>163</v>
      </c>
      <c r="AY147" s="14" t="s">
        <v>161</v>
      </c>
      <c r="BE147" s="155">
        <f t="shared" si="4"/>
        <v>0</v>
      </c>
      <c r="BF147" s="155">
        <f t="shared" si="5"/>
        <v>100</v>
      </c>
      <c r="BG147" s="155">
        <f t="shared" si="6"/>
        <v>0</v>
      </c>
      <c r="BH147" s="155">
        <f t="shared" si="7"/>
        <v>0</v>
      </c>
      <c r="BI147" s="155">
        <f t="shared" si="8"/>
        <v>0</v>
      </c>
      <c r="BJ147" s="14" t="s">
        <v>163</v>
      </c>
      <c r="BK147" s="155">
        <f t="shared" si="9"/>
        <v>100</v>
      </c>
      <c r="BL147" s="14" t="s">
        <v>168</v>
      </c>
      <c r="BM147" s="154" t="s">
        <v>1414</v>
      </c>
    </row>
    <row r="148" spans="1:65" s="2" customFormat="1" ht="14.45" customHeight="1" x14ac:dyDescent="0.2">
      <c r="A148" s="29"/>
      <c r="B148" s="141"/>
      <c r="C148" s="142" t="s">
        <v>261</v>
      </c>
      <c r="D148" s="142" t="s">
        <v>164</v>
      </c>
      <c r="E148" s="143" t="s">
        <v>1415</v>
      </c>
      <c r="F148" s="144" t="s">
        <v>1416</v>
      </c>
      <c r="G148" s="145" t="s">
        <v>290</v>
      </c>
      <c r="H148" s="146">
        <v>9</v>
      </c>
      <c r="I148" s="147">
        <v>50</v>
      </c>
      <c r="J148" s="148">
        <f t="shared" si="0"/>
        <v>450</v>
      </c>
      <c r="K148" s="149"/>
      <c r="L148" s="30"/>
      <c r="M148" s="150" t="s">
        <v>1</v>
      </c>
      <c r="N148" s="151" t="s">
        <v>41</v>
      </c>
      <c r="O148" s="55"/>
      <c r="P148" s="152">
        <f t="shared" si="1"/>
        <v>0</v>
      </c>
      <c r="Q148" s="152">
        <v>0</v>
      </c>
      <c r="R148" s="152">
        <f t="shared" si="2"/>
        <v>0</v>
      </c>
      <c r="S148" s="152">
        <v>0</v>
      </c>
      <c r="T148" s="153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168</v>
      </c>
      <c r="AT148" s="154" t="s">
        <v>164</v>
      </c>
      <c r="AU148" s="154" t="s">
        <v>163</v>
      </c>
      <c r="AY148" s="14" t="s">
        <v>161</v>
      </c>
      <c r="BE148" s="155">
        <f t="shared" si="4"/>
        <v>0</v>
      </c>
      <c r="BF148" s="155">
        <f t="shared" si="5"/>
        <v>450</v>
      </c>
      <c r="BG148" s="155">
        <f t="shared" si="6"/>
        <v>0</v>
      </c>
      <c r="BH148" s="155">
        <f t="shared" si="7"/>
        <v>0</v>
      </c>
      <c r="BI148" s="155">
        <f t="shared" si="8"/>
        <v>0</v>
      </c>
      <c r="BJ148" s="14" t="s">
        <v>163</v>
      </c>
      <c r="BK148" s="155">
        <f t="shared" si="9"/>
        <v>450</v>
      </c>
      <c r="BL148" s="14" t="s">
        <v>168</v>
      </c>
      <c r="BM148" s="154" t="s">
        <v>1417</v>
      </c>
    </row>
    <row r="149" spans="1:65" s="2" customFormat="1" ht="14.45" customHeight="1" x14ac:dyDescent="0.2">
      <c r="A149" s="29"/>
      <c r="B149" s="141"/>
      <c r="C149" s="142" t="s">
        <v>269</v>
      </c>
      <c r="D149" s="142" t="s">
        <v>164</v>
      </c>
      <c r="E149" s="143" t="s">
        <v>1418</v>
      </c>
      <c r="F149" s="144" t="s">
        <v>1419</v>
      </c>
      <c r="G149" s="145" t="s">
        <v>290</v>
      </c>
      <c r="H149" s="146">
        <v>3</v>
      </c>
      <c r="I149" s="147">
        <v>50</v>
      </c>
      <c r="J149" s="148">
        <f t="shared" si="0"/>
        <v>150</v>
      </c>
      <c r="K149" s="149"/>
      <c r="L149" s="30"/>
      <c r="M149" s="150" t="s">
        <v>1</v>
      </c>
      <c r="N149" s="151" t="s">
        <v>41</v>
      </c>
      <c r="O149" s="55"/>
      <c r="P149" s="152">
        <f t="shared" si="1"/>
        <v>0</v>
      </c>
      <c r="Q149" s="152">
        <v>0</v>
      </c>
      <c r="R149" s="152">
        <f t="shared" si="2"/>
        <v>0</v>
      </c>
      <c r="S149" s="152">
        <v>0</v>
      </c>
      <c r="T149" s="153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168</v>
      </c>
      <c r="AT149" s="154" t="s">
        <v>164</v>
      </c>
      <c r="AU149" s="154" t="s">
        <v>163</v>
      </c>
      <c r="AY149" s="14" t="s">
        <v>161</v>
      </c>
      <c r="BE149" s="155">
        <f t="shared" si="4"/>
        <v>0</v>
      </c>
      <c r="BF149" s="155">
        <f t="shared" si="5"/>
        <v>150</v>
      </c>
      <c r="BG149" s="155">
        <f t="shared" si="6"/>
        <v>0</v>
      </c>
      <c r="BH149" s="155">
        <f t="shared" si="7"/>
        <v>0</v>
      </c>
      <c r="BI149" s="155">
        <f t="shared" si="8"/>
        <v>0</v>
      </c>
      <c r="BJ149" s="14" t="s">
        <v>163</v>
      </c>
      <c r="BK149" s="155">
        <f t="shared" si="9"/>
        <v>150</v>
      </c>
      <c r="BL149" s="14" t="s">
        <v>168</v>
      </c>
      <c r="BM149" s="154" t="s">
        <v>1420</v>
      </c>
    </row>
    <row r="150" spans="1:65" s="2" customFormat="1" ht="14.45" customHeight="1" x14ac:dyDescent="0.2">
      <c r="A150" s="29"/>
      <c r="B150" s="141"/>
      <c r="C150" s="142" t="s">
        <v>274</v>
      </c>
      <c r="D150" s="142" t="s">
        <v>164</v>
      </c>
      <c r="E150" s="143" t="s">
        <v>1421</v>
      </c>
      <c r="F150" s="144" t="s">
        <v>1422</v>
      </c>
      <c r="G150" s="145" t="s">
        <v>290</v>
      </c>
      <c r="H150" s="146">
        <v>8</v>
      </c>
      <c r="I150" s="147">
        <v>20</v>
      </c>
      <c r="J150" s="148">
        <f t="shared" si="0"/>
        <v>160</v>
      </c>
      <c r="K150" s="149"/>
      <c r="L150" s="30"/>
      <c r="M150" s="150" t="s">
        <v>1</v>
      </c>
      <c r="N150" s="151" t="s">
        <v>41</v>
      </c>
      <c r="O150" s="55"/>
      <c r="P150" s="152">
        <f t="shared" si="1"/>
        <v>0</v>
      </c>
      <c r="Q150" s="152">
        <v>0</v>
      </c>
      <c r="R150" s="152">
        <f t="shared" si="2"/>
        <v>0</v>
      </c>
      <c r="S150" s="152">
        <v>0</v>
      </c>
      <c r="T150" s="153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168</v>
      </c>
      <c r="AT150" s="154" t="s">
        <v>164</v>
      </c>
      <c r="AU150" s="154" t="s">
        <v>163</v>
      </c>
      <c r="AY150" s="14" t="s">
        <v>161</v>
      </c>
      <c r="BE150" s="155">
        <f t="shared" si="4"/>
        <v>0</v>
      </c>
      <c r="BF150" s="155">
        <f t="shared" si="5"/>
        <v>160</v>
      </c>
      <c r="BG150" s="155">
        <f t="shared" si="6"/>
        <v>0</v>
      </c>
      <c r="BH150" s="155">
        <f t="shared" si="7"/>
        <v>0</v>
      </c>
      <c r="BI150" s="155">
        <f t="shared" si="8"/>
        <v>0</v>
      </c>
      <c r="BJ150" s="14" t="s">
        <v>163</v>
      </c>
      <c r="BK150" s="155">
        <f t="shared" si="9"/>
        <v>160</v>
      </c>
      <c r="BL150" s="14" t="s">
        <v>168</v>
      </c>
      <c r="BM150" s="154" t="s">
        <v>1423</v>
      </c>
    </row>
    <row r="151" spans="1:65" s="2" customFormat="1" ht="24.2" customHeight="1" x14ac:dyDescent="0.2">
      <c r="A151" s="29"/>
      <c r="B151" s="141"/>
      <c r="C151" s="142" t="s">
        <v>278</v>
      </c>
      <c r="D151" s="142" t="s">
        <v>164</v>
      </c>
      <c r="E151" s="143" t="s">
        <v>1424</v>
      </c>
      <c r="F151" s="144" t="s">
        <v>1425</v>
      </c>
      <c r="G151" s="145" t="s">
        <v>290</v>
      </c>
      <c r="H151" s="146">
        <v>6</v>
      </c>
      <c r="I151" s="147">
        <v>20</v>
      </c>
      <c r="J151" s="148">
        <f t="shared" si="0"/>
        <v>120</v>
      </c>
      <c r="K151" s="149"/>
      <c r="L151" s="30"/>
      <c r="M151" s="150" t="s">
        <v>1</v>
      </c>
      <c r="N151" s="151" t="s">
        <v>41</v>
      </c>
      <c r="O151" s="55"/>
      <c r="P151" s="152">
        <f t="shared" si="1"/>
        <v>0</v>
      </c>
      <c r="Q151" s="152">
        <v>0</v>
      </c>
      <c r="R151" s="152">
        <f t="shared" si="2"/>
        <v>0</v>
      </c>
      <c r="S151" s="152">
        <v>0</v>
      </c>
      <c r="T151" s="153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168</v>
      </c>
      <c r="AT151" s="154" t="s">
        <v>164</v>
      </c>
      <c r="AU151" s="154" t="s">
        <v>163</v>
      </c>
      <c r="AY151" s="14" t="s">
        <v>161</v>
      </c>
      <c r="BE151" s="155">
        <f t="shared" si="4"/>
        <v>0</v>
      </c>
      <c r="BF151" s="155">
        <f t="shared" si="5"/>
        <v>120</v>
      </c>
      <c r="BG151" s="155">
        <f t="shared" si="6"/>
        <v>0</v>
      </c>
      <c r="BH151" s="155">
        <f t="shared" si="7"/>
        <v>0</v>
      </c>
      <c r="BI151" s="155">
        <f t="shared" si="8"/>
        <v>0</v>
      </c>
      <c r="BJ151" s="14" t="s">
        <v>163</v>
      </c>
      <c r="BK151" s="155">
        <f t="shared" si="9"/>
        <v>120</v>
      </c>
      <c r="BL151" s="14" t="s">
        <v>168</v>
      </c>
      <c r="BM151" s="154" t="s">
        <v>1426</v>
      </c>
    </row>
    <row r="152" spans="1:65" s="2" customFormat="1" ht="14.45" customHeight="1" x14ac:dyDescent="0.2">
      <c r="A152" s="29"/>
      <c r="B152" s="141"/>
      <c r="C152" s="142" t="s">
        <v>283</v>
      </c>
      <c r="D152" s="142" t="s">
        <v>164</v>
      </c>
      <c r="E152" s="143" t="s">
        <v>1427</v>
      </c>
      <c r="F152" s="144" t="s">
        <v>1428</v>
      </c>
      <c r="G152" s="145" t="s">
        <v>290</v>
      </c>
      <c r="H152" s="146">
        <v>5</v>
      </c>
      <c r="I152" s="147">
        <v>20</v>
      </c>
      <c r="J152" s="148">
        <f t="shared" si="0"/>
        <v>100</v>
      </c>
      <c r="K152" s="149"/>
      <c r="L152" s="30"/>
      <c r="M152" s="150" t="s">
        <v>1</v>
      </c>
      <c r="N152" s="151" t="s">
        <v>41</v>
      </c>
      <c r="O152" s="55"/>
      <c r="P152" s="152">
        <f t="shared" si="1"/>
        <v>0</v>
      </c>
      <c r="Q152" s="152">
        <v>0</v>
      </c>
      <c r="R152" s="152">
        <f t="shared" si="2"/>
        <v>0</v>
      </c>
      <c r="S152" s="152">
        <v>0</v>
      </c>
      <c r="T152" s="153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168</v>
      </c>
      <c r="AT152" s="154" t="s">
        <v>164</v>
      </c>
      <c r="AU152" s="154" t="s">
        <v>163</v>
      </c>
      <c r="AY152" s="14" t="s">
        <v>161</v>
      </c>
      <c r="BE152" s="155">
        <f t="shared" si="4"/>
        <v>0</v>
      </c>
      <c r="BF152" s="155">
        <f t="shared" si="5"/>
        <v>100</v>
      </c>
      <c r="BG152" s="155">
        <f t="shared" si="6"/>
        <v>0</v>
      </c>
      <c r="BH152" s="155">
        <f t="shared" si="7"/>
        <v>0</v>
      </c>
      <c r="BI152" s="155">
        <f t="shared" si="8"/>
        <v>0</v>
      </c>
      <c r="BJ152" s="14" t="s">
        <v>163</v>
      </c>
      <c r="BK152" s="155">
        <f t="shared" si="9"/>
        <v>100</v>
      </c>
      <c r="BL152" s="14" t="s">
        <v>168</v>
      </c>
      <c r="BM152" s="154" t="s">
        <v>1429</v>
      </c>
    </row>
    <row r="153" spans="1:65" s="2" customFormat="1" ht="14.45" customHeight="1" x14ac:dyDescent="0.2">
      <c r="A153" s="29"/>
      <c r="B153" s="141"/>
      <c r="C153" s="142" t="s">
        <v>287</v>
      </c>
      <c r="D153" s="142" t="s">
        <v>164</v>
      </c>
      <c r="E153" s="143" t="s">
        <v>1430</v>
      </c>
      <c r="F153" s="144" t="s">
        <v>1431</v>
      </c>
      <c r="G153" s="145" t="s">
        <v>290</v>
      </c>
      <c r="H153" s="146">
        <v>1</v>
      </c>
      <c r="I153" s="147">
        <v>20</v>
      </c>
      <c r="J153" s="148">
        <f t="shared" si="0"/>
        <v>20</v>
      </c>
      <c r="K153" s="149"/>
      <c r="L153" s="30"/>
      <c r="M153" s="150" t="s">
        <v>1</v>
      </c>
      <c r="N153" s="151" t="s">
        <v>41</v>
      </c>
      <c r="O153" s="55"/>
      <c r="P153" s="152">
        <f t="shared" si="1"/>
        <v>0</v>
      </c>
      <c r="Q153" s="152">
        <v>0</v>
      </c>
      <c r="R153" s="152">
        <f t="shared" si="2"/>
        <v>0</v>
      </c>
      <c r="S153" s="152">
        <v>0</v>
      </c>
      <c r="T153" s="153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168</v>
      </c>
      <c r="AT153" s="154" t="s">
        <v>164</v>
      </c>
      <c r="AU153" s="154" t="s">
        <v>163</v>
      </c>
      <c r="AY153" s="14" t="s">
        <v>161</v>
      </c>
      <c r="BE153" s="155">
        <f t="shared" si="4"/>
        <v>0</v>
      </c>
      <c r="BF153" s="155">
        <f t="shared" si="5"/>
        <v>20</v>
      </c>
      <c r="BG153" s="155">
        <f t="shared" si="6"/>
        <v>0</v>
      </c>
      <c r="BH153" s="155">
        <f t="shared" si="7"/>
        <v>0</v>
      </c>
      <c r="BI153" s="155">
        <f t="shared" si="8"/>
        <v>0</v>
      </c>
      <c r="BJ153" s="14" t="s">
        <v>163</v>
      </c>
      <c r="BK153" s="155">
        <f t="shared" si="9"/>
        <v>20</v>
      </c>
      <c r="BL153" s="14" t="s">
        <v>168</v>
      </c>
      <c r="BM153" s="154" t="s">
        <v>1432</v>
      </c>
    </row>
    <row r="154" spans="1:65" s="2" customFormat="1" ht="14.45" customHeight="1" x14ac:dyDescent="0.2">
      <c r="A154" s="29"/>
      <c r="B154" s="141"/>
      <c r="C154" s="142" t="s">
        <v>292</v>
      </c>
      <c r="D154" s="142" t="s">
        <v>164</v>
      </c>
      <c r="E154" s="143" t="s">
        <v>1433</v>
      </c>
      <c r="F154" s="144" t="s">
        <v>1434</v>
      </c>
      <c r="G154" s="145" t="s">
        <v>290</v>
      </c>
      <c r="H154" s="146">
        <v>10</v>
      </c>
      <c r="I154" s="147">
        <v>3</v>
      </c>
      <c r="J154" s="148">
        <f t="shared" si="0"/>
        <v>30</v>
      </c>
      <c r="K154" s="149"/>
      <c r="L154" s="30"/>
      <c r="M154" s="150" t="s">
        <v>1</v>
      </c>
      <c r="N154" s="151" t="s">
        <v>41</v>
      </c>
      <c r="O154" s="55"/>
      <c r="P154" s="152">
        <f t="shared" si="1"/>
        <v>0</v>
      </c>
      <c r="Q154" s="152">
        <v>0</v>
      </c>
      <c r="R154" s="152">
        <f t="shared" si="2"/>
        <v>0</v>
      </c>
      <c r="S154" s="152">
        <v>0</v>
      </c>
      <c r="T154" s="153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168</v>
      </c>
      <c r="AT154" s="154" t="s">
        <v>164</v>
      </c>
      <c r="AU154" s="154" t="s">
        <v>163</v>
      </c>
      <c r="AY154" s="14" t="s">
        <v>161</v>
      </c>
      <c r="BE154" s="155">
        <f t="shared" si="4"/>
        <v>0</v>
      </c>
      <c r="BF154" s="155">
        <f t="shared" si="5"/>
        <v>30</v>
      </c>
      <c r="BG154" s="155">
        <f t="shared" si="6"/>
        <v>0</v>
      </c>
      <c r="BH154" s="155">
        <f t="shared" si="7"/>
        <v>0</v>
      </c>
      <c r="BI154" s="155">
        <f t="shared" si="8"/>
        <v>0</v>
      </c>
      <c r="BJ154" s="14" t="s">
        <v>163</v>
      </c>
      <c r="BK154" s="155">
        <f t="shared" si="9"/>
        <v>30</v>
      </c>
      <c r="BL154" s="14" t="s">
        <v>168</v>
      </c>
      <c r="BM154" s="154" t="s">
        <v>1435</v>
      </c>
    </row>
    <row r="155" spans="1:65" s="2" customFormat="1" ht="14.45" customHeight="1" x14ac:dyDescent="0.2">
      <c r="A155" s="29"/>
      <c r="B155" s="141"/>
      <c r="C155" s="142" t="s">
        <v>296</v>
      </c>
      <c r="D155" s="142" t="s">
        <v>164</v>
      </c>
      <c r="E155" s="143" t="s">
        <v>1436</v>
      </c>
      <c r="F155" s="144" t="s">
        <v>1437</v>
      </c>
      <c r="G155" s="145" t="s">
        <v>290</v>
      </c>
      <c r="H155" s="146">
        <v>70</v>
      </c>
      <c r="I155" s="147">
        <v>3</v>
      </c>
      <c r="J155" s="148">
        <f t="shared" si="0"/>
        <v>210</v>
      </c>
      <c r="K155" s="149"/>
      <c r="L155" s="30"/>
      <c r="M155" s="150" t="s">
        <v>1</v>
      </c>
      <c r="N155" s="151" t="s">
        <v>41</v>
      </c>
      <c r="O155" s="55"/>
      <c r="P155" s="152">
        <f t="shared" si="1"/>
        <v>0</v>
      </c>
      <c r="Q155" s="152">
        <v>0</v>
      </c>
      <c r="R155" s="152">
        <f t="shared" si="2"/>
        <v>0</v>
      </c>
      <c r="S155" s="152">
        <v>0</v>
      </c>
      <c r="T155" s="153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168</v>
      </c>
      <c r="AT155" s="154" t="s">
        <v>164</v>
      </c>
      <c r="AU155" s="154" t="s">
        <v>163</v>
      </c>
      <c r="AY155" s="14" t="s">
        <v>161</v>
      </c>
      <c r="BE155" s="155">
        <f t="shared" si="4"/>
        <v>0</v>
      </c>
      <c r="BF155" s="155">
        <f t="shared" si="5"/>
        <v>210</v>
      </c>
      <c r="BG155" s="155">
        <f t="shared" si="6"/>
        <v>0</v>
      </c>
      <c r="BH155" s="155">
        <f t="shared" si="7"/>
        <v>0</v>
      </c>
      <c r="BI155" s="155">
        <f t="shared" si="8"/>
        <v>0</v>
      </c>
      <c r="BJ155" s="14" t="s">
        <v>163</v>
      </c>
      <c r="BK155" s="155">
        <f t="shared" si="9"/>
        <v>210</v>
      </c>
      <c r="BL155" s="14" t="s">
        <v>168</v>
      </c>
      <c r="BM155" s="154" t="s">
        <v>1438</v>
      </c>
    </row>
    <row r="156" spans="1:65" s="2" customFormat="1" ht="14.45" customHeight="1" x14ac:dyDescent="0.2">
      <c r="A156" s="29"/>
      <c r="B156" s="141"/>
      <c r="C156" s="142" t="s">
        <v>281</v>
      </c>
      <c r="D156" s="142" t="s">
        <v>164</v>
      </c>
      <c r="E156" s="143" t="s">
        <v>669</v>
      </c>
      <c r="F156" s="144" t="s">
        <v>1439</v>
      </c>
      <c r="G156" s="145" t="s">
        <v>290</v>
      </c>
      <c r="H156" s="146">
        <v>7</v>
      </c>
      <c r="I156" s="147">
        <v>3</v>
      </c>
      <c r="J156" s="148">
        <f t="shared" si="0"/>
        <v>21</v>
      </c>
      <c r="K156" s="149"/>
      <c r="L156" s="30"/>
      <c r="M156" s="150" t="s">
        <v>1</v>
      </c>
      <c r="N156" s="151" t="s">
        <v>41</v>
      </c>
      <c r="O156" s="55"/>
      <c r="P156" s="152">
        <f t="shared" si="1"/>
        <v>0</v>
      </c>
      <c r="Q156" s="152">
        <v>0</v>
      </c>
      <c r="R156" s="152">
        <f t="shared" si="2"/>
        <v>0</v>
      </c>
      <c r="S156" s="152">
        <v>0</v>
      </c>
      <c r="T156" s="153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168</v>
      </c>
      <c r="AT156" s="154" t="s">
        <v>164</v>
      </c>
      <c r="AU156" s="154" t="s">
        <v>163</v>
      </c>
      <c r="AY156" s="14" t="s">
        <v>161</v>
      </c>
      <c r="BE156" s="155">
        <f t="shared" si="4"/>
        <v>0</v>
      </c>
      <c r="BF156" s="155">
        <f t="shared" si="5"/>
        <v>21</v>
      </c>
      <c r="BG156" s="155">
        <f t="shared" si="6"/>
        <v>0</v>
      </c>
      <c r="BH156" s="155">
        <f t="shared" si="7"/>
        <v>0</v>
      </c>
      <c r="BI156" s="155">
        <f t="shared" si="8"/>
        <v>0</v>
      </c>
      <c r="BJ156" s="14" t="s">
        <v>163</v>
      </c>
      <c r="BK156" s="155">
        <f t="shared" si="9"/>
        <v>21</v>
      </c>
      <c r="BL156" s="14" t="s">
        <v>168</v>
      </c>
      <c r="BM156" s="154" t="s">
        <v>1440</v>
      </c>
    </row>
    <row r="157" spans="1:65" s="2" customFormat="1" ht="14.45" customHeight="1" x14ac:dyDescent="0.2">
      <c r="A157" s="29"/>
      <c r="B157" s="141"/>
      <c r="C157" s="142" t="s">
        <v>305</v>
      </c>
      <c r="D157" s="142" t="s">
        <v>164</v>
      </c>
      <c r="E157" s="143" t="s">
        <v>672</v>
      </c>
      <c r="F157" s="144" t="s">
        <v>1441</v>
      </c>
      <c r="G157" s="145" t="s">
        <v>290</v>
      </c>
      <c r="H157" s="146">
        <v>20</v>
      </c>
      <c r="I157" s="147">
        <v>3</v>
      </c>
      <c r="J157" s="148">
        <f t="shared" si="0"/>
        <v>60</v>
      </c>
      <c r="K157" s="149"/>
      <c r="L157" s="30"/>
      <c r="M157" s="150" t="s">
        <v>1</v>
      </c>
      <c r="N157" s="151" t="s">
        <v>41</v>
      </c>
      <c r="O157" s="55"/>
      <c r="P157" s="152">
        <f t="shared" si="1"/>
        <v>0</v>
      </c>
      <c r="Q157" s="152">
        <v>0</v>
      </c>
      <c r="R157" s="152">
        <f t="shared" si="2"/>
        <v>0</v>
      </c>
      <c r="S157" s="152">
        <v>0</v>
      </c>
      <c r="T157" s="153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168</v>
      </c>
      <c r="AT157" s="154" t="s">
        <v>164</v>
      </c>
      <c r="AU157" s="154" t="s">
        <v>163</v>
      </c>
      <c r="AY157" s="14" t="s">
        <v>161</v>
      </c>
      <c r="BE157" s="155">
        <f t="shared" si="4"/>
        <v>0</v>
      </c>
      <c r="BF157" s="155">
        <f t="shared" si="5"/>
        <v>60</v>
      </c>
      <c r="BG157" s="155">
        <f t="shared" si="6"/>
        <v>0</v>
      </c>
      <c r="BH157" s="155">
        <f t="shared" si="7"/>
        <v>0</v>
      </c>
      <c r="BI157" s="155">
        <f t="shared" si="8"/>
        <v>0</v>
      </c>
      <c r="BJ157" s="14" t="s">
        <v>163</v>
      </c>
      <c r="BK157" s="155">
        <f t="shared" si="9"/>
        <v>60</v>
      </c>
      <c r="BL157" s="14" t="s">
        <v>168</v>
      </c>
      <c r="BM157" s="154" t="s">
        <v>1442</v>
      </c>
    </row>
    <row r="158" spans="1:65" s="2" customFormat="1" ht="14.45" customHeight="1" x14ac:dyDescent="0.2">
      <c r="A158" s="29"/>
      <c r="B158" s="141"/>
      <c r="C158" s="142" t="s">
        <v>309</v>
      </c>
      <c r="D158" s="142" t="s">
        <v>164</v>
      </c>
      <c r="E158" s="143" t="s">
        <v>675</v>
      </c>
      <c r="F158" s="144" t="s">
        <v>1443</v>
      </c>
      <c r="G158" s="145" t="s">
        <v>290</v>
      </c>
      <c r="H158" s="146">
        <v>20</v>
      </c>
      <c r="I158" s="147">
        <v>3</v>
      </c>
      <c r="J158" s="148">
        <f t="shared" si="0"/>
        <v>60</v>
      </c>
      <c r="K158" s="149"/>
      <c r="L158" s="30"/>
      <c r="M158" s="150" t="s">
        <v>1</v>
      </c>
      <c r="N158" s="151" t="s">
        <v>41</v>
      </c>
      <c r="O158" s="55"/>
      <c r="P158" s="152">
        <f t="shared" si="1"/>
        <v>0</v>
      </c>
      <c r="Q158" s="152">
        <v>0</v>
      </c>
      <c r="R158" s="152">
        <f t="shared" si="2"/>
        <v>0</v>
      </c>
      <c r="S158" s="152">
        <v>0</v>
      </c>
      <c r="T158" s="153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4" t="s">
        <v>168</v>
      </c>
      <c r="AT158" s="154" t="s">
        <v>164</v>
      </c>
      <c r="AU158" s="154" t="s">
        <v>163</v>
      </c>
      <c r="AY158" s="14" t="s">
        <v>161</v>
      </c>
      <c r="BE158" s="155">
        <f t="shared" si="4"/>
        <v>0</v>
      </c>
      <c r="BF158" s="155">
        <f t="shared" si="5"/>
        <v>60</v>
      </c>
      <c r="BG158" s="155">
        <f t="shared" si="6"/>
        <v>0</v>
      </c>
      <c r="BH158" s="155">
        <f t="shared" si="7"/>
        <v>0</v>
      </c>
      <c r="BI158" s="155">
        <f t="shared" si="8"/>
        <v>0</v>
      </c>
      <c r="BJ158" s="14" t="s">
        <v>163</v>
      </c>
      <c r="BK158" s="155">
        <f t="shared" si="9"/>
        <v>60</v>
      </c>
      <c r="BL158" s="14" t="s">
        <v>168</v>
      </c>
      <c r="BM158" s="154" t="s">
        <v>1444</v>
      </c>
    </row>
    <row r="159" spans="1:65" s="2" customFormat="1" ht="14.45" customHeight="1" x14ac:dyDescent="0.2">
      <c r="A159" s="29"/>
      <c r="B159" s="141"/>
      <c r="C159" s="142" t="s">
        <v>313</v>
      </c>
      <c r="D159" s="142" t="s">
        <v>164</v>
      </c>
      <c r="E159" s="143" t="s">
        <v>678</v>
      </c>
      <c r="F159" s="144" t="s">
        <v>1445</v>
      </c>
      <c r="G159" s="145" t="s">
        <v>290</v>
      </c>
      <c r="H159" s="146">
        <v>10</v>
      </c>
      <c r="I159" s="147">
        <v>3</v>
      </c>
      <c r="J159" s="148">
        <f t="shared" si="0"/>
        <v>30</v>
      </c>
      <c r="K159" s="149"/>
      <c r="L159" s="30"/>
      <c r="M159" s="150" t="s">
        <v>1</v>
      </c>
      <c r="N159" s="151" t="s">
        <v>41</v>
      </c>
      <c r="O159" s="55"/>
      <c r="P159" s="152">
        <f t="shared" si="1"/>
        <v>0</v>
      </c>
      <c r="Q159" s="152">
        <v>0</v>
      </c>
      <c r="R159" s="152">
        <f t="shared" si="2"/>
        <v>0</v>
      </c>
      <c r="S159" s="152">
        <v>0</v>
      </c>
      <c r="T159" s="153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168</v>
      </c>
      <c r="AT159" s="154" t="s">
        <v>164</v>
      </c>
      <c r="AU159" s="154" t="s">
        <v>163</v>
      </c>
      <c r="AY159" s="14" t="s">
        <v>161</v>
      </c>
      <c r="BE159" s="155">
        <f t="shared" si="4"/>
        <v>0</v>
      </c>
      <c r="BF159" s="155">
        <f t="shared" si="5"/>
        <v>30</v>
      </c>
      <c r="BG159" s="155">
        <f t="shared" si="6"/>
        <v>0</v>
      </c>
      <c r="BH159" s="155">
        <f t="shared" si="7"/>
        <v>0</v>
      </c>
      <c r="BI159" s="155">
        <f t="shared" si="8"/>
        <v>0</v>
      </c>
      <c r="BJ159" s="14" t="s">
        <v>163</v>
      </c>
      <c r="BK159" s="155">
        <f t="shared" si="9"/>
        <v>30</v>
      </c>
      <c r="BL159" s="14" t="s">
        <v>168</v>
      </c>
      <c r="BM159" s="154" t="s">
        <v>1446</v>
      </c>
    </row>
    <row r="160" spans="1:65" s="2" customFormat="1" ht="14.45" customHeight="1" x14ac:dyDescent="0.2">
      <c r="A160" s="29"/>
      <c r="B160" s="141"/>
      <c r="C160" s="142" t="s">
        <v>317</v>
      </c>
      <c r="D160" s="142" t="s">
        <v>164</v>
      </c>
      <c r="E160" s="143" t="s">
        <v>797</v>
      </c>
      <c r="F160" s="144" t="s">
        <v>1447</v>
      </c>
      <c r="G160" s="145" t="s">
        <v>290</v>
      </c>
      <c r="H160" s="146">
        <v>1</v>
      </c>
      <c r="I160" s="147">
        <v>50</v>
      </c>
      <c r="J160" s="148">
        <f t="shared" si="0"/>
        <v>50</v>
      </c>
      <c r="K160" s="149"/>
      <c r="L160" s="30"/>
      <c r="M160" s="150" t="s">
        <v>1</v>
      </c>
      <c r="N160" s="151" t="s">
        <v>41</v>
      </c>
      <c r="O160" s="55"/>
      <c r="P160" s="152">
        <f t="shared" si="1"/>
        <v>0</v>
      </c>
      <c r="Q160" s="152">
        <v>0</v>
      </c>
      <c r="R160" s="152">
        <f t="shared" si="2"/>
        <v>0</v>
      </c>
      <c r="S160" s="152">
        <v>0</v>
      </c>
      <c r="T160" s="153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4" t="s">
        <v>168</v>
      </c>
      <c r="AT160" s="154" t="s">
        <v>164</v>
      </c>
      <c r="AU160" s="154" t="s">
        <v>163</v>
      </c>
      <c r="AY160" s="14" t="s">
        <v>161</v>
      </c>
      <c r="BE160" s="155">
        <f t="shared" si="4"/>
        <v>0</v>
      </c>
      <c r="BF160" s="155">
        <f t="shared" si="5"/>
        <v>50</v>
      </c>
      <c r="BG160" s="155">
        <f t="shared" si="6"/>
        <v>0</v>
      </c>
      <c r="BH160" s="155">
        <f t="shared" si="7"/>
        <v>0</v>
      </c>
      <c r="BI160" s="155">
        <f t="shared" si="8"/>
        <v>0</v>
      </c>
      <c r="BJ160" s="14" t="s">
        <v>163</v>
      </c>
      <c r="BK160" s="155">
        <f t="shared" si="9"/>
        <v>50</v>
      </c>
      <c r="BL160" s="14" t="s">
        <v>168</v>
      </c>
      <c r="BM160" s="154" t="s">
        <v>1448</v>
      </c>
    </row>
    <row r="161" spans="1:65" s="2" customFormat="1" ht="24.2" customHeight="1" x14ac:dyDescent="0.2">
      <c r="A161" s="29"/>
      <c r="B161" s="141"/>
      <c r="C161" s="142" t="s">
        <v>322</v>
      </c>
      <c r="D161" s="142" t="s">
        <v>164</v>
      </c>
      <c r="E161" s="143" t="s">
        <v>801</v>
      </c>
      <c r="F161" s="144" t="s">
        <v>1449</v>
      </c>
      <c r="G161" s="145" t="s">
        <v>290</v>
      </c>
      <c r="H161" s="146">
        <v>1</v>
      </c>
      <c r="I161" s="147">
        <v>30</v>
      </c>
      <c r="J161" s="148">
        <f t="shared" si="0"/>
        <v>30</v>
      </c>
      <c r="K161" s="149"/>
      <c r="L161" s="30"/>
      <c r="M161" s="150" t="s">
        <v>1</v>
      </c>
      <c r="N161" s="151" t="s">
        <v>41</v>
      </c>
      <c r="O161" s="55"/>
      <c r="P161" s="152">
        <f t="shared" si="1"/>
        <v>0</v>
      </c>
      <c r="Q161" s="152">
        <v>0</v>
      </c>
      <c r="R161" s="152">
        <f t="shared" si="2"/>
        <v>0</v>
      </c>
      <c r="S161" s="152">
        <v>0</v>
      </c>
      <c r="T161" s="153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4" t="s">
        <v>168</v>
      </c>
      <c r="AT161" s="154" t="s">
        <v>164</v>
      </c>
      <c r="AU161" s="154" t="s">
        <v>163</v>
      </c>
      <c r="AY161" s="14" t="s">
        <v>161</v>
      </c>
      <c r="BE161" s="155">
        <f t="shared" si="4"/>
        <v>0</v>
      </c>
      <c r="BF161" s="155">
        <f t="shared" si="5"/>
        <v>30</v>
      </c>
      <c r="BG161" s="155">
        <f t="shared" si="6"/>
        <v>0</v>
      </c>
      <c r="BH161" s="155">
        <f t="shared" si="7"/>
        <v>0</v>
      </c>
      <c r="BI161" s="155">
        <f t="shared" si="8"/>
        <v>0</v>
      </c>
      <c r="BJ161" s="14" t="s">
        <v>163</v>
      </c>
      <c r="BK161" s="155">
        <f t="shared" si="9"/>
        <v>30</v>
      </c>
      <c r="BL161" s="14" t="s">
        <v>168</v>
      </c>
      <c r="BM161" s="154" t="s">
        <v>1450</v>
      </c>
    </row>
    <row r="162" spans="1:65" s="2" customFormat="1" ht="14.45" customHeight="1" x14ac:dyDescent="0.2">
      <c r="A162" s="29"/>
      <c r="B162" s="141"/>
      <c r="C162" s="142" t="s">
        <v>326</v>
      </c>
      <c r="D162" s="142" t="s">
        <v>164</v>
      </c>
      <c r="E162" s="143" t="s">
        <v>805</v>
      </c>
      <c r="F162" s="144" t="s">
        <v>1451</v>
      </c>
      <c r="G162" s="145" t="s">
        <v>290</v>
      </c>
      <c r="H162" s="146">
        <v>1</v>
      </c>
      <c r="I162" s="147">
        <v>100</v>
      </c>
      <c r="J162" s="148">
        <f t="shared" si="0"/>
        <v>100</v>
      </c>
      <c r="K162" s="149"/>
      <c r="L162" s="30"/>
      <c r="M162" s="150" t="s">
        <v>1</v>
      </c>
      <c r="N162" s="151" t="s">
        <v>41</v>
      </c>
      <c r="O162" s="55"/>
      <c r="P162" s="152">
        <f t="shared" si="1"/>
        <v>0</v>
      </c>
      <c r="Q162" s="152">
        <v>0</v>
      </c>
      <c r="R162" s="152">
        <f t="shared" si="2"/>
        <v>0</v>
      </c>
      <c r="S162" s="152">
        <v>0</v>
      </c>
      <c r="T162" s="153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168</v>
      </c>
      <c r="AT162" s="154" t="s">
        <v>164</v>
      </c>
      <c r="AU162" s="154" t="s">
        <v>163</v>
      </c>
      <c r="AY162" s="14" t="s">
        <v>161</v>
      </c>
      <c r="BE162" s="155">
        <f t="shared" si="4"/>
        <v>0</v>
      </c>
      <c r="BF162" s="155">
        <f t="shared" si="5"/>
        <v>100</v>
      </c>
      <c r="BG162" s="155">
        <f t="shared" si="6"/>
        <v>0</v>
      </c>
      <c r="BH162" s="155">
        <f t="shared" si="7"/>
        <v>0</v>
      </c>
      <c r="BI162" s="155">
        <f t="shared" si="8"/>
        <v>0</v>
      </c>
      <c r="BJ162" s="14" t="s">
        <v>163</v>
      </c>
      <c r="BK162" s="155">
        <f t="shared" si="9"/>
        <v>100</v>
      </c>
      <c r="BL162" s="14" t="s">
        <v>168</v>
      </c>
      <c r="BM162" s="154" t="s">
        <v>1452</v>
      </c>
    </row>
    <row r="163" spans="1:65" s="2" customFormat="1" ht="14.45" customHeight="1" x14ac:dyDescent="0.2">
      <c r="A163" s="29"/>
      <c r="B163" s="141"/>
      <c r="C163" s="142" t="s">
        <v>332</v>
      </c>
      <c r="D163" s="142" t="s">
        <v>164</v>
      </c>
      <c r="E163" s="143" t="s">
        <v>809</v>
      </c>
      <c r="F163" s="144" t="s">
        <v>1453</v>
      </c>
      <c r="G163" s="145" t="s">
        <v>290</v>
      </c>
      <c r="H163" s="146">
        <v>1</v>
      </c>
      <c r="I163" s="147">
        <v>100</v>
      </c>
      <c r="J163" s="148">
        <f t="shared" si="0"/>
        <v>100</v>
      </c>
      <c r="K163" s="149"/>
      <c r="L163" s="30"/>
      <c r="M163" s="150" t="s">
        <v>1</v>
      </c>
      <c r="N163" s="151" t="s">
        <v>41</v>
      </c>
      <c r="O163" s="55"/>
      <c r="P163" s="152">
        <f t="shared" si="1"/>
        <v>0</v>
      </c>
      <c r="Q163" s="152">
        <v>0</v>
      </c>
      <c r="R163" s="152">
        <f t="shared" si="2"/>
        <v>0</v>
      </c>
      <c r="S163" s="152">
        <v>0</v>
      </c>
      <c r="T163" s="153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4" t="s">
        <v>168</v>
      </c>
      <c r="AT163" s="154" t="s">
        <v>164</v>
      </c>
      <c r="AU163" s="154" t="s">
        <v>163</v>
      </c>
      <c r="AY163" s="14" t="s">
        <v>161</v>
      </c>
      <c r="BE163" s="155">
        <f t="shared" si="4"/>
        <v>0</v>
      </c>
      <c r="BF163" s="155">
        <f t="shared" si="5"/>
        <v>100</v>
      </c>
      <c r="BG163" s="155">
        <f t="shared" si="6"/>
        <v>0</v>
      </c>
      <c r="BH163" s="155">
        <f t="shared" si="7"/>
        <v>0</v>
      </c>
      <c r="BI163" s="155">
        <f t="shared" si="8"/>
        <v>0</v>
      </c>
      <c r="BJ163" s="14" t="s">
        <v>163</v>
      </c>
      <c r="BK163" s="155">
        <f t="shared" si="9"/>
        <v>100</v>
      </c>
      <c r="BL163" s="14" t="s">
        <v>168</v>
      </c>
      <c r="BM163" s="154" t="s">
        <v>1454</v>
      </c>
    </row>
    <row r="164" spans="1:65" s="2" customFormat="1" ht="14.45" customHeight="1" x14ac:dyDescent="0.2">
      <c r="A164" s="29"/>
      <c r="B164" s="141"/>
      <c r="C164" s="142" t="s">
        <v>336</v>
      </c>
      <c r="D164" s="142" t="s">
        <v>164</v>
      </c>
      <c r="E164" s="143" t="s">
        <v>813</v>
      </c>
      <c r="F164" s="144" t="s">
        <v>1455</v>
      </c>
      <c r="G164" s="145" t="s">
        <v>366</v>
      </c>
      <c r="H164" s="146">
        <v>1</v>
      </c>
      <c r="I164" s="147">
        <v>100</v>
      </c>
      <c r="J164" s="148">
        <f t="shared" si="0"/>
        <v>100</v>
      </c>
      <c r="K164" s="149"/>
      <c r="L164" s="30"/>
      <c r="M164" s="150" t="s">
        <v>1</v>
      </c>
      <c r="N164" s="151" t="s">
        <v>41</v>
      </c>
      <c r="O164" s="55"/>
      <c r="P164" s="152">
        <f t="shared" si="1"/>
        <v>0</v>
      </c>
      <c r="Q164" s="152">
        <v>0</v>
      </c>
      <c r="R164" s="152">
        <f t="shared" si="2"/>
        <v>0</v>
      </c>
      <c r="S164" s="152">
        <v>0</v>
      </c>
      <c r="T164" s="153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168</v>
      </c>
      <c r="AT164" s="154" t="s">
        <v>164</v>
      </c>
      <c r="AU164" s="154" t="s">
        <v>163</v>
      </c>
      <c r="AY164" s="14" t="s">
        <v>161</v>
      </c>
      <c r="BE164" s="155">
        <f t="shared" si="4"/>
        <v>0</v>
      </c>
      <c r="BF164" s="155">
        <f t="shared" si="5"/>
        <v>100</v>
      </c>
      <c r="BG164" s="155">
        <f t="shared" si="6"/>
        <v>0</v>
      </c>
      <c r="BH164" s="155">
        <f t="shared" si="7"/>
        <v>0</v>
      </c>
      <c r="BI164" s="155">
        <f t="shared" si="8"/>
        <v>0</v>
      </c>
      <c r="BJ164" s="14" t="s">
        <v>163</v>
      </c>
      <c r="BK164" s="155">
        <f t="shared" si="9"/>
        <v>100</v>
      </c>
      <c r="BL164" s="14" t="s">
        <v>168</v>
      </c>
      <c r="BM164" s="154" t="s">
        <v>1456</v>
      </c>
    </row>
    <row r="165" spans="1:65" s="12" customFormat="1" ht="25.9" customHeight="1" x14ac:dyDescent="0.2">
      <c r="B165" s="128"/>
      <c r="D165" s="129" t="s">
        <v>74</v>
      </c>
      <c r="E165" s="130" t="s">
        <v>1457</v>
      </c>
      <c r="F165" s="130" t="s">
        <v>1458</v>
      </c>
      <c r="I165" s="131"/>
      <c r="J165" s="132">
        <f>BK165</f>
        <v>7910</v>
      </c>
      <c r="L165" s="128"/>
      <c r="M165" s="133"/>
      <c r="N165" s="134"/>
      <c r="O165" s="134"/>
      <c r="P165" s="135">
        <f>P166+SUM(P167:P172)</f>
        <v>0</v>
      </c>
      <c r="Q165" s="134"/>
      <c r="R165" s="135">
        <f>R166+SUM(R167:R172)</f>
        <v>0</v>
      </c>
      <c r="S165" s="134"/>
      <c r="T165" s="136">
        <f>T166+SUM(T167:T172)</f>
        <v>0</v>
      </c>
      <c r="AR165" s="129" t="s">
        <v>83</v>
      </c>
      <c r="AT165" s="137" t="s">
        <v>74</v>
      </c>
      <c r="AU165" s="137" t="s">
        <v>75</v>
      </c>
      <c r="AY165" s="129" t="s">
        <v>161</v>
      </c>
      <c r="BK165" s="138">
        <f>BK166+SUM(BK167:BK172)</f>
        <v>7910</v>
      </c>
    </row>
    <row r="166" spans="1:65" s="2" customFormat="1" ht="14.45" customHeight="1" x14ac:dyDescent="0.2">
      <c r="A166" s="29"/>
      <c r="B166" s="141"/>
      <c r="C166" s="142" t="s">
        <v>83</v>
      </c>
      <c r="D166" s="142" t="s">
        <v>164</v>
      </c>
      <c r="E166" s="143" t="s">
        <v>1459</v>
      </c>
      <c r="F166" s="144" t="s">
        <v>1460</v>
      </c>
      <c r="G166" s="145" t="s">
        <v>290</v>
      </c>
      <c r="H166" s="146">
        <v>1</v>
      </c>
      <c r="I166" s="147">
        <v>500</v>
      </c>
      <c r="J166" s="148">
        <f t="shared" ref="J166:J171" si="10">ROUND(I166*H166,2)</f>
        <v>500</v>
      </c>
      <c r="K166" s="149"/>
      <c r="L166" s="30"/>
      <c r="M166" s="150" t="s">
        <v>1</v>
      </c>
      <c r="N166" s="151" t="s">
        <v>41</v>
      </c>
      <c r="O166" s="55"/>
      <c r="P166" s="152">
        <f t="shared" ref="P166:P171" si="11">O166*H166</f>
        <v>0</v>
      </c>
      <c r="Q166" s="152">
        <v>0</v>
      </c>
      <c r="R166" s="152">
        <f t="shared" ref="R166:R171" si="12">Q166*H166</f>
        <v>0</v>
      </c>
      <c r="S166" s="152">
        <v>0</v>
      </c>
      <c r="T166" s="153">
        <f t="shared" ref="T166:T171" si="13"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4" t="s">
        <v>168</v>
      </c>
      <c r="AT166" s="154" t="s">
        <v>164</v>
      </c>
      <c r="AU166" s="154" t="s">
        <v>83</v>
      </c>
      <c r="AY166" s="14" t="s">
        <v>161</v>
      </c>
      <c r="BE166" s="155">
        <f t="shared" ref="BE166:BE171" si="14">IF(N166="základná",J166,0)</f>
        <v>0</v>
      </c>
      <c r="BF166" s="155">
        <f t="shared" ref="BF166:BF171" si="15">IF(N166="znížená",J166,0)</f>
        <v>500</v>
      </c>
      <c r="BG166" s="155">
        <f t="shared" ref="BG166:BG171" si="16">IF(N166="zákl. prenesená",J166,0)</f>
        <v>0</v>
      </c>
      <c r="BH166" s="155">
        <f t="shared" ref="BH166:BH171" si="17">IF(N166="zníž. prenesená",J166,0)</f>
        <v>0</v>
      </c>
      <c r="BI166" s="155">
        <f t="shared" ref="BI166:BI171" si="18">IF(N166="nulová",J166,0)</f>
        <v>0</v>
      </c>
      <c r="BJ166" s="14" t="s">
        <v>163</v>
      </c>
      <c r="BK166" s="155">
        <f t="shared" ref="BK166:BK171" si="19">ROUND(I166*H166,2)</f>
        <v>500</v>
      </c>
      <c r="BL166" s="14" t="s">
        <v>168</v>
      </c>
      <c r="BM166" s="154" t="s">
        <v>1461</v>
      </c>
    </row>
    <row r="167" spans="1:65" s="2" customFormat="1" ht="14.45" customHeight="1" x14ac:dyDescent="0.2">
      <c r="A167" s="29"/>
      <c r="B167" s="141"/>
      <c r="C167" s="142" t="s">
        <v>163</v>
      </c>
      <c r="D167" s="142" t="s">
        <v>164</v>
      </c>
      <c r="E167" s="143" t="s">
        <v>1462</v>
      </c>
      <c r="F167" s="144" t="s">
        <v>1463</v>
      </c>
      <c r="G167" s="145" t="s">
        <v>290</v>
      </c>
      <c r="H167" s="146">
        <v>1</v>
      </c>
      <c r="I167" s="147">
        <v>300</v>
      </c>
      <c r="J167" s="148">
        <f t="shared" si="10"/>
        <v>300</v>
      </c>
      <c r="K167" s="149"/>
      <c r="L167" s="30"/>
      <c r="M167" s="150" t="s">
        <v>1</v>
      </c>
      <c r="N167" s="151" t="s">
        <v>41</v>
      </c>
      <c r="O167" s="55"/>
      <c r="P167" s="152">
        <f t="shared" si="11"/>
        <v>0</v>
      </c>
      <c r="Q167" s="152">
        <v>0</v>
      </c>
      <c r="R167" s="152">
        <f t="shared" si="12"/>
        <v>0</v>
      </c>
      <c r="S167" s="152">
        <v>0</v>
      </c>
      <c r="T167" s="153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4" t="s">
        <v>168</v>
      </c>
      <c r="AT167" s="154" t="s">
        <v>164</v>
      </c>
      <c r="AU167" s="154" t="s">
        <v>83</v>
      </c>
      <c r="AY167" s="14" t="s">
        <v>161</v>
      </c>
      <c r="BE167" s="155">
        <f t="shared" si="14"/>
        <v>0</v>
      </c>
      <c r="BF167" s="155">
        <f t="shared" si="15"/>
        <v>300</v>
      </c>
      <c r="BG167" s="155">
        <f t="shared" si="16"/>
        <v>0</v>
      </c>
      <c r="BH167" s="155">
        <f t="shared" si="17"/>
        <v>0</v>
      </c>
      <c r="BI167" s="155">
        <f t="shared" si="18"/>
        <v>0</v>
      </c>
      <c r="BJ167" s="14" t="s">
        <v>163</v>
      </c>
      <c r="BK167" s="155">
        <f t="shared" si="19"/>
        <v>300</v>
      </c>
      <c r="BL167" s="14" t="s">
        <v>168</v>
      </c>
      <c r="BM167" s="154" t="s">
        <v>1464</v>
      </c>
    </row>
    <row r="168" spans="1:65" s="2" customFormat="1" ht="14.45" customHeight="1" x14ac:dyDescent="0.2">
      <c r="A168" s="29"/>
      <c r="B168" s="141"/>
      <c r="C168" s="142" t="s">
        <v>170</v>
      </c>
      <c r="D168" s="142" t="s">
        <v>164</v>
      </c>
      <c r="E168" s="143" t="s">
        <v>1465</v>
      </c>
      <c r="F168" s="144" t="s">
        <v>1466</v>
      </c>
      <c r="G168" s="145" t="s">
        <v>290</v>
      </c>
      <c r="H168" s="146">
        <v>2</v>
      </c>
      <c r="I168" s="147">
        <v>50</v>
      </c>
      <c r="J168" s="148">
        <f t="shared" si="10"/>
        <v>100</v>
      </c>
      <c r="K168" s="149"/>
      <c r="L168" s="30"/>
      <c r="M168" s="150" t="s">
        <v>1</v>
      </c>
      <c r="N168" s="151" t="s">
        <v>41</v>
      </c>
      <c r="O168" s="55"/>
      <c r="P168" s="152">
        <f t="shared" si="11"/>
        <v>0</v>
      </c>
      <c r="Q168" s="152">
        <v>0</v>
      </c>
      <c r="R168" s="152">
        <f t="shared" si="12"/>
        <v>0</v>
      </c>
      <c r="S168" s="152">
        <v>0</v>
      </c>
      <c r="T168" s="153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4" t="s">
        <v>168</v>
      </c>
      <c r="AT168" s="154" t="s">
        <v>164</v>
      </c>
      <c r="AU168" s="154" t="s">
        <v>83</v>
      </c>
      <c r="AY168" s="14" t="s">
        <v>161</v>
      </c>
      <c r="BE168" s="155">
        <f t="shared" si="14"/>
        <v>0</v>
      </c>
      <c r="BF168" s="155">
        <f t="shared" si="15"/>
        <v>100</v>
      </c>
      <c r="BG168" s="155">
        <f t="shared" si="16"/>
        <v>0</v>
      </c>
      <c r="BH168" s="155">
        <f t="shared" si="17"/>
        <v>0</v>
      </c>
      <c r="BI168" s="155">
        <f t="shared" si="18"/>
        <v>0</v>
      </c>
      <c r="BJ168" s="14" t="s">
        <v>163</v>
      </c>
      <c r="BK168" s="155">
        <f t="shared" si="19"/>
        <v>100</v>
      </c>
      <c r="BL168" s="14" t="s">
        <v>168</v>
      </c>
      <c r="BM168" s="154" t="s">
        <v>1467</v>
      </c>
    </row>
    <row r="169" spans="1:65" s="2" customFormat="1" ht="14.45" customHeight="1" x14ac:dyDescent="0.2">
      <c r="A169" s="29"/>
      <c r="B169" s="141"/>
      <c r="C169" s="142" t="s">
        <v>168</v>
      </c>
      <c r="D169" s="142" t="s">
        <v>164</v>
      </c>
      <c r="E169" s="143" t="s">
        <v>1468</v>
      </c>
      <c r="F169" s="144" t="s">
        <v>1469</v>
      </c>
      <c r="G169" s="145" t="s">
        <v>290</v>
      </c>
      <c r="H169" s="146">
        <v>8</v>
      </c>
      <c r="I169" s="147">
        <v>50</v>
      </c>
      <c r="J169" s="148">
        <f t="shared" si="10"/>
        <v>400</v>
      </c>
      <c r="K169" s="149"/>
      <c r="L169" s="30"/>
      <c r="M169" s="150" t="s">
        <v>1</v>
      </c>
      <c r="N169" s="151" t="s">
        <v>41</v>
      </c>
      <c r="O169" s="55"/>
      <c r="P169" s="152">
        <f t="shared" si="11"/>
        <v>0</v>
      </c>
      <c r="Q169" s="152">
        <v>0</v>
      </c>
      <c r="R169" s="152">
        <f t="shared" si="12"/>
        <v>0</v>
      </c>
      <c r="S169" s="152">
        <v>0</v>
      </c>
      <c r="T169" s="153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4" t="s">
        <v>168</v>
      </c>
      <c r="AT169" s="154" t="s">
        <v>164</v>
      </c>
      <c r="AU169" s="154" t="s">
        <v>83</v>
      </c>
      <c r="AY169" s="14" t="s">
        <v>161</v>
      </c>
      <c r="BE169" s="155">
        <f t="shared" si="14"/>
        <v>0</v>
      </c>
      <c r="BF169" s="155">
        <f t="shared" si="15"/>
        <v>400</v>
      </c>
      <c r="BG169" s="155">
        <f t="shared" si="16"/>
        <v>0</v>
      </c>
      <c r="BH169" s="155">
        <f t="shared" si="17"/>
        <v>0</v>
      </c>
      <c r="BI169" s="155">
        <f t="shared" si="18"/>
        <v>0</v>
      </c>
      <c r="BJ169" s="14" t="s">
        <v>163</v>
      </c>
      <c r="BK169" s="155">
        <f t="shared" si="19"/>
        <v>400</v>
      </c>
      <c r="BL169" s="14" t="s">
        <v>168</v>
      </c>
      <c r="BM169" s="154" t="s">
        <v>1470</v>
      </c>
    </row>
    <row r="170" spans="1:65" s="2" customFormat="1" ht="24.2" customHeight="1" x14ac:dyDescent="0.2">
      <c r="A170" s="29"/>
      <c r="B170" s="141"/>
      <c r="C170" s="142" t="s">
        <v>177</v>
      </c>
      <c r="D170" s="142" t="s">
        <v>164</v>
      </c>
      <c r="E170" s="143" t="s">
        <v>1471</v>
      </c>
      <c r="F170" s="144" t="s">
        <v>1472</v>
      </c>
      <c r="G170" s="145" t="s">
        <v>290</v>
      </c>
      <c r="H170" s="146">
        <v>2</v>
      </c>
      <c r="I170" s="147">
        <v>100</v>
      </c>
      <c r="J170" s="148">
        <f t="shared" si="10"/>
        <v>200</v>
      </c>
      <c r="K170" s="149"/>
      <c r="L170" s="30"/>
      <c r="M170" s="150" t="s">
        <v>1</v>
      </c>
      <c r="N170" s="151" t="s">
        <v>41</v>
      </c>
      <c r="O170" s="55"/>
      <c r="P170" s="152">
        <f t="shared" si="11"/>
        <v>0</v>
      </c>
      <c r="Q170" s="152">
        <v>0</v>
      </c>
      <c r="R170" s="152">
        <f t="shared" si="12"/>
        <v>0</v>
      </c>
      <c r="S170" s="152">
        <v>0</v>
      </c>
      <c r="T170" s="153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4" t="s">
        <v>168</v>
      </c>
      <c r="AT170" s="154" t="s">
        <v>164</v>
      </c>
      <c r="AU170" s="154" t="s">
        <v>83</v>
      </c>
      <c r="AY170" s="14" t="s">
        <v>161</v>
      </c>
      <c r="BE170" s="155">
        <f t="shared" si="14"/>
        <v>0</v>
      </c>
      <c r="BF170" s="155">
        <f t="shared" si="15"/>
        <v>200</v>
      </c>
      <c r="BG170" s="155">
        <f t="shared" si="16"/>
        <v>0</v>
      </c>
      <c r="BH170" s="155">
        <f t="shared" si="17"/>
        <v>0</v>
      </c>
      <c r="BI170" s="155">
        <f t="shared" si="18"/>
        <v>0</v>
      </c>
      <c r="BJ170" s="14" t="s">
        <v>163</v>
      </c>
      <c r="BK170" s="155">
        <f t="shared" si="19"/>
        <v>200</v>
      </c>
      <c r="BL170" s="14" t="s">
        <v>168</v>
      </c>
      <c r="BM170" s="154" t="s">
        <v>1473</v>
      </c>
    </row>
    <row r="171" spans="1:65" s="2" customFormat="1" ht="14.45" customHeight="1" x14ac:dyDescent="0.2">
      <c r="A171" s="29"/>
      <c r="B171" s="141"/>
      <c r="C171" s="142" t="s">
        <v>181</v>
      </c>
      <c r="D171" s="142" t="s">
        <v>164</v>
      </c>
      <c r="E171" s="143" t="s">
        <v>1474</v>
      </c>
      <c r="F171" s="144" t="s">
        <v>1475</v>
      </c>
      <c r="G171" s="145" t="s">
        <v>272</v>
      </c>
      <c r="H171" s="146">
        <v>20</v>
      </c>
      <c r="I171" s="147">
        <v>10</v>
      </c>
      <c r="J171" s="148">
        <f t="shared" si="10"/>
        <v>200</v>
      </c>
      <c r="K171" s="149"/>
      <c r="L171" s="30"/>
      <c r="M171" s="150" t="s">
        <v>1</v>
      </c>
      <c r="N171" s="151" t="s">
        <v>41</v>
      </c>
      <c r="O171" s="55"/>
      <c r="P171" s="152">
        <f t="shared" si="11"/>
        <v>0</v>
      </c>
      <c r="Q171" s="152">
        <v>0</v>
      </c>
      <c r="R171" s="152">
        <f t="shared" si="12"/>
        <v>0</v>
      </c>
      <c r="S171" s="152">
        <v>0</v>
      </c>
      <c r="T171" s="153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4" t="s">
        <v>168</v>
      </c>
      <c r="AT171" s="154" t="s">
        <v>164</v>
      </c>
      <c r="AU171" s="154" t="s">
        <v>83</v>
      </c>
      <c r="AY171" s="14" t="s">
        <v>161</v>
      </c>
      <c r="BE171" s="155">
        <f t="shared" si="14"/>
        <v>0</v>
      </c>
      <c r="BF171" s="155">
        <f t="shared" si="15"/>
        <v>200</v>
      </c>
      <c r="BG171" s="155">
        <f t="shared" si="16"/>
        <v>0</v>
      </c>
      <c r="BH171" s="155">
        <f t="shared" si="17"/>
        <v>0</v>
      </c>
      <c r="BI171" s="155">
        <f t="shared" si="18"/>
        <v>0</v>
      </c>
      <c r="BJ171" s="14" t="s">
        <v>163</v>
      </c>
      <c r="BK171" s="155">
        <f t="shared" si="19"/>
        <v>200</v>
      </c>
      <c r="BL171" s="14" t="s">
        <v>168</v>
      </c>
      <c r="BM171" s="154" t="s">
        <v>1476</v>
      </c>
    </row>
    <row r="172" spans="1:65" s="12" customFormat="1" ht="22.9" customHeight="1" x14ac:dyDescent="0.2">
      <c r="B172" s="128"/>
      <c r="D172" s="129" t="s">
        <v>74</v>
      </c>
      <c r="E172" s="139" t="s">
        <v>1477</v>
      </c>
      <c r="F172" s="139" t="s">
        <v>1478</v>
      </c>
      <c r="I172" s="131"/>
      <c r="J172" s="140">
        <f>BK172</f>
        <v>6210</v>
      </c>
      <c r="L172" s="128"/>
      <c r="M172" s="133"/>
      <c r="N172" s="134"/>
      <c r="O172" s="134"/>
      <c r="P172" s="135">
        <f>SUM(P173:P197)</f>
        <v>0</v>
      </c>
      <c r="Q172" s="134"/>
      <c r="R172" s="135">
        <f>SUM(R173:R197)</f>
        <v>0</v>
      </c>
      <c r="S172" s="134"/>
      <c r="T172" s="136">
        <f>SUM(T173:T197)</f>
        <v>0</v>
      </c>
      <c r="AR172" s="129" t="s">
        <v>83</v>
      </c>
      <c r="AT172" s="137" t="s">
        <v>74</v>
      </c>
      <c r="AU172" s="137" t="s">
        <v>83</v>
      </c>
      <c r="AY172" s="129" t="s">
        <v>161</v>
      </c>
      <c r="BK172" s="138">
        <f>SUM(BK173:BK197)</f>
        <v>6210</v>
      </c>
    </row>
    <row r="173" spans="1:65" s="2" customFormat="1" ht="14.45" customHeight="1" x14ac:dyDescent="0.2">
      <c r="A173" s="29"/>
      <c r="B173" s="141"/>
      <c r="C173" s="142" t="s">
        <v>186</v>
      </c>
      <c r="D173" s="142" t="s">
        <v>164</v>
      </c>
      <c r="E173" s="143" t="s">
        <v>1479</v>
      </c>
      <c r="F173" s="144" t="s">
        <v>1480</v>
      </c>
      <c r="G173" s="145" t="s">
        <v>272</v>
      </c>
      <c r="H173" s="146">
        <v>120</v>
      </c>
      <c r="I173" s="147">
        <v>5</v>
      </c>
      <c r="J173" s="148">
        <f t="shared" ref="J173:J197" si="20">ROUND(I173*H173,2)</f>
        <v>600</v>
      </c>
      <c r="K173" s="149"/>
      <c r="L173" s="30"/>
      <c r="M173" s="150" t="s">
        <v>1</v>
      </c>
      <c r="N173" s="151" t="s">
        <v>41</v>
      </c>
      <c r="O173" s="55"/>
      <c r="P173" s="152">
        <f t="shared" ref="P173:P197" si="21">O173*H173</f>
        <v>0</v>
      </c>
      <c r="Q173" s="152">
        <v>0</v>
      </c>
      <c r="R173" s="152">
        <f t="shared" ref="R173:R197" si="22">Q173*H173</f>
        <v>0</v>
      </c>
      <c r="S173" s="152">
        <v>0</v>
      </c>
      <c r="T173" s="153">
        <f t="shared" ref="T173:T197" si="23"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4" t="s">
        <v>168</v>
      </c>
      <c r="AT173" s="154" t="s">
        <v>164</v>
      </c>
      <c r="AU173" s="154" t="s">
        <v>163</v>
      </c>
      <c r="AY173" s="14" t="s">
        <v>161</v>
      </c>
      <c r="BE173" s="155">
        <f t="shared" ref="BE173:BE197" si="24">IF(N173="základná",J173,0)</f>
        <v>0</v>
      </c>
      <c r="BF173" s="155">
        <f t="shared" ref="BF173:BF197" si="25">IF(N173="znížená",J173,0)</f>
        <v>600</v>
      </c>
      <c r="BG173" s="155">
        <f t="shared" ref="BG173:BG197" si="26">IF(N173="zákl. prenesená",J173,0)</f>
        <v>0</v>
      </c>
      <c r="BH173" s="155">
        <f t="shared" ref="BH173:BH197" si="27">IF(N173="zníž. prenesená",J173,0)</f>
        <v>0</v>
      </c>
      <c r="BI173" s="155">
        <f t="shared" ref="BI173:BI197" si="28">IF(N173="nulová",J173,0)</f>
        <v>0</v>
      </c>
      <c r="BJ173" s="14" t="s">
        <v>163</v>
      </c>
      <c r="BK173" s="155">
        <f t="shared" ref="BK173:BK197" si="29">ROUND(I173*H173,2)</f>
        <v>600</v>
      </c>
      <c r="BL173" s="14" t="s">
        <v>168</v>
      </c>
      <c r="BM173" s="154" t="s">
        <v>1481</v>
      </c>
    </row>
    <row r="174" spans="1:65" s="2" customFormat="1" ht="14.45" customHeight="1" x14ac:dyDescent="0.2">
      <c r="A174" s="29"/>
      <c r="B174" s="141"/>
      <c r="C174" s="142" t="s">
        <v>190</v>
      </c>
      <c r="D174" s="142" t="s">
        <v>164</v>
      </c>
      <c r="E174" s="143" t="s">
        <v>1482</v>
      </c>
      <c r="F174" s="144" t="s">
        <v>1483</v>
      </c>
      <c r="G174" s="145" t="s">
        <v>272</v>
      </c>
      <c r="H174" s="146">
        <v>20</v>
      </c>
      <c r="I174" s="147">
        <v>5</v>
      </c>
      <c r="J174" s="148">
        <f t="shared" si="20"/>
        <v>100</v>
      </c>
      <c r="K174" s="149"/>
      <c r="L174" s="30"/>
      <c r="M174" s="150" t="s">
        <v>1</v>
      </c>
      <c r="N174" s="151" t="s">
        <v>41</v>
      </c>
      <c r="O174" s="55"/>
      <c r="P174" s="152">
        <f t="shared" si="21"/>
        <v>0</v>
      </c>
      <c r="Q174" s="152">
        <v>0</v>
      </c>
      <c r="R174" s="152">
        <f t="shared" si="22"/>
        <v>0</v>
      </c>
      <c r="S174" s="152">
        <v>0</v>
      </c>
      <c r="T174" s="153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4" t="s">
        <v>168</v>
      </c>
      <c r="AT174" s="154" t="s">
        <v>164</v>
      </c>
      <c r="AU174" s="154" t="s">
        <v>163</v>
      </c>
      <c r="AY174" s="14" t="s">
        <v>161</v>
      </c>
      <c r="BE174" s="155">
        <f t="shared" si="24"/>
        <v>0</v>
      </c>
      <c r="BF174" s="155">
        <f t="shared" si="25"/>
        <v>100</v>
      </c>
      <c r="BG174" s="155">
        <f t="shared" si="26"/>
        <v>0</v>
      </c>
      <c r="BH174" s="155">
        <f t="shared" si="27"/>
        <v>0</v>
      </c>
      <c r="BI174" s="155">
        <f t="shared" si="28"/>
        <v>0</v>
      </c>
      <c r="BJ174" s="14" t="s">
        <v>163</v>
      </c>
      <c r="BK174" s="155">
        <f t="shared" si="29"/>
        <v>100</v>
      </c>
      <c r="BL174" s="14" t="s">
        <v>168</v>
      </c>
      <c r="BM174" s="154" t="s">
        <v>1484</v>
      </c>
    </row>
    <row r="175" spans="1:65" s="2" customFormat="1" ht="14.45" customHeight="1" x14ac:dyDescent="0.2">
      <c r="A175" s="29"/>
      <c r="B175" s="141"/>
      <c r="C175" s="142" t="s">
        <v>195</v>
      </c>
      <c r="D175" s="142" t="s">
        <v>164</v>
      </c>
      <c r="E175" s="143" t="s">
        <v>1485</v>
      </c>
      <c r="F175" s="144" t="s">
        <v>1486</v>
      </c>
      <c r="G175" s="145" t="s">
        <v>272</v>
      </c>
      <c r="H175" s="146">
        <v>50</v>
      </c>
      <c r="I175" s="147">
        <v>5</v>
      </c>
      <c r="J175" s="148">
        <f t="shared" si="20"/>
        <v>250</v>
      </c>
      <c r="K175" s="149"/>
      <c r="L175" s="30"/>
      <c r="M175" s="150" t="s">
        <v>1</v>
      </c>
      <c r="N175" s="151" t="s">
        <v>41</v>
      </c>
      <c r="O175" s="55"/>
      <c r="P175" s="152">
        <f t="shared" si="21"/>
        <v>0</v>
      </c>
      <c r="Q175" s="152">
        <v>0</v>
      </c>
      <c r="R175" s="152">
        <f t="shared" si="22"/>
        <v>0</v>
      </c>
      <c r="S175" s="152">
        <v>0</v>
      </c>
      <c r="T175" s="153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4" t="s">
        <v>168</v>
      </c>
      <c r="AT175" s="154" t="s">
        <v>164</v>
      </c>
      <c r="AU175" s="154" t="s">
        <v>163</v>
      </c>
      <c r="AY175" s="14" t="s">
        <v>161</v>
      </c>
      <c r="BE175" s="155">
        <f t="shared" si="24"/>
        <v>0</v>
      </c>
      <c r="BF175" s="155">
        <f t="shared" si="25"/>
        <v>250</v>
      </c>
      <c r="BG175" s="155">
        <f t="shared" si="26"/>
        <v>0</v>
      </c>
      <c r="BH175" s="155">
        <f t="shared" si="27"/>
        <v>0</v>
      </c>
      <c r="BI175" s="155">
        <f t="shared" si="28"/>
        <v>0</v>
      </c>
      <c r="BJ175" s="14" t="s">
        <v>163</v>
      </c>
      <c r="BK175" s="155">
        <f t="shared" si="29"/>
        <v>250</v>
      </c>
      <c r="BL175" s="14" t="s">
        <v>168</v>
      </c>
      <c r="BM175" s="154" t="s">
        <v>1487</v>
      </c>
    </row>
    <row r="176" spans="1:65" s="2" customFormat="1" ht="14.45" customHeight="1" x14ac:dyDescent="0.2">
      <c r="A176" s="29"/>
      <c r="B176" s="141"/>
      <c r="C176" s="142" t="s">
        <v>200</v>
      </c>
      <c r="D176" s="142" t="s">
        <v>164</v>
      </c>
      <c r="E176" s="143" t="s">
        <v>1488</v>
      </c>
      <c r="F176" s="144" t="s">
        <v>1489</v>
      </c>
      <c r="G176" s="145" t="s">
        <v>272</v>
      </c>
      <c r="H176" s="146">
        <v>10</v>
      </c>
      <c r="I176" s="147">
        <v>5</v>
      </c>
      <c r="J176" s="148">
        <f t="shared" si="20"/>
        <v>50</v>
      </c>
      <c r="K176" s="149"/>
      <c r="L176" s="30"/>
      <c r="M176" s="150" t="s">
        <v>1</v>
      </c>
      <c r="N176" s="151" t="s">
        <v>41</v>
      </c>
      <c r="O176" s="55"/>
      <c r="P176" s="152">
        <f t="shared" si="21"/>
        <v>0</v>
      </c>
      <c r="Q176" s="152">
        <v>0</v>
      </c>
      <c r="R176" s="152">
        <f t="shared" si="22"/>
        <v>0</v>
      </c>
      <c r="S176" s="152">
        <v>0</v>
      </c>
      <c r="T176" s="153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4" t="s">
        <v>168</v>
      </c>
      <c r="AT176" s="154" t="s">
        <v>164</v>
      </c>
      <c r="AU176" s="154" t="s">
        <v>163</v>
      </c>
      <c r="AY176" s="14" t="s">
        <v>161</v>
      </c>
      <c r="BE176" s="155">
        <f t="shared" si="24"/>
        <v>0</v>
      </c>
      <c r="BF176" s="155">
        <f t="shared" si="25"/>
        <v>50</v>
      </c>
      <c r="BG176" s="155">
        <f t="shared" si="26"/>
        <v>0</v>
      </c>
      <c r="BH176" s="155">
        <f t="shared" si="27"/>
        <v>0</v>
      </c>
      <c r="BI176" s="155">
        <f t="shared" si="28"/>
        <v>0</v>
      </c>
      <c r="BJ176" s="14" t="s">
        <v>163</v>
      </c>
      <c r="BK176" s="155">
        <f t="shared" si="29"/>
        <v>50</v>
      </c>
      <c r="BL176" s="14" t="s">
        <v>168</v>
      </c>
      <c r="BM176" s="154" t="s">
        <v>1490</v>
      </c>
    </row>
    <row r="177" spans="1:65" s="2" customFormat="1" ht="14.45" customHeight="1" x14ac:dyDescent="0.2">
      <c r="A177" s="29"/>
      <c r="B177" s="141"/>
      <c r="C177" s="142" t="s">
        <v>205</v>
      </c>
      <c r="D177" s="142" t="s">
        <v>164</v>
      </c>
      <c r="E177" s="143" t="s">
        <v>1491</v>
      </c>
      <c r="F177" s="144" t="s">
        <v>1492</v>
      </c>
      <c r="G177" s="145" t="s">
        <v>272</v>
      </c>
      <c r="H177" s="146">
        <v>180</v>
      </c>
      <c r="I177" s="147">
        <v>5</v>
      </c>
      <c r="J177" s="148">
        <f t="shared" si="20"/>
        <v>900</v>
      </c>
      <c r="K177" s="149"/>
      <c r="L177" s="30"/>
      <c r="M177" s="150" t="s">
        <v>1</v>
      </c>
      <c r="N177" s="151" t="s">
        <v>41</v>
      </c>
      <c r="O177" s="55"/>
      <c r="P177" s="152">
        <f t="shared" si="21"/>
        <v>0</v>
      </c>
      <c r="Q177" s="152">
        <v>0</v>
      </c>
      <c r="R177" s="152">
        <f t="shared" si="22"/>
        <v>0</v>
      </c>
      <c r="S177" s="152">
        <v>0</v>
      </c>
      <c r="T177" s="153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4" t="s">
        <v>168</v>
      </c>
      <c r="AT177" s="154" t="s">
        <v>164</v>
      </c>
      <c r="AU177" s="154" t="s">
        <v>163</v>
      </c>
      <c r="AY177" s="14" t="s">
        <v>161</v>
      </c>
      <c r="BE177" s="155">
        <f t="shared" si="24"/>
        <v>0</v>
      </c>
      <c r="BF177" s="155">
        <f t="shared" si="25"/>
        <v>900</v>
      </c>
      <c r="BG177" s="155">
        <f t="shared" si="26"/>
        <v>0</v>
      </c>
      <c r="BH177" s="155">
        <f t="shared" si="27"/>
        <v>0</v>
      </c>
      <c r="BI177" s="155">
        <f t="shared" si="28"/>
        <v>0</v>
      </c>
      <c r="BJ177" s="14" t="s">
        <v>163</v>
      </c>
      <c r="BK177" s="155">
        <f t="shared" si="29"/>
        <v>900</v>
      </c>
      <c r="BL177" s="14" t="s">
        <v>168</v>
      </c>
      <c r="BM177" s="154" t="s">
        <v>1493</v>
      </c>
    </row>
    <row r="178" spans="1:65" s="2" customFormat="1" ht="14.45" customHeight="1" x14ac:dyDescent="0.2">
      <c r="A178" s="29"/>
      <c r="B178" s="141"/>
      <c r="C178" s="142" t="s">
        <v>210</v>
      </c>
      <c r="D178" s="142" t="s">
        <v>164</v>
      </c>
      <c r="E178" s="143" t="s">
        <v>1494</v>
      </c>
      <c r="F178" s="144" t="s">
        <v>1495</v>
      </c>
      <c r="G178" s="145" t="s">
        <v>272</v>
      </c>
      <c r="H178" s="146">
        <v>50</v>
      </c>
      <c r="I178" s="147">
        <v>5</v>
      </c>
      <c r="J178" s="148">
        <f t="shared" si="20"/>
        <v>250</v>
      </c>
      <c r="K178" s="149"/>
      <c r="L178" s="30"/>
      <c r="M178" s="150" t="s">
        <v>1</v>
      </c>
      <c r="N178" s="151" t="s">
        <v>41</v>
      </c>
      <c r="O178" s="55"/>
      <c r="P178" s="152">
        <f t="shared" si="21"/>
        <v>0</v>
      </c>
      <c r="Q178" s="152">
        <v>0</v>
      </c>
      <c r="R178" s="152">
        <f t="shared" si="22"/>
        <v>0</v>
      </c>
      <c r="S178" s="152">
        <v>0</v>
      </c>
      <c r="T178" s="153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4" t="s">
        <v>168</v>
      </c>
      <c r="AT178" s="154" t="s">
        <v>164</v>
      </c>
      <c r="AU178" s="154" t="s">
        <v>163</v>
      </c>
      <c r="AY178" s="14" t="s">
        <v>161</v>
      </c>
      <c r="BE178" s="155">
        <f t="shared" si="24"/>
        <v>0</v>
      </c>
      <c r="BF178" s="155">
        <f t="shared" si="25"/>
        <v>250</v>
      </c>
      <c r="BG178" s="155">
        <f t="shared" si="26"/>
        <v>0</v>
      </c>
      <c r="BH178" s="155">
        <f t="shared" si="27"/>
        <v>0</v>
      </c>
      <c r="BI178" s="155">
        <f t="shared" si="28"/>
        <v>0</v>
      </c>
      <c r="BJ178" s="14" t="s">
        <v>163</v>
      </c>
      <c r="BK178" s="155">
        <f t="shared" si="29"/>
        <v>250</v>
      </c>
      <c r="BL178" s="14" t="s">
        <v>168</v>
      </c>
      <c r="BM178" s="154" t="s">
        <v>1496</v>
      </c>
    </row>
    <row r="179" spans="1:65" s="2" customFormat="1" ht="14.45" customHeight="1" x14ac:dyDescent="0.2">
      <c r="A179" s="29"/>
      <c r="B179" s="141"/>
      <c r="C179" s="142" t="s">
        <v>214</v>
      </c>
      <c r="D179" s="142" t="s">
        <v>164</v>
      </c>
      <c r="E179" s="143" t="s">
        <v>1497</v>
      </c>
      <c r="F179" s="144" t="s">
        <v>1498</v>
      </c>
      <c r="G179" s="145" t="s">
        <v>272</v>
      </c>
      <c r="H179" s="146">
        <v>30</v>
      </c>
      <c r="I179" s="147">
        <v>5</v>
      </c>
      <c r="J179" s="148">
        <f t="shared" si="20"/>
        <v>150</v>
      </c>
      <c r="K179" s="149"/>
      <c r="L179" s="30"/>
      <c r="M179" s="150" t="s">
        <v>1</v>
      </c>
      <c r="N179" s="151" t="s">
        <v>41</v>
      </c>
      <c r="O179" s="55"/>
      <c r="P179" s="152">
        <f t="shared" si="21"/>
        <v>0</v>
      </c>
      <c r="Q179" s="152">
        <v>0</v>
      </c>
      <c r="R179" s="152">
        <f t="shared" si="22"/>
        <v>0</v>
      </c>
      <c r="S179" s="152">
        <v>0</v>
      </c>
      <c r="T179" s="153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4" t="s">
        <v>168</v>
      </c>
      <c r="AT179" s="154" t="s">
        <v>164</v>
      </c>
      <c r="AU179" s="154" t="s">
        <v>163</v>
      </c>
      <c r="AY179" s="14" t="s">
        <v>161</v>
      </c>
      <c r="BE179" s="155">
        <f t="shared" si="24"/>
        <v>0</v>
      </c>
      <c r="BF179" s="155">
        <f t="shared" si="25"/>
        <v>150</v>
      </c>
      <c r="BG179" s="155">
        <f t="shared" si="26"/>
        <v>0</v>
      </c>
      <c r="BH179" s="155">
        <f t="shared" si="27"/>
        <v>0</v>
      </c>
      <c r="BI179" s="155">
        <f t="shared" si="28"/>
        <v>0</v>
      </c>
      <c r="BJ179" s="14" t="s">
        <v>163</v>
      </c>
      <c r="BK179" s="155">
        <f t="shared" si="29"/>
        <v>150</v>
      </c>
      <c r="BL179" s="14" t="s">
        <v>168</v>
      </c>
      <c r="BM179" s="154" t="s">
        <v>1499</v>
      </c>
    </row>
    <row r="180" spans="1:65" s="2" customFormat="1" ht="14.45" customHeight="1" x14ac:dyDescent="0.2">
      <c r="A180" s="29"/>
      <c r="B180" s="141"/>
      <c r="C180" s="142" t="s">
        <v>218</v>
      </c>
      <c r="D180" s="142" t="s">
        <v>164</v>
      </c>
      <c r="E180" s="143" t="s">
        <v>1500</v>
      </c>
      <c r="F180" s="144" t="s">
        <v>1501</v>
      </c>
      <c r="G180" s="145" t="s">
        <v>272</v>
      </c>
      <c r="H180" s="146">
        <v>5</v>
      </c>
      <c r="I180" s="147">
        <v>8</v>
      </c>
      <c r="J180" s="148">
        <f t="shared" si="20"/>
        <v>40</v>
      </c>
      <c r="K180" s="149"/>
      <c r="L180" s="30"/>
      <c r="M180" s="150" t="s">
        <v>1</v>
      </c>
      <c r="N180" s="151" t="s">
        <v>41</v>
      </c>
      <c r="O180" s="55"/>
      <c r="P180" s="152">
        <f t="shared" si="21"/>
        <v>0</v>
      </c>
      <c r="Q180" s="152">
        <v>0</v>
      </c>
      <c r="R180" s="152">
        <f t="shared" si="22"/>
        <v>0</v>
      </c>
      <c r="S180" s="152">
        <v>0</v>
      </c>
      <c r="T180" s="153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4" t="s">
        <v>168</v>
      </c>
      <c r="AT180" s="154" t="s">
        <v>164</v>
      </c>
      <c r="AU180" s="154" t="s">
        <v>163</v>
      </c>
      <c r="AY180" s="14" t="s">
        <v>161</v>
      </c>
      <c r="BE180" s="155">
        <f t="shared" si="24"/>
        <v>0</v>
      </c>
      <c r="BF180" s="155">
        <f t="shared" si="25"/>
        <v>40</v>
      </c>
      <c r="BG180" s="155">
        <f t="shared" si="26"/>
        <v>0</v>
      </c>
      <c r="BH180" s="155">
        <f t="shared" si="27"/>
        <v>0</v>
      </c>
      <c r="BI180" s="155">
        <f t="shared" si="28"/>
        <v>0</v>
      </c>
      <c r="BJ180" s="14" t="s">
        <v>163</v>
      </c>
      <c r="BK180" s="155">
        <f t="shared" si="29"/>
        <v>40</v>
      </c>
      <c r="BL180" s="14" t="s">
        <v>168</v>
      </c>
      <c r="BM180" s="154" t="s">
        <v>1502</v>
      </c>
    </row>
    <row r="181" spans="1:65" s="2" customFormat="1" ht="14.45" customHeight="1" x14ac:dyDescent="0.2">
      <c r="A181" s="29"/>
      <c r="B181" s="141"/>
      <c r="C181" s="142" t="s">
        <v>222</v>
      </c>
      <c r="D181" s="142" t="s">
        <v>164</v>
      </c>
      <c r="E181" s="143" t="s">
        <v>1503</v>
      </c>
      <c r="F181" s="144" t="s">
        <v>1504</v>
      </c>
      <c r="G181" s="145" t="s">
        <v>272</v>
      </c>
      <c r="H181" s="146">
        <v>30</v>
      </c>
      <c r="I181" s="147">
        <v>2</v>
      </c>
      <c r="J181" s="148">
        <f t="shared" si="20"/>
        <v>60</v>
      </c>
      <c r="K181" s="149"/>
      <c r="L181" s="30"/>
      <c r="M181" s="150" t="s">
        <v>1</v>
      </c>
      <c r="N181" s="151" t="s">
        <v>41</v>
      </c>
      <c r="O181" s="55"/>
      <c r="P181" s="152">
        <f t="shared" si="21"/>
        <v>0</v>
      </c>
      <c r="Q181" s="152">
        <v>0</v>
      </c>
      <c r="R181" s="152">
        <f t="shared" si="22"/>
        <v>0</v>
      </c>
      <c r="S181" s="152">
        <v>0</v>
      </c>
      <c r="T181" s="153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4" t="s">
        <v>168</v>
      </c>
      <c r="AT181" s="154" t="s">
        <v>164</v>
      </c>
      <c r="AU181" s="154" t="s">
        <v>163</v>
      </c>
      <c r="AY181" s="14" t="s">
        <v>161</v>
      </c>
      <c r="BE181" s="155">
        <f t="shared" si="24"/>
        <v>0</v>
      </c>
      <c r="BF181" s="155">
        <f t="shared" si="25"/>
        <v>60</v>
      </c>
      <c r="BG181" s="155">
        <f t="shared" si="26"/>
        <v>0</v>
      </c>
      <c r="BH181" s="155">
        <f t="shared" si="27"/>
        <v>0</v>
      </c>
      <c r="BI181" s="155">
        <f t="shared" si="28"/>
        <v>0</v>
      </c>
      <c r="BJ181" s="14" t="s">
        <v>163</v>
      </c>
      <c r="BK181" s="155">
        <f t="shared" si="29"/>
        <v>60</v>
      </c>
      <c r="BL181" s="14" t="s">
        <v>168</v>
      </c>
      <c r="BM181" s="154" t="s">
        <v>1505</v>
      </c>
    </row>
    <row r="182" spans="1:65" s="2" customFormat="1" ht="14.45" customHeight="1" x14ac:dyDescent="0.2">
      <c r="A182" s="29"/>
      <c r="B182" s="141"/>
      <c r="C182" s="142" t="s">
        <v>226</v>
      </c>
      <c r="D182" s="142" t="s">
        <v>164</v>
      </c>
      <c r="E182" s="143" t="s">
        <v>1506</v>
      </c>
      <c r="F182" s="144" t="s">
        <v>1507</v>
      </c>
      <c r="G182" s="145" t="s">
        <v>272</v>
      </c>
      <c r="H182" s="146">
        <v>30</v>
      </c>
      <c r="I182" s="147">
        <v>2</v>
      </c>
      <c r="J182" s="148">
        <f t="shared" si="20"/>
        <v>60</v>
      </c>
      <c r="K182" s="149"/>
      <c r="L182" s="30"/>
      <c r="M182" s="150" t="s">
        <v>1</v>
      </c>
      <c r="N182" s="151" t="s">
        <v>41</v>
      </c>
      <c r="O182" s="55"/>
      <c r="P182" s="152">
        <f t="shared" si="21"/>
        <v>0</v>
      </c>
      <c r="Q182" s="152">
        <v>0</v>
      </c>
      <c r="R182" s="152">
        <f t="shared" si="22"/>
        <v>0</v>
      </c>
      <c r="S182" s="152">
        <v>0</v>
      </c>
      <c r="T182" s="153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4" t="s">
        <v>168</v>
      </c>
      <c r="AT182" s="154" t="s">
        <v>164</v>
      </c>
      <c r="AU182" s="154" t="s">
        <v>163</v>
      </c>
      <c r="AY182" s="14" t="s">
        <v>161</v>
      </c>
      <c r="BE182" s="155">
        <f t="shared" si="24"/>
        <v>0</v>
      </c>
      <c r="BF182" s="155">
        <f t="shared" si="25"/>
        <v>60</v>
      </c>
      <c r="BG182" s="155">
        <f t="shared" si="26"/>
        <v>0</v>
      </c>
      <c r="BH182" s="155">
        <f t="shared" si="27"/>
        <v>0</v>
      </c>
      <c r="BI182" s="155">
        <f t="shared" si="28"/>
        <v>0</v>
      </c>
      <c r="BJ182" s="14" t="s">
        <v>163</v>
      </c>
      <c r="BK182" s="155">
        <f t="shared" si="29"/>
        <v>60</v>
      </c>
      <c r="BL182" s="14" t="s">
        <v>168</v>
      </c>
      <c r="BM182" s="154" t="s">
        <v>1508</v>
      </c>
    </row>
    <row r="183" spans="1:65" s="2" customFormat="1" ht="24.2" customHeight="1" x14ac:dyDescent="0.2">
      <c r="A183" s="29"/>
      <c r="B183" s="141"/>
      <c r="C183" s="142" t="s">
        <v>231</v>
      </c>
      <c r="D183" s="142" t="s">
        <v>164</v>
      </c>
      <c r="E183" s="143" t="s">
        <v>1509</v>
      </c>
      <c r="F183" s="144" t="s">
        <v>1510</v>
      </c>
      <c r="G183" s="145" t="s">
        <v>272</v>
      </c>
      <c r="H183" s="146">
        <v>80</v>
      </c>
      <c r="I183" s="147">
        <v>2</v>
      </c>
      <c r="J183" s="148">
        <f t="shared" si="20"/>
        <v>160</v>
      </c>
      <c r="K183" s="149"/>
      <c r="L183" s="30"/>
      <c r="M183" s="150" t="s">
        <v>1</v>
      </c>
      <c r="N183" s="151" t="s">
        <v>41</v>
      </c>
      <c r="O183" s="55"/>
      <c r="P183" s="152">
        <f t="shared" si="21"/>
        <v>0</v>
      </c>
      <c r="Q183" s="152">
        <v>0</v>
      </c>
      <c r="R183" s="152">
        <f t="shared" si="22"/>
        <v>0</v>
      </c>
      <c r="S183" s="152">
        <v>0</v>
      </c>
      <c r="T183" s="153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4" t="s">
        <v>168</v>
      </c>
      <c r="AT183" s="154" t="s">
        <v>164</v>
      </c>
      <c r="AU183" s="154" t="s">
        <v>163</v>
      </c>
      <c r="AY183" s="14" t="s">
        <v>161</v>
      </c>
      <c r="BE183" s="155">
        <f t="shared" si="24"/>
        <v>0</v>
      </c>
      <c r="BF183" s="155">
        <f t="shared" si="25"/>
        <v>160</v>
      </c>
      <c r="BG183" s="155">
        <f t="shared" si="26"/>
        <v>0</v>
      </c>
      <c r="BH183" s="155">
        <f t="shared" si="27"/>
        <v>0</v>
      </c>
      <c r="BI183" s="155">
        <f t="shared" si="28"/>
        <v>0</v>
      </c>
      <c r="BJ183" s="14" t="s">
        <v>163</v>
      </c>
      <c r="BK183" s="155">
        <f t="shared" si="29"/>
        <v>160</v>
      </c>
      <c r="BL183" s="14" t="s">
        <v>168</v>
      </c>
      <c r="BM183" s="154" t="s">
        <v>1511</v>
      </c>
    </row>
    <row r="184" spans="1:65" s="2" customFormat="1" ht="24.2" customHeight="1" x14ac:dyDescent="0.2">
      <c r="A184" s="29"/>
      <c r="B184" s="141"/>
      <c r="C184" s="142" t="s">
        <v>236</v>
      </c>
      <c r="D184" s="142" t="s">
        <v>164</v>
      </c>
      <c r="E184" s="143" t="s">
        <v>1512</v>
      </c>
      <c r="F184" s="144" t="s">
        <v>1513</v>
      </c>
      <c r="G184" s="145" t="s">
        <v>272</v>
      </c>
      <c r="H184" s="146">
        <v>50</v>
      </c>
      <c r="I184" s="147">
        <v>3</v>
      </c>
      <c r="J184" s="148">
        <f t="shared" si="20"/>
        <v>150</v>
      </c>
      <c r="K184" s="149"/>
      <c r="L184" s="30"/>
      <c r="M184" s="150" t="s">
        <v>1</v>
      </c>
      <c r="N184" s="151" t="s">
        <v>41</v>
      </c>
      <c r="O184" s="55"/>
      <c r="P184" s="152">
        <f t="shared" si="21"/>
        <v>0</v>
      </c>
      <c r="Q184" s="152">
        <v>0</v>
      </c>
      <c r="R184" s="152">
        <f t="shared" si="22"/>
        <v>0</v>
      </c>
      <c r="S184" s="152">
        <v>0</v>
      </c>
      <c r="T184" s="153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4" t="s">
        <v>168</v>
      </c>
      <c r="AT184" s="154" t="s">
        <v>164</v>
      </c>
      <c r="AU184" s="154" t="s">
        <v>163</v>
      </c>
      <c r="AY184" s="14" t="s">
        <v>161</v>
      </c>
      <c r="BE184" s="155">
        <f t="shared" si="24"/>
        <v>0</v>
      </c>
      <c r="BF184" s="155">
        <f t="shared" si="25"/>
        <v>150</v>
      </c>
      <c r="BG184" s="155">
        <f t="shared" si="26"/>
        <v>0</v>
      </c>
      <c r="BH184" s="155">
        <f t="shared" si="27"/>
        <v>0</v>
      </c>
      <c r="BI184" s="155">
        <f t="shared" si="28"/>
        <v>0</v>
      </c>
      <c r="BJ184" s="14" t="s">
        <v>163</v>
      </c>
      <c r="BK184" s="155">
        <f t="shared" si="29"/>
        <v>150</v>
      </c>
      <c r="BL184" s="14" t="s">
        <v>168</v>
      </c>
      <c r="BM184" s="154" t="s">
        <v>1514</v>
      </c>
    </row>
    <row r="185" spans="1:65" s="2" customFormat="1" ht="24.2" customHeight="1" x14ac:dyDescent="0.2">
      <c r="A185" s="29"/>
      <c r="B185" s="141"/>
      <c r="C185" s="142" t="s">
        <v>240</v>
      </c>
      <c r="D185" s="142" t="s">
        <v>164</v>
      </c>
      <c r="E185" s="143" t="s">
        <v>1515</v>
      </c>
      <c r="F185" s="144" t="s">
        <v>1516</v>
      </c>
      <c r="G185" s="145" t="s">
        <v>272</v>
      </c>
      <c r="H185" s="146">
        <v>55</v>
      </c>
      <c r="I185" s="147">
        <v>5</v>
      </c>
      <c r="J185" s="148">
        <f t="shared" si="20"/>
        <v>275</v>
      </c>
      <c r="K185" s="149"/>
      <c r="L185" s="30"/>
      <c r="M185" s="150" t="s">
        <v>1</v>
      </c>
      <c r="N185" s="151" t="s">
        <v>41</v>
      </c>
      <c r="O185" s="55"/>
      <c r="P185" s="152">
        <f t="shared" si="21"/>
        <v>0</v>
      </c>
      <c r="Q185" s="152">
        <v>0</v>
      </c>
      <c r="R185" s="152">
        <f t="shared" si="22"/>
        <v>0</v>
      </c>
      <c r="S185" s="152">
        <v>0</v>
      </c>
      <c r="T185" s="153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4" t="s">
        <v>168</v>
      </c>
      <c r="AT185" s="154" t="s">
        <v>164</v>
      </c>
      <c r="AU185" s="154" t="s">
        <v>163</v>
      </c>
      <c r="AY185" s="14" t="s">
        <v>161</v>
      </c>
      <c r="BE185" s="155">
        <f t="shared" si="24"/>
        <v>0</v>
      </c>
      <c r="BF185" s="155">
        <f t="shared" si="25"/>
        <v>275</v>
      </c>
      <c r="BG185" s="155">
        <f t="shared" si="26"/>
        <v>0</v>
      </c>
      <c r="BH185" s="155">
        <f t="shared" si="27"/>
        <v>0</v>
      </c>
      <c r="BI185" s="155">
        <f t="shared" si="28"/>
        <v>0</v>
      </c>
      <c r="BJ185" s="14" t="s">
        <v>163</v>
      </c>
      <c r="BK185" s="155">
        <f t="shared" si="29"/>
        <v>275</v>
      </c>
      <c r="BL185" s="14" t="s">
        <v>168</v>
      </c>
      <c r="BM185" s="154" t="s">
        <v>1517</v>
      </c>
    </row>
    <row r="186" spans="1:65" s="2" customFormat="1" ht="14.45" customHeight="1" x14ac:dyDescent="0.2">
      <c r="A186" s="29"/>
      <c r="B186" s="141"/>
      <c r="C186" s="142" t="s">
        <v>7</v>
      </c>
      <c r="D186" s="142" t="s">
        <v>164</v>
      </c>
      <c r="E186" s="143" t="s">
        <v>1518</v>
      </c>
      <c r="F186" s="144" t="s">
        <v>1519</v>
      </c>
      <c r="G186" s="145" t="s">
        <v>272</v>
      </c>
      <c r="H186" s="146">
        <v>20</v>
      </c>
      <c r="I186" s="147">
        <v>3</v>
      </c>
      <c r="J186" s="148">
        <f t="shared" si="20"/>
        <v>60</v>
      </c>
      <c r="K186" s="149"/>
      <c r="L186" s="30"/>
      <c r="M186" s="150" t="s">
        <v>1</v>
      </c>
      <c r="N186" s="151" t="s">
        <v>41</v>
      </c>
      <c r="O186" s="55"/>
      <c r="P186" s="152">
        <f t="shared" si="21"/>
        <v>0</v>
      </c>
      <c r="Q186" s="152">
        <v>0</v>
      </c>
      <c r="R186" s="152">
        <f t="shared" si="22"/>
        <v>0</v>
      </c>
      <c r="S186" s="152">
        <v>0</v>
      </c>
      <c r="T186" s="153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4" t="s">
        <v>168</v>
      </c>
      <c r="AT186" s="154" t="s">
        <v>164</v>
      </c>
      <c r="AU186" s="154" t="s">
        <v>163</v>
      </c>
      <c r="AY186" s="14" t="s">
        <v>161</v>
      </c>
      <c r="BE186" s="155">
        <f t="shared" si="24"/>
        <v>0</v>
      </c>
      <c r="BF186" s="155">
        <f t="shared" si="25"/>
        <v>60</v>
      </c>
      <c r="BG186" s="155">
        <f t="shared" si="26"/>
        <v>0</v>
      </c>
      <c r="BH186" s="155">
        <f t="shared" si="27"/>
        <v>0</v>
      </c>
      <c r="BI186" s="155">
        <f t="shared" si="28"/>
        <v>0</v>
      </c>
      <c r="BJ186" s="14" t="s">
        <v>163</v>
      </c>
      <c r="BK186" s="155">
        <f t="shared" si="29"/>
        <v>60</v>
      </c>
      <c r="BL186" s="14" t="s">
        <v>168</v>
      </c>
      <c r="BM186" s="154" t="s">
        <v>1520</v>
      </c>
    </row>
    <row r="187" spans="1:65" s="2" customFormat="1" ht="24.2" customHeight="1" x14ac:dyDescent="0.2">
      <c r="A187" s="29"/>
      <c r="B187" s="141"/>
      <c r="C187" s="142" t="s">
        <v>247</v>
      </c>
      <c r="D187" s="142" t="s">
        <v>164</v>
      </c>
      <c r="E187" s="143" t="s">
        <v>1521</v>
      </c>
      <c r="F187" s="144" t="s">
        <v>1522</v>
      </c>
      <c r="G187" s="145" t="s">
        <v>366</v>
      </c>
      <c r="H187" s="146">
        <v>1</v>
      </c>
      <c r="I187" s="147">
        <v>100</v>
      </c>
      <c r="J187" s="148">
        <f t="shared" si="20"/>
        <v>100</v>
      </c>
      <c r="K187" s="149"/>
      <c r="L187" s="30"/>
      <c r="M187" s="150" t="s">
        <v>1</v>
      </c>
      <c r="N187" s="151" t="s">
        <v>41</v>
      </c>
      <c r="O187" s="55"/>
      <c r="P187" s="152">
        <f t="shared" si="21"/>
        <v>0</v>
      </c>
      <c r="Q187" s="152">
        <v>0</v>
      </c>
      <c r="R187" s="152">
        <f t="shared" si="22"/>
        <v>0</v>
      </c>
      <c r="S187" s="152">
        <v>0</v>
      </c>
      <c r="T187" s="153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4" t="s">
        <v>168</v>
      </c>
      <c r="AT187" s="154" t="s">
        <v>164</v>
      </c>
      <c r="AU187" s="154" t="s">
        <v>163</v>
      </c>
      <c r="AY187" s="14" t="s">
        <v>161</v>
      </c>
      <c r="BE187" s="155">
        <f t="shared" si="24"/>
        <v>0</v>
      </c>
      <c r="BF187" s="155">
        <f t="shared" si="25"/>
        <v>100</v>
      </c>
      <c r="BG187" s="155">
        <f t="shared" si="26"/>
        <v>0</v>
      </c>
      <c r="BH187" s="155">
        <f t="shared" si="27"/>
        <v>0</v>
      </c>
      <c r="BI187" s="155">
        <f t="shared" si="28"/>
        <v>0</v>
      </c>
      <c r="BJ187" s="14" t="s">
        <v>163</v>
      </c>
      <c r="BK187" s="155">
        <f t="shared" si="29"/>
        <v>100</v>
      </c>
      <c r="BL187" s="14" t="s">
        <v>168</v>
      </c>
      <c r="BM187" s="154" t="s">
        <v>1523</v>
      </c>
    </row>
    <row r="188" spans="1:65" s="2" customFormat="1" ht="14.45" customHeight="1" x14ac:dyDescent="0.2">
      <c r="A188" s="29"/>
      <c r="B188" s="141"/>
      <c r="C188" s="142" t="s">
        <v>251</v>
      </c>
      <c r="D188" s="142" t="s">
        <v>164</v>
      </c>
      <c r="E188" s="143" t="s">
        <v>1524</v>
      </c>
      <c r="F188" s="144" t="s">
        <v>361</v>
      </c>
      <c r="G188" s="145" t="s">
        <v>320</v>
      </c>
      <c r="H188" s="146">
        <v>150</v>
      </c>
      <c r="I188" s="147">
        <v>10</v>
      </c>
      <c r="J188" s="148">
        <f t="shared" si="20"/>
        <v>1500</v>
      </c>
      <c r="K188" s="149"/>
      <c r="L188" s="30"/>
      <c r="M188" s="150" t="s">
        <v>1</v>
      </c>
      <c r="N188" s="151" t="s">
        <v>41</v>
      </c>
      <c r="O188" s="55"/>
      <c r="P188" s="152">
        <f t="shared" si="21"/>
        <v>0</v>
      </c>
      <c r="Q188" s="152">
        <v>0</v>
      </c>
      <c r="R188" s="152">
        <f t="shared" si="22"/>
        <v>0</v>
      </c>
      <c r="S188" s="152">
        <v>0</v>
      </c>
      <c r="T188" s="153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4" t="s">
        <v>168</v>
      </c>
      <c r="AT188" s="154" t="s">
        <v>164</v>
      </c>
      <c r="AU188" s="154" t="s">
        <v>163</v>
      </c>
      <c r="AY188" s="14" t="s">
        <v>161</v>
      </c>
      <c r="BE188" s="155">
        <f t="shared" si="24"/>
        <v>0</v>
      </c>
      <c r="BF188" s="155">
        <f t="shared" si="25"/>
        <v>1500</v>
      </c>
      <c r="BG188" s="155">
        <f t="shared" si="26"/>
        <v>0</v>
      </c>
      <c r="BH188" s="155">
        <f t="shared" si="27"/>
        <v>0</v>
      </c>
      <c r="BI188" s="155">
        <f t="shared" si="28"/>
        <v>0</v>
      </c>
      <c r="BJ188" s="14" t="s">
        <v>163</v>
      </c>
      <c r="BK188" s="155">
        <f t="shared" si="29"/>
        <v>1500</v>
      </c>
      <c r="BL188" s="14" t="s">
        <v>168</v>
      </c>
      <c r="BM188" s="154" t="s">
        <v>1525</v>
      </c>
    </row>
    <row r="189" spans="1:65" s="2" customFormat="1" ht="14.45" customHeight="1" x14ac:dyDescent="0.2">
      <c r="A189" s="29"/>
      <c r="B189" s="141"/>
      <c r="C189" s="142" t="s">
        <v>255</v>
      </c>
      <c r="D189" s="142" t="s">
        <v>164</v>
      </c>
      <c r="E189" s="143" t="s">
        <v>1526</v>
      </c>
      <c r="F189" s="144" t="s">
        <v>365</v>
      </c>
      <c r="G189" s="145" t="s">
        <v>366</v>
      </c>
      <c r="H189" s="146">
        <v>30</v>
      </c>
      <c r="I189" s="147">
        <v>25</v>
      </c>
      <c r="J189" s="148">
        <f t="shared" si="20"/>
        <v>750</v>
      </c>
      <c r="K189" s="149"/>
      <c r="L189" s="30"/>
      <c r="M189" s="150" t="s">
        <v>1</v>
      </c>
      <c r="N189" s="151" t="s">
        <v>41</v>
      </c>
      <c r="O189" s="55"/>
      <c r="P189" s="152">
        <f t="shared" si="21"/>
        <v>0</v>
      </c>
      <c r="Q189" s="152">
        <v>0</v>
      </c>
      <c r="R189" s="152">
        <f t="shared" si="22"/>
        <v>0</v>
      </c>
      <c r="S189" s="152">
        <v>0</v>
      </c>
      <c r="T189" s="153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4" t="s">
        <v>168</v>
      </c>
      <c r="AT189" s="154" t="s">
        <v>164</v>
      </c>
      <c r="AU189" s="154" t="s">
        <v>163</v>
      </c>
      <c r="AY189" s="14" t="s">
        <v>161</v>
      </c>
      <c r="BE189" s="155">
        <f t="shared" si="24"/>
        <v>0</v>
      </c>
      <c r="BF189" s="155">
        <f t="shared" si="25"/>
        <v>750</v>
      </c>
      <c r="BG189" s="155">
        <f t="shared" si="26"/>
        <v>0</v>
      </c>
      <c r="BH189" s="155">
        <f t="shared" si="27"/>
        <v>0</v>
      </c>
      <c r="BI189" s="155">
        <f t="shared" si="28"/>
        <v>0</v>
      </c>
      <c r="BJ189" s="14" t="s">
        <v>163</v>
      </c>
      <c r="BK189" s="155">
        <f t="shared" si="29"/>
        <v>750</v>
      </c>
      <c r="BL189" s="14" t="s">
        <v>168</v>
      </c>
      <c r="BM189" s="154" t="s">
        <v>1527</v>
      </c>
    </row>
    <row r="190" spans="1:65" s="2" customFormat="1" ht="14.45" customHeight="1" x14ac:dyDescent="0.2">
      <c r="A190" s="29"/>
      <c r="B190" s="141"/>
      <c r="C190" s="142" t="s">
        <v>261</v>
      </c>
      <c r="D190" s="142" t="s">
        <v>164</v>
      </c>
      <c r="E190" s="143" t="s">
        <v>1528</v>
      </c>
      <c r="F190" s="144" t="s">
        <v>1529</v>
      </c>
      <c r="G190" s="145" t="s">
        <v>320</v>
      </c>
      <c r="H190" s="146">
        <v>30</v>
      </c>
      <c r="I190" s="147">
        <v>5</v>
      </c>
      <c r="J190" s="148">
        <f t="shared" si="20"/>
        <v>150</v>
      </c>
      <c r="K190" s="149"/>
      <c r="L190" s="30"/>
      <c r="M190" s="150" t="s">
        <v>1</v>
      </c>
      <c r="N190" s="151" t="s">
        <v>41</v>
      </c>
      <c r="O190" s="55"/>
      <c r="P190" s="152">
        <f t="shared" si="21"/>
        <v>0</v>
      </c>
      <c r="Q190" s="152">
        <v>0</v>
      </c>
      <c r="R190" s="152">
        <f t="shared" si="22"/>
        <v>0</v>
      </c>
      <c r="S190" s="152">
        <v>0</v>
      </c>
      <c r="T190" s="153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4" t="s">
        <v>168</v>
      </c>
      <c r="AT190" s="154" t="s">
        <v>164</v>
      </c>
      <c r="AU190" s="154" t="s">
        <v>163</v>
      </c>
      <c r="AY190" s="14" t="s">
        <v>161</v>
      </c>
      <c r="BE190" s="155">
        <f t="shared" si="24"/>
        <v>0</v>
      </c>
      <c r="BF190" s="155">
        <f t="shared" si="25"/>
        <v>150</v>
      </c>
      <c r="BG190" s="155">
        <f t="shared" si="26"/>
        <v>0</v>
      </c>
      <c r="BH190" s="155">
        <f t="shared" si="27"/>
        <v>0</v>
      </c>
      <c r="BI190" s="155">
        <f t="shared" si="28"/>
        <v>0</v>
      </c>
      <c r="BJ190" s="14" t="s">
        <v>163</v>
      </c>
      <c r="BK190" s="155">
        <f t="shared" si="29"/>
        <v>150</v>
      </c>
      <c r="BL190" s="14" t="s">
        <v>168</v>
      </c>
      <c r="BM190" s="154" t="s">
        <v>1530</v>
      </c>
    </row>
    <row r="191" spans="1:65" s="2" customFormat="1" ht="14.45" customHeight="1" x14ac:dyDescent="0.2">
      <c r="A191" s="29"/>
      <c r="B191" s="141"/>
      <c r="C191" s="142" t="s">
        <v>269</v>
      </c>
      <c r="D191" s="142" t="s">
        <v>164</v>
      </c>
      <c r="E191" s="143" t="s">
        <v>1531</v>
      </c>
      <c r="F191" s="144" t="s">
        <v>1532</v>
      </c>
      <c r="G191" s="145" t="s">
        <v>320</v>
      </c>
      <c r="H191" s="146">
        <v>20</v>
      </c>
      <c r="I191" s="147">
        <v>5</v>
      </c>
      <c r="J191" s="148">
        <f t="shared" si="20"/>
        <v>100</v>
      </c>
      <c r="K191" s="149"/>
      <c r="L191" s="30"/>
      <c r="M191" s="150" t="s">
        <v>1</v>
      </c>
      <c r="N191" s="151" t="s">
        <v>41</v>
      </c>
      <c r="O191" s="55"/>
      <c r="P191" s="152">
        <f t="shared" si="21"/>
        <v>0</v>
      </c>
      <c r="Q191" s="152">
        <v>0</v>
      </c>
      <c r="R191" s="152">
        <f t="shared" si="22"/>
        <v>0</v>
      </c>
      <c r="S191" s="152">
        <v>0</v>
      </c>
      <c r="T191" s="153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4" t="s">
        <v>168</v>
      </c>
      <c r="AT191" s="154" t="s">
        <v>164</v>
      </c>
      <c r="AU191" s="154" t="s">
        <v>163</v>
      </c>
      <c r="AY191" s="14" t="s">
        <v>161</v>
      </c>
      <c r="BE191" s="155">
        <f t="shared" si="24"/>
        <v>0</v>
      </c>
      <c r="BF191" s="155">
        <f t="shared" si="25"/>
        <v>100</v>
      </c>
      <c r="BG191" s="155">
        <f t="shared" si="26"/>
        <v>0</v>
      </c>
      <c r="BH191" s="155">
        <f t="shared" si="27"/>
        <v>0</v>
      </c>
      <c r="BI191" s="155">
        <f t="shared" si="28"/>
        <v>0</v>
      </c>
      <c r="BJ191" s="14" t="s">
        <v>163</v>
      </c>
      <c r="BK191" s="155">
        <f t="shared" si="29"/>
        <v>100</v>
      </c>
      <c r="BL191" s="14" t="s">
        <v>168</v>
      </c>
      <c r="BM191" s="154" t="s">
        <v>1533</v>
      </c>
    </row>
    <row r="192" spans="1:65" s="2" customFormat="1" ht="14.45" customHeight="1" x14ac:dyDescent="0.2">
      <c r="A192" s="29"/>
      <c r="B192" s="141"/>
      <c r="C192" s="142" t="s">
        <v>274</v>
      </c>
      <c r="D192" s="142" t="s">
        <v>164</v>
      </c>
      <c r="E192" s="143" t="s">
        <v>1534</v>
      </c>
      <c r="F192" s="144" t="s">
        <v>1535</v>
      </c>
      <c r="G192" s="145" t="s">
        <v>290</v>
      </c>
      <c r="H192" s="146">
        <v>50</v>
      </c>
      <c r="I192" s="147">
        <v>5</v>
      </c>
      <c r="J192" s="148">
        <f t="shared" si="20"/>
        <v>250</v>
      </c>
      <c r="K192" s="149"/>
      <c r="L192" s="30"/>
      <c r="M192" s="150" t="s">
        <v>1</v>
      </c>
      <c r="N192" s="151" t="s">
        <v>41</v>
      </c>
      <c r="O192" s="55"/>
      <c r="P192" s="152">
        <f t="shared" si="21"/>
        <v>0</v>
      </c>
      <c r="Q192" s="152">
        <v>0</v>
      </c>
      <c r="R192" s="152">
        <f t="shared" si="22"/>
        <v>0</v>
      </c>
      <c r="S192" s="152">
        <v>0</v>
      </c>
      <c r="T192" s="153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4" t="s">
        <v>168</v>
      </c>
      <c r="AT192" s="154" t="s">
        <v>164</v>
      </c>
      <c r="AU192" s="154" t="s">
        <v>163</v>
      </c>
      <c r="AY192" s="14" t="s">
        <v>161</v>
      </c>
      <c r="BE192" s="155">
        <f t="shared" si="24"/>
        <v>0</v>
      </c>
      <c r="BF192" s="155">
        <f t="shared" si="25"/>
        <v>250</v>
      </c>
      <c r="BG192" s="155">
        <f t="shared" si="26"/>
        <v>0</v>
      </c>
      <c r="BH192" s="155">
        <f t="shared" si="27"/>
        <v>0</v>
      </c>
      <c r="BI192" s="155">
        <f t="shared" si="28"/>
        <v>0</v>
      </c>
      <c r="BJ192" s="14" t="s">
        <v>163</v>
      </c>
      <c r="BK192" s="155">
        <f t="shared" si="29"/>
        <v>250</v>
      </c>
      <c r="BL192" s="14" t="s">
        <v>168</v>
      </c>
      <c r="BM192" s="154" t="s">
        <v>1536</v>
      </c>
    </row>
    <row r="193" spans="1:65" s="2" customFormat="1" ht="14.45" customHeight="1" x14ac:dyDescent="0.2">
      <c r="A193" s="29"/>
      <c r="B193" s="141"/>
      <c r="C193" s="142" t="s">
        <v>278</v>
      </c>
      <c r="D193" s="142" t="s">
        <v>164</v>
      </c>
      <c r="E193" s="143" t="s">
        <v>1537</v>
      </c>
      <c r="F193" s="144" t="s">
        <v>1538</v>
      </c>
      <c r="G193" s="145" t="s">
        <v>272</v>
      </c>
      <c r="H193" s="146">
        <v>50</v>
      </c>
      <c r="I193" s="147">
        <v>3</v>
      </c>
      <c r="J193" s="148">
        <f t="shared" si="20"/>
        <v>150</v>
      </c>
      <c r="K193" s="149"/>
      <c r="L193" s="30"/>
      <c r="M193" s="150" t="s">
        <v>1</v>
      </c>
      <c r="N193" s="151" t="s">
        <v>41</v>
      </c>
      <c r="O193" s="55"/>
      <c r="P193" s="152">
        <f t="shared" si="21"/>
        <v>0</v>
      </c>
      <c r="Q193" s="152">
        <v>0</v>
      </c>
      <c r="R193" s="152">
        <f t="shared" si="22"/>
        <v>0</v>
      </c>
      <c r="S193" s="152">
        <v>0</v>
      </c>
      <c r="T193" s="153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4" t="s">
        <v>168</v>
      </c>
      <c r="AT193" s="154" t="s">
        <v>164</v>
      </c>
      <c r="AU193" s="154" t="s">
        <v>163</v>
      </c>
      <c r="AY193" s="14" t="s">
        <v>161</v>
      </c>
      <c r="BE193" s="155">
        <f t="shared" si="24"/>
        <v>0</v>
      </c>
      <c r="BF193" s="155">
        <f t="shared" si="25"/>
        <v>150</v>
      </c>
      <c r="BG193" s="155">
        <f t="shared" si="26"/>
        <v>0</v>
      </c>
      <c r="BH193" s="155">
        <f t="shared" si="27"/>
        <v>0</v>
      </c>
      <c r="BI193" s="155">
        <f t="shared" si="28"/>
        <v>0</v>
      </c>
      <c r="BJ193" s="14" t="s">
        <v>163</v>
      </c>
      <c r="BK193" s="155">
        <f t="shared" si="29"/>
        <v>150</v>
      </c>
      <c r="BL193" s="14" t="s">
        <v>168</v>
      </c>
      <c r="BM193" s="154" t="s">
        <v>1539</v>
      </c>
    </row>
    <row r="194" spans="1:65" s="2" customFormat="1" ht="14.45" customHeight="1" x14ac:dyDescent="0.2">
      <c r="A194" s="29"/>
      <c r="B194" s="141"/>
      <c r="C194" s="142" t="s">
        <v>283</v>
      </c>
      <c r="D194" s="142" t="s">
        <v>164</v>
      </c>
      <c r="E194" s="143" t="s">
        <v>1540</v>
      </c>
      <c r="F194" s="144" t="s">
        <v>1541</v>
      </c>
      <c r="G194" s="145" t="s">
        <v>198</v>
      </c>
      <c r="H194" s="146">
        <v>0.5</v>
      </c>
      <c r="I194" s="147">
        <v>150</v>
      </c>
      <c r="J194" s="148">
        <f t="shared" si="20"/>
        <v>75</v>
      </c>
      <c r="K194" s="149"/>
      <c r="L194" s="30"/>
      <c r="M194" s="150" t="s">
        <v>1</v>
      </c>
      <c r="N194" s="151" t="s">
        <v>41</v>
      </c>
      <c r="O194" s="55"/>
      <c r="P194" s="152">
        <f t="shared" si="21"/>
        <v>0</v>
      </c>
      <c r="Q194" s="152">
        <v>0</v>
      </c>
      <c r="R194" s="152">
        <f t="shared" si="22"/>
        <v>0</v>
      </c>
      <c r="S194" s="152">
        <v>0</v>
      </c>
      <c r="T194" s="153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4" t="s">
        <v>168</v>
      </c>
      <c r="AT194" s="154" t="s">
        <v>164</v>
      </c>
      <c r="AU194" s="154" t="s">
        <v>163</v>
      </c>
      <c r="AY194" s="14" t="s">
        <v>161</v>
      </c>
      <c r="BE194" s="155">
        <f t="shared" si="24"/>
        <v>0</v>
      </c>
      <c r="BF194" s="155">
        <f t="shared" si="25"/>
        <v>75</v>
      </c>
      <c r="BG194" s="155">
        <f t="shared" si="26"/>
        <v>0</v>
      </c>
      <c r="BH194" s="155">
        <f t="shared" si="27"/>
        <v>0</v>
      </c>
      <c r="BI194" s="155">
        <f t="shared" si="28"/>
        <v>0</v>
      </c>
      <c r="BJ194" s="14" t="s">
        <v>163</v>
      </c>
      <c r="BK194" s="155">
        <f t="shared" si="29"/>
        <v>75</v>
      </c>
      <c r="BL194" s="14" t="s">
        <v>168</v>
      </c>
      <c r="BM194" s="154" t="s">
        <v>1542</v>
      </c>
    </row>
    <row r="195" spans="1:65" s="2" customFormat="1" ht="14.45" customHeight="1" x14ac:dyDescent="0.2">
      <c r="A195" s="29"/>
      <c r="B195" s="141"/>
      <c r="C195" s="142" t="s">
        <v>287</v>
      </c>
      <c r="D195" s="142" t="s">
        <v>164</v>
      </c>
      <c r="E195" s="143" t="s">
        <v>1543</v>
      </c>
      <c r="F195" s="144" t="s">
        <v>1544</v>
      </c>
      <c r="G195" s="145" t="s">
        <v>320</v>
      </c>
      <c r="H195" s="146">
        <v>1</v>
      </c>
      <c r="I195" s="147">
        <v>10</v>
      </c>
      <c r="J195" s="148">
        <f t="shared" si="20"/>
        <v>10</v>
      </c>
      <c r="K195" s="149"/>
      <c r="L195" s="30"/>
      <c r="M195" s="150" t="s">
        <v>1</v>
      </c>
      <c r="N195" s="151" t="s">
        <v>41</v>
      </c>
      <c r="O195" s="55"/>
      <c r="P195" s="152">
        <f t="shared" si="21"/>
        <v>0</v>
      </c>
      <c r="Q195" s="152">
        <v>0</v>
      </c>
      <c r="R195" s="152">
        <f t="shared" si="22"/>
        <v>0</v>
      </c>
      <c r="S195" s="152">
        <v>0</v>
      </c>
      <c r="T195" s="153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4" t="s">
        <v>168</v>
      </c>
      <c r="AT195" s="154" t="s">
        <v>164</v>
      </c>
      <c r="AU195" s="154" t="s">
        <v>163</v>
      </c>
      <c r="AY195" s="14" t="s">
        <v>161</v>
      </c>
      <c r="BE195" s="155">
        <f t="shared" si="24"/>
        <v>0</v>
      </c>
      <c r="BF195" s="155">
        <f t="shared" si="25"/>
        <v>10</v>
      </c>
      <c r="BG195" s="155">
        <f t="shared" si="26"/>
        <v>0</v>
      </c>
      <c r="BH195" s="155">
        <f t="shared" si="27"/>
        <v>0</v>
      </c>
      <c r="BI195" s="155">
        <f t="shared" si="28"/>
        <v>0</v>
      </c>
      <c r="BJ195" s="14" t="s">
        <v>163</v>
      </c>
      <c r="BK195" s="155">
        <f t="shared" si="29"/>
        <v>10</v>
      </c>
      <c r="BL195" s="14" t="s">
        <v>168</v>
      </c>
      <c r="BM195" s="154" t="s">
        <v>1545</v>
      </c>
    </row>
    <row r="196" spans="1:65" s="2" customFormat="1" ht="14.45" customHeight="1" x14ac:dyDescent="0.2">
      <c r="A196" s="29"/>
      <c r="B196" s="141"/>
      <c r="C196" s="142" t="s">
        <v>292</v>
      </c>
      <c r="D196" s="142" t="s">
        <v>164</v>
      </c>
      <c r="E196" s="143" t="s">
        <v>1546</v>
      </c>
      <c r="F196" s="144" t="s">
        <v>1547</v>
      </c>
      <c r="G196" s="145" t="s">
        <v>320</v>
      </c>
      <c r="H196" s="146">
        <v>1</v>
      </c>
      <c r="I196" s="147">
        <v>10</v>
      </c>
      <c r="J196" s="148">
        <f t="shared" si="20"/>
        <v>10</v>
      </c>
      <c r="K196" s="149"/>
      <c r="L196" s="30"/>
      <c r="M196" s="150" t="s">
        <v>1</v>
      </c>
      <c r="N196" s="151" t="s">
        <v>41</v>
      </c>
      <c r="O196" s="55"/>
      <c r="P196" s="152">
        <f t="shared" si="21"/>
        <v>0</v>
      </c>
      <c r="Q196" s="152">
        <v>0</v>
      </c>
      <c r="R196" s="152">
        <f t="shared" si="22"/>
        <v>0</v>
      </c>
      <c r="S196" s="152">
        <v>0</v>
      </c>
      <c r="T196" s="153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4" t="s">
        <v>168</v>
      </c>
      <c r="AT196" s="154" t="s">
        <v>164</v>
      </c>
      <c r="AU196" s="154" t="s">
        <v>163</v>
      </c>
      <c r="AY196" s="14" t="s">
        <v>161</v>
      </c>
      <c r="BE196" s="155">
        <f t="shared" si="24"/>
        <v>0</v>
      </c>
      <c r="BF196" s="155">
        <f t="shared" si="25"/>
        <v>10</v>
      </c>
      <c r="BG196" s="155">
        <f t="shared" si="26"/>
        <v>0</v>
      </c>
      <c r="BH196" s="155">
        <f t="shared" si="27"/>
        <v>0</v>
      </c>
      <c r="BI196" s="155">
        <f t="shared" si="28"/>
        <v>0</v>
      </c>
      <c r="BJ196" s="14" t="s">
        <v>163</v>
      </c>
      <c r="BK196" s="155">
        <f t="shared" si="29"/>
        <v>10</v>
      </c>
      <c r="BL196" s="14" t="s">
        <v>168</v>
      </c>
      <c r="BM196" s="154" t="s">
        <v>1548</v>
      </c>
    </row>
    <row r="197" spans="1:65" s="2" customFormat="1" ht="14.45" customHeight="1" x14ac:dyDescent="0.2">
      <c r="A197" s="29"/>
      <c r="B197" s="141"/>
      <c r="C197" s="142" t="s">
        <v>296</v>
      </c>
      <c r="D197" s="142" t="s">
        <v>164</v>
      </c>
      <c r="E197" s="143" t="s">
        <v>1549</v>
      </c>
      <c r="F197" s="144" t="s">
        <v>1550</v>
      </c>
      <c r="G197" s="145" t="s">
        <v>320</v>
      </c>
      <c r="H197" s="146">
        <v>1</v>
      </c>
      <c r="I197" s="147">
        <v>10</v>
      </c>
      <c r="J197" s="148">
        <f t="shared" si="20"/>
        <v>10</v>
      </c>
      <c r="K197" s="149"/>
      <c r="L197" s="30"/>
      <c r="M197" s="150" t="s">
        <v>1</v>
      </c>
      <c r="N197" s="151" t="s">
        <v>41</v>
      </c>
      <c r="O197" s="55"/>
      <c r="P197" s="152">
        <f t="shared" si="21"/>
        <v>0</v>
      </c>
      <c r="Q197" s="152">
        <v>0</v>
      </c>
      <c r="R197" s="152">
        <f t="shared" si="22"/>
        <v>0</v>
      </c>
      <c r="S197" s="152">
        <v>0</v>
      </c>
      <c r="T197" s="153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4" t="s">
        <v>168</v>
      </c>
      <c r="AT197" s="154" t="s">
        <v>164</v>
      </c>
      <c r="AU197" s="154" t="s">
        <v>163</v>
      </c>
      <c r="AY197" s="14" t="s">
        <v>161</v>
      </c>
      <c r="BE197" s="155">
        <f t="shared" si="24"/>
        <v>0</v>
      </c>
      <c r="BF197" s="155">
        <f t="shared" si="25"/>
        <v>10</v>
      </c>
      <c r="BG197" s="155">
        <f t="shared" si="26"/>
        <v>0</v>
      </c>
      <c r="BH197" s="155">
        <f t="shared" si="27"/>
        <v>0</v>
      </c>
      <c r="BI197" s="155">
        <f t="shared" si="28"/>
        <v>0</v>
      </c>
      <c r="BJ197" s="14" t="s">
        <v>163</v>
      </c>
      <c r="BK197" s="155">
        <f t="shared" si="29"/>
        <v>10</v>
      </c>
      <c r="BL197" s="14" t="s">
        <v>168</v>
      </c>
      <c r="BM197" s="154" t="s">
        <v>1551</v>
      </c>
    </row>
    <row r="198" spans="1:65" s="12" customFormat="1" ht="25.9" customHeight="1" x14ac:dyDescent="0.2">
      <c r="B198" s="128"/>
      <c r="D198" s="129" t="s">
        <v>74</v>
      </c>
      <c r="E198" s="130" t="s">
        <v>1552</v>
      </c>
      <c r="F198" s="130" t="s">
        <v>1553</v>
      </c>
      <c r="I198" s="131"/>
      <c r="J198" s="132">
        <f>BK198</f>
        <v>1525</v>
      </c>
      <c r="L198" s="128"/>
      <c r="M198" s="133"/>
      <c r="N198" s="134"/>
      <c r="O198" s="134"/>
      <c r="P198" s="135">
        <f>SUM(P199:P205)</f>
        <v>0</v>
      </c>
      <c r="Q198" s="134"/>
      <c r="R198" s="135">
        <f>SUM(R199:R205)</f>
        <v>0</v>
      </c>
      <c r="S198" s="134"/>
      <c r="T198" s="136">
        <f>SUM(T199:T205)</f>
        <v>0</v>
      </c>
      <c r="AR198" s="129" t="s">
        <v>83</v>
      </c>
      <c r="AT198" s="137" t="s">
        <v>74</v>
      </c>
      <c r="AU198" s="137" t="s">
        <v>75</v>
      </c>
      <c r="AY198" s="129" t="s">
        <v>161</v>
      </c>
      <c r="BK198" s="138">
        <f>SUM(BK199:BK205)</f>
        <v>1525</v>
      </c>
    </row>
    <row r="199" spans="1:65" s="2" customFormat="1" ht="14.45" customHeight="1" x14ac:dyDescent="0.2">
      <c r="A199" s="29"/>
      <c r="B199" s="141"/>
      <c r="C199" s="142" t="s">
        <v>83</v>
      </c>
      <c r="D199" s="142" t="s">
        <v>164</v>
      </c>
      <c r="E199" s="143" t="s">
        <v>1554</v>
      </c>
      <c r="F199" s="144" t="s">
        <v>1555</v>
      </c>
      <c r="G199" s="145" t="s">
        <v>1</v>
      </c>
      <c r="H199" s="146">
        <v>0.03</v>
      </c>
      <c r="I199" s="147">
        <v>500</v>
      </c>
      <c r="J199" s="148">
        <f t="shared" ref="J199:J205" si="30">ROUND(I199*H199,2)</f>
        <v>15</v>
      </c>
      <c r="K199" s="149"/>
      <c r="L199" s="30"/>
      <c r="M199" s="150" t="s">
        <v>1</v>
      </c>
      <c r="N199" s="151" t="s">
        <v>41</v>
      </c>
      <c r="O199" s="55"/>
      <c r="P199" s="152">
        <f t="shared" ref="P199:P205" si="31">O199*H199</f>
        <v>0</v>
      </c>
      <c r="Q199" s="152">
        <v>0</v>
      </c>
      <c r="R199" s="152">
        <f t="shared" ref="R199:R205" si="32">Q199*H199</f>
        <v>0</v>
      </c>
      <c r="S199" s="152">
        <v>0</v>
      </c>
      <c r="T199" s="153">
        <f t="shared" ref="T199:T205" si="33"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4" t="s">
        <v>168</v>
      </c>
      <c r="AT199" s="154" t="s">
        <v>164</v>
      </c>
      <c r="AU199" s="154" t="s">
        <v>83</v>
      </c>
      <c r="AY199" s="14" t="s">
        <v>161</v>
      </c>
      <c r="BE199" s="155">
        <f t="shared" ref="BE199:BE205" si="34">IF(N199="základná",J199,0)</f>
        <v>0</v>
      </c>
      <c r="BF199" s="155">
        <f t="shared" ref="BF199:BF205" si="35">IF(N199="znížená",J199,0)</f>
        <v>15</v>
      </c>
      <c r="BG199" s="155">
        <f t="shared" ref="BG199:BG205" si="36">IF(N199="zákl. prenesená",J199,0)</f>
        <v>0</v>
      </c>
      <c r="BH199" s="155">
        <f t="shared" ref="BH199:BH205" si="37">IF(N199="zníž. prenesená",J199,0)</f>
        <v>0</v>
      </c>
      <c r="BI199" s="155">
        <f t="shared" ref="BI199:BI205" si="38">IF(N199="nulová",J199,0)</f>
        <v>0</v>
      </c>
      <c r="BJ199" s="14" t="s">
        <v>163</v>
      </c>
      <c r="BK199" s="155">
        <f t="shared" ref="BK199:BK205" si="39">ROUND(I199*H199,2)</f>
        <v>15</v>
      </c>
      <c r="BL199" s="14" t="s">
        <v>168</v>
      </c>
      <c r="BM199" s="154" t="s">
        <v>1556</v>
      </c>
    </row>
    <row r="200" spans="1:65" s="2" customFormat="1" ht="24.2" customHeight="1" x14ac:dyDescent="0.2">
      <c r="A200" s="29"/>
      <c r="B200" s="141"/>
      <c r="C200" s="142" t="s">
        <v>163</v>
      </c>
      <c r="D200" s="142" t="s">
        <v>164</v>
      </c>
      <c r="E200" s="143" t="s">
        <v>1557</v>
      </c>
      <c r="F200" s="144" t="s">
        <v>1558</v>
      </c>
      <c r="G200" s="145" t="s">
        <v>1</v>
      </c>
      <c r="H200" s="146">
        <v>30</v>
      </c>
      <c r="I200" s="147">
        <v>25</v>
      </c>
      <c r="J200" s="148">
        <f t="shared" si="30"/>
        <v>750</v>
      </c>
      <c r="K200" s="149"/>
      <c r="L200" s="30"/>
      <c r="M200" s="150" t="s">
        <v>1</v>
      </c>
      <c r="N200" s="151" t="s">
        <v>41</v>
      </c>
      <c r="O200" s="55"/>
      <c r="P200" s="152">
        <f t="shared" si="31"/>
        <v>0</v>
      </c>
      <c r="Q200" s="152">
        <v>0</v>
      </c>
      <c r="R200" s="152">
        <f t="shared" si="32"/>
        <v>0</v>
      </c>
      <c r="S200" s="152">
        <v>0</v>
      </c>
      <c r="T200" s="153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4" t="s">
        <v>168</v>
      </c>
      <c r="AT200" s="154" t="s">
        <v>164</v>
      </c>
      <c r="AU200" s="154" t="s">
        <v>83</v>
      </c>
      <c r="AY200" s="14" t="s">
        <v>161</v>
      </c>
      <c r="BE200" s="155">
        <f t="shared" si="34"/>
        <v>0</v>
      </c>
      <c r="BF200" s="155">
        <f t="shared" si="35"/>
        <v>750</v>
      </c>
      <c r="BG200" s="155">
        <f t="shared" si="36"/>
        <v>0</v>
      </c>
      <c r="BH200" s="155">
        <f t="shared" si="37"/>
        <v>0</v>
      </c>
      <c r="BI200" s="155">
        <f t="shared" si="38"/>
        <v>0</v>
      </c>
      <c r="BJ200" s="14" t="s">
        <v>163</v>
      </c>
      <c r="BK200" s="155">
        <f t="shared" si="39"/>
        <v>750</v>
      </c>
      <c r="BL200" s="14" t="s">
        <v>168</v>
      </c>
      <c r="BM200" s="154" t="s">
        <v>1559</v>
      </c>
    </row>
    <row r="201" spans="1:65" s="2" customFormat="1" ht="14.45" customHeight="1" x14ac:dyDescent="0.2">
      <c r="A201" s="29"/>
      <c r="B201" s="141"/>
      <c r="C201" s="142" t="s">
        <v>170</v>
      </c>
      <c r="D201" s="142" t="s">
        <v>164</v>
      </c>
      <c r="E201" s="143" t="s">
        <v>1560</v>
      </c>
      <c r="F201" s="144" t="s">
        <v>1561</v>
      </c>
      <c r="G201" s="145" t="s">
        <v>272</v>
      </c>
      <c r="H201" s="146">
        <v>30</v>
      </c>
      <c r="I201" s="147">
        <v>5</v>
      </c>
      <c r="J201" s="148">
        <f t="shared" si="30"/>
        <v>150</v>
      </c>
      <c r="K201" s="149"/>
      <c r="L201" s="30"/>
      <c r="M201" s="150" t="s">
        <v>1</v>
      </c>
      <c r="N201" s="151" t="s">
        <v>41</v>
      </c>
      <c r="O201" s="55"/>
      <c r="P201" s="152">
        <f t="shared" si="31"/>
        <v>0</v>
      </c>
      <c r="Q201" s="152">
        <v>0</v>
      </c>
      <c r="R201" s="152">
        <f t="shared" si="32"/>
        <v>0</v>
      </c>
      <c r="S201" s="152">
        <v>0</v>
      </c>
      <c r="T201" s="153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4" t="s">
        <v>168</v>
      </c>
      <c r="AT201" s="154" t="s">
        <v>164</v>
      </c>
      <c r="AU201" s="154" t="s">
        <v>83</v>
      </c>
      <c r="AY201" s="14" t="s">
        <v>161</v>
      </c>
      <c r="BE201" s="155">
        <f t="shared" si="34"/>
        <v>0</v>
      </c>
      <c r="BF201" s="155">
        <f t="shared" si="35"/>
        <v>150</v>
      </c>
      <c r="BG201" s="155">
        <f t="shared" si="36"/>
        <v>0</v>
      </c>
      <c r="BH201" s="155">
        <f t="shared" si="37"/>
        <v>0</v>
      </c>
      <c r="BI201" s="155">
        <f t="shared" si="38"/>
        <v>0</v>
      </c>
      <c r="BJ201" s="14" t="s">
        <v>163</v>
      </c>
      <c r="BK201" s="155">
        <f t="shared" si="39"/>
        <v>150</v>
      </c>
      <c r="BL201" s="14" t="s">
        <v>168</v>
      </c>
      <c r="BM201" s="154" t="s">
        <v>1562</v>
      </c>
    </row>
    <row r="202" spans="1:65" s="2" customFormat="1" ht="14.45" customHeight="1" x14ac:dyDescent="0.2">
      <c r="A202" s="29"/>
      <c r="B202" s="141"/>
      <c r="C202" s="142" t="s">
        <v>168</v>
      </c>
      <c r="D202" s="142" t="s">
        <v>164</v>
      </c>
      <c r="E202" s="143" t="s">
        <v>1563</v>
      </c>
      <c r="F202" s="144" t="s">
        <v>1564</v>
      </c>
      <c r="G202" s="145" t="s">
        <v>272</v>
      </c>
      <c r="H202" s="146">
        <v>30</v>
      </c>
      <c r="I202" s="147">
        <v>2</v>
      </c>
      <c r="J202" s="148">
        <f t="shared" si="30"/>
        <v>60</v>
      </c>
      <c r="K202" s="149"/>
      <c r="L202" s="30"/>
      <c r="M202" s="150" t="s">
        <v>1</v>
      </c>
      <c r="N202" s="151" t="s">
        <v>41</v>
      </c>
      <c r="O202" s="55"/>
      <c r="P202" s="152">
        <f t="shared" si="31"/>
        <v>0</v>
      </c>
      <c r="Q202" s="152">
        <v>0</v>
      </c>
      <c r="R202" s="152">
        <f t="shared" si="32"/>
        <v>0</v>
      </c>
      <c r="S202" s="152">
        <v>0</v>
      </c>
      <c r="T202" s="153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4" t="s">
        <v>168</v>
      </c>
      <c r="AT202" s="154" t="s">
        <v>164</v>
      </c>
      <c r="AU202" s="154" t="s">
        <v>83</v>
      </c>
      <c r="AY202" s="14" t="s">
        <v>161</v>
      </c>
      <c r="BE202" s="155">
        <f t="shared" si="34"/>
        <v>0</v>
      </c>
      <c r="BF202" s="155">
        <f t="shared" si="35"/>
        <v>60</v>
      </c>
      <c r="BG202" s="155">
        <f t="shared" si="36"/>
        <v>0</v>
      </c>
      <c r="BH202" s="155">
        <f t="shared" si="37"/>
        <v>0</v>
      </c>
      <c r="BI202" s="155">
        <f t="shared" si="38"/>
        <v>0</v>
      </c>
      <c r="BJ202" s="14" t="s">
        <v>163</v>
      </c>
      <c r="BK202" s="155">
        <f t="shared" si="39"/>
        <v>60</v>
      </c>
      <c r="BL202" s="14" t="s">
        <v>168</v>
      </c>
      <c r="BM202" s="154" t="s">
        <v>1565</v>
      </c>
    </row>
    <row r="203" spans="1:65" s="2" customFormat="1" ht="14.45" customHeight="1" x14ac:dyDescent="0.2">
      <c r="A203" s="29"/>
      <c r="B203" s="141"/>
      <c r="C203" s="142" t="s">
        <v>177</v>
      </c>
      <c r="D203" s="142" t="s">
        <v>164</v>
      </c>
      <c r="E203" s="143" t="s">
        <v>1566</v>
      </c>
      <c r="F203" s="144" t="s">
        <v>1567</v>
      </c>
      <c r="G203" s="145" t="s">
        <v>272</v>
      </c>
      <c r="H203" s="146">
        <v>30</v>
      </c>
      <c r="I203" s="147">
        <v>5</v>
      </c>
      <c r="J203" s="148">
        <f t="shared" si="30"/>
        <v>150</v>
      </c>
      <c r="K203" s="149"/>
      <c r="L203" s="30"/>
      <c r="M203" s="150" t="s">
        <v>1</v>
      </c>
      <c r="N203" s="151" t="s">
        <v>41</v>
      </c>
      <c r="O203" s="55"/>
      <c r="P203" s="152">
        <f t="shared" si="31"/>
        <v>0</v>
      </c>
      <c r="Q203" s="152">
        <v>0</v>
      </c>
      <c r="R203" s="152">
        <f t="shared" si="32"/>
        <v>0</v>
      </c>
      <c r="S203" s="152">
        <v>0</v>
      </c>
      <c r="T203" s="153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4" t="s">
        <v>168</v>
      </c>
      <c r="AT203" s="154" t="s">
        <v>164</v>
      </c>
      <c r="AU203" s="154" t="s">
        <v>83</v>
      </c>
      <c r="AY203" s="14" t="s">
        <v>161</v>
      </c>
      <c r="BE203" s="155">
        <f t="shared" si="34"/>
        <v>0</v>
      </c>
      <c r="BF203" s="155">
        <f t="shared" si="35"/>
        <v>150</v>
      </c>
      <c r="BG203" s="155">
        <f t="shared" si="36"/>
        <v>0</v>
      </c>
      <c r="BH203" s="155">
        <f t="shared" si="37"/>
        <v>0</v>
      </c>
      <c r="BI203" s="155">
        <f t="shared" si="38"/>
        <v>0</v>
      </c>
      <c r="BJ203" s="14" t="s">
        <v>163</v>
      </c>
      <c r="BK203" s="155">
        <f t="shared" si="39"/>
        <v>150</v>
      </c>
      <c r="BL203" s="14" t="s">
        <v>168</v>
      </c>
      <c r="BM203" s="154" t="s">
        <v>1568</v>
      </c>
    </row>
    <row r="204" spans="1:65" s="2" customFormat="1" ht="24.2" customHeight="1" x14ac:dyDescent="0.2">
      <c r="A204" s="29"/>
      <c r="B204" s="141"/>
      <c r="C204" s="142" t="s">
        <v>181</v>
      </c>
      <c r="D204" s="142" t="s">
        <v>164</v>
      </c>
      <c r="E204" s="143" t="s">
        <v>1569</v>
      </c>
      <c r="F204" s="144" t="s">
        <v>1570</v>
      </c>
      <c r="G204" s="145" t="s">
        <v>272</v>
      </c>
      <c r="H204" s="146">
        <v>30</v>
      </c>
      <c r="I204" s="147">
        <v>10</v>
      </c>
      <c r="J204" s="148">
        <f t="shared" si="30"/>
        <v>300</v>
      </c>
      <c r="K204" s="149"/>
      <c r="L204" s="30"/>
      <c r="M204" s="150" t="s">
        <v>1</v>
      </c>
      <c r="N204" s="151" t="s">
        <v>41</v>
      </c>
      <c r="O204" s="55"/>
      <c r="P204" s="152">
        <f t="shared" si="31"/>
        <v>0</v>
      </c>
      <c r="Q204" s="152">
        <v>0</v>
      </c>
      <c r="R204" s="152">
        <f t="shared" si="32"/>
        <v>0</v>
      </c>
      <c r="S204" s="152">
        <v>0</v>
      </c>
      <c r="T204" s="153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4" t="s">
        <v>168</v>
      </c>
      <c r="AT204" s="154" t="s">
        <v>164</v>
      </c>
      <c r="AU204" s="154" t="s">
        <v>83</v>
      </c>
      <c r="AY204" s="14" t="s">
        <v>161</v>
      </c>
      <c r="BE204" s="155">
        <f t="shared" si="34"/>
        <v>0</v>
      </c>
      <c r="BF204" s="155">
        <f t="shared" si="35"/>
        <v>300</v>
      </c>
      <c r="BG204" s="155">
        <f t="shared" si="36"/>
        <v>0</v>
      </c>
      <c r="BH204" s="155">
        <f t="shared" si="37"/>
        <v>0</v>
      </c>
      <c r="BI204" s="155">
        <f t="shared" si="38"/>
        <v>0</v>
      </c>
      <c r="BJ204" s="14" t="s">
        <v>163</v>
      </c>
      <c r="BK204" s="155">
        <f t="shared" si="39"/>
        <v>300</v>
      </c>
      <c r="BL204" s="14" t="s">
        <v>168</v>
      </c>
      <c r="BM204" s="154" t="s">
        <v>1571</v>
      </c>
    </row>
    <row r="205" spans="1:65" s="2" customFormat="1" ht="14.45" customHeight="1" x14ac:dyDescent="0.2">
      <c r="A205" s="29"/>
      <c r="B205" s="141"/>
      <c r="C205" s="142" t="s">
        <v>186</v>
      </c>
      <c r="D205" s="142" t="s">
        <v>164</v>
      </c>
      <c r="E205" s="143" t="s">
        <v>1572</v>
      </c>
      <c r="F205" s="144" t="s">
        <v>1573</v>
      </c>
      <c r="G205" s="145" t="s">
        <v>198</v>
      </c>
      <c r="H205" s="146">
        <v>20</v>
      </c>
      <c r="I205" s="147">
        <v>5</v>
      </c>
      <c r="J205" s="148">
        <f t="shared" si="30"/>
        <v>100</v>
      </c>
      <c r="K205" s="149"/>
      <c r="L205" s="30"/>
      <c r="M205" s="150" t="s">
        <v>1</v>
      </c>
      <c r="N205" s="151" t="s">
        <v>41</v>
      </c>
      <c r="O205" s="55"/>
      <c r="P205" s="152">
        <f t="shared" si="31"/>
        <v>0</v>
      </c>
      <c r="Q205" s="152">
        <v>0</v>
      </c>
      <c r="R205" s="152">
        <f t="shared" si="32"/>
        <v>0</v>
      </c>
      <c r="S205" s="152">
        <v>0</v>
      </c>
      <c r="T205" s="153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4" t="s">
        <v>168</v>
      </c>
      <c r="AT205" s="154" t="s">
        <v>164</v>
      </c>
      <c r="AU205" s="154" t="s">
        <v>83</v>
      </c>
      <c r="AY205" s="14" t="s">
        <v>161</v>
      </c>
      <c r="BE205" s="155">
        <f t="shared" si="34"/>
        <v>0</v>
      </c>
      <c r="BF205" s="155">
        <f t="shared" si="35"/>
        <v>100</v>
      </c>
      <c r="BG205" s="155">
        <f t="shared" si="36"/>
        <v>0</v>
      </c>
      <c r="BH205" s="155">
        <f t="shared" si="37"/>
        <v>0</v>
      </c>
      <c r="BI205" s="155">
        <f t="shared" si="38"/>
        <v>0</v>
      </c>
      <c r="BJ205" s="14" t="s">
        <v>163</v>
      </c>
      <c r="BK205" s="155">
        <f t="shared" si="39"/>
        <v>100</v>
      </c>
      <c r="BL205" s="14" t="s">
        <v>168</v>
      </c>
      <c r="BM205" s="154" t="s">
        <v>1574</v>
      </c>
    </row>
    <row r="206" spans="1:65" s="12" customFormat="1" ht="25.9" customHeight="1" x14ac:dyDescent="0.2">
      <c r="B206" s="128"/>
      <c r="D206" s="129" t="s">
        <v>74</v>
      </c>
      <c r="E206" s="130" t="s">
        <v>1575</v>
      </c>
      <c r="F206" s="130" t="s">
        <v>1576</v>
      </c>
      <c r="I206" s="131"/>
      <c r="J206" s="132">
        <f>BK206</f>
        <v>3950</v>
      </c>
      <c r="L206" s="128"/>
      <c r="M206" s="133"/>
      <c r="N206" s="134"/>
      <c r="O206" s="134"/>
      <c r="P206" s="135">
        <f>SUM(P207:P211)</f>
        <v>0</v>
      </c>
      <c r="Q206" s="134"/>
      <c r="R206" s="135">
        <f>SUM(R207:R211)</f>
        <v>0</v>
      </c>
      <c r="S206" s="134"/>
      <c r="T206" s="136">
        <f>SUM(T207:T211)</f>
        <v>0</v>
      </c>
      <c r="AR206" s="129" t="s">
        <v>83</v>
      </c>
      <c r="AT206" s="137" t="s">
        <v>74</v>
      </c>
      <c r="AU206" s="137" t="s">
        <v>75</v>
      </c>
      <c r="AY206" s="129" t="s">
        <v>161</v>
      </c>
      <c r="BK206" s="138">
        <f>SUM(BK207:BK211)</f>
        <v>3950</v>
      </c>
    </row>
    <row r="207" spans="1:65" s="2" customFormat="1" ht="24.2" customHeight="1" x14ac:dyDescent="0.2">
      <c r="A207" s="29"/>
      <c r="B207" s="141"/>
      <c r="C207" s="142" t="s">
        <v>75</v>
      </c>
      <c r="D207" s="142" t="s">
        <v>164</v>
      </c>
      <c r="E207" s="143" t="s">
        <v>1577</v>
      </c>
      <c r="F207" s="144" t="s">
        <v>1578</v>
      </c>
      <c r="G207" s="145" t="s">
        <v>1579</v>
      </c>
      <c r="H207" s="146">
        <v>32</v>
      </c>
      <c r="I207" s="147">
        <v>25</v>
      </c>
      <c r="J207" s="148">
        <f>ROUND(I207*H207,2)</f>
        <v>800</v>
      </c>
      <c r="K207" s="149"/>
      <c r="L207" s="30"/>
      <c r="M207" s="150" t="s">
        <v>1</v>
      </c>
      <c r="N207" s="151" t="s">
        <v>41</v>
      </c>
      <c r="O207" s="55"/>
      <c r="P207" s="152">
        <f>O207*H207</f>
        <v>0</v>
      </c>
      <c r="Q207" s="152">
        <v>0</v>
      </c>
      <c r="R207" s="152">
        <f>Q207*H207</f>
        <v>0</v>
      </c>
      <c r="S207" s="152">
        <v>0</v>
      </c>
      <c r="T207" s="153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4" t="s">
        <v>168</v>
      </c>
      <c r="AT207" s="154" t="s">
        <v>164</v>
      </c>
      <c r="AU207" s="154" t="s">
        <v>83</v>
      </c>
      <c r="AY207" s="14" t="s">
        <v>161</v>
      </c>
      <c r="BE207" s="155">
        <f>IF(N207="základná",J207,0)</f>
        <v>0</v>
      </c>
      <c r="BF207" s="155">
        <f>IF(N207="znížená",J207,0)</f>
        <v>800</v>
      </c>
      <c r="BG207" s="155">
        <f>IF(N207="zákl. prenesená",J207,0)</f>
        <v>0</v>
      </c>
      <c r="BH207" s="155">
        <f>IF(N207="zníž. prenesená",J207,0)</f>
        <v>0</v>
      </c>
      <c r="BI207" s="155">
        <f>IF(N207="nulová",J207,0)</f>
        <v>0</v>
      </c>
      <c r="BJ207" s="14" t="s">
        <v>163</v>
      </c>
      <c r="BK207" s="155">
        <f>ROUND(I207*H207,2)</f>
        <v>800</v>
      </c>
      <c r="BL207" s="14" t="s">
        <v>168</v>
      </c>
      <c r="BM207" s="154" t="s">
        <v>1580</v>
      </c>
    </row>
    <row r="208" spans="1:65" s="2" customFormat="1" ht="24.2" customHeight="1" x14ac:dyDescent="0.2">
      <c r="A208" s="29"/>
      <c r="B208" s="141"/>
      <c r="C208" s="142" t="s">
        <v>75</v>
      </c>
      <c r="D208" s="142" t="s">
        <v>164</v>
      </c>
      <c r="E208" s="143" t="s">
        <v>1581</v>
      </c>
      <c r="F208" s="144" t="s">
        <v>1582</v>
      </c>
      <c r="G208" s="145" t="s">
        <v>1579</v>
      </c>
      <c r="H208" s="146">
        <v>72</v>
      </c>
      <c r="I208" s="147">
        <v>25</v>
      </c>
      <c r="J208" s="148">
        <f>ROUND(I208*H208,2)</f>
        <v>1800</v>
      </c>
      <c r="K208" s="149"/>
      <c r="L208" s="30"/>
      <c r="M208" s="150" t="s">
        <v>1</v>
      </c>
      <c r="N208" s="151" t="s">
        <v>41</v>
      </c>
      <c r="O208" s="55"/>
      <c r="P208" s="152">
        <f>O208*H208</f>
        <v>0</v>
      </c>
      <c r="Q208" s="152">
        <v>0</v>
      </c>
      <c r="R208" s="152">
        <f>Q208*H208</f>
        <v>0</v>
      </c>
      <c r="S208" s="152">
        <v>0</v>
      </c>
      <c r="T208" s="153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4" t="s">
        <v>168</v>
      </c>
      <c r="AT208" s="154" t="s">
        <v>164</v>
      </c>
      <c r="AU208" s="154" t="s">
        <v>83</v>
      </c>
      <c r="AY208" s="14" t="s">
        <v>161</v>
      </c>
      <c r="BE208" s="155">
        <f>IF(N208="základná",J208,0)</f>
        <v>0</v>
      </c>
      <c r="BF208" s="155">
        <f>IF(N208="znížená",J208,0)</f>
        <v>1800</v>
      </c>
      <c r="BG208" s="155">
        <f>IF(N208="zákl. prenesená",J208,0)</f>
        <v>0</v>
      </c>
      <c r="BH208" s="155">
        <f>IF(N208="zníž. prenesená",J208,0)</f>
        <v>0</v>
      </c>
      <c r="BI208" s="155">
        <f>IF(N208="nulová",J208,0)</f>
        <v>0</v>
      </c>
      <c r="BJ208" s="14" t="s">
        <v>163</v>
      </c>
      <c r="BK208" s="155">
        <f>ROUND(I208*H208,2)</f>
        <v>1800</v>
      </c>
      <c r="BL208" s="14" t="s">
        <v>168</v>
      </c>
      <c r="BM208" s="154" t="s">
        <v>1583</v>
      </c>
    </row>
    <row r="209" spans="1:65" s="2" customFormat="1" ht="37.9" customHeight="1" x14ac:dyDescent="0.2">
      <c r="A209" s="29"/>
      <c r="B209" s="141"/>
      <c r="C209" s="142" t="s">
        <v>75</v>
      </c>
      <c r="D209" s="142" t="s">
        <v>164</v>
      </c>
      <c r="E209" s="143" t="s">
        <v>1584</v>
      </c>
      <c r="F209" s="144" t="s">
        <v>1585</v>
      </c>
      <c r="G209" s="145" t="s">
        <v>1579</v>
      </c>
      <c r="H209" s="146">
        <v>24</v>
      </c>
      <c r="I209" s="147">
        <v>25</v>
      </c>
      <c r="J209" s="148">
        <f>ROUND(I209*H209,2)</f>
        <v>600</v>
      </c>
      <c r="K209" s="149"/>
      <c r="L209" s="30"/>
      <c r="M209" s="150" t="s">
        <v>1</v>
      </c>
      <c r="N209" s="151" t="s">
        <v>41</v>
      </c>
      <c r="O209" s="55"/>
      <c r="P209" s="152">
        <f>O209*H209</f>
        <v>0</v>
      </c>
      <c r="Q209" s="152">
        <v>0</v>
      </c>
      <c r="R209" s="152">
        <f>Q209*H209</f>
        <v>0</v>
      </c>
      <c r="S209" s="152">
        <v>0</v>
      </c>
      <c r="T209" s="153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4" t="s">
        <v>168</v>
      </c>
      <c r="AT209" s="154" t="s">
        <v>164</v>
      </c>
      <c r="AU209" s="154" t="s">
        <v>83</v>
      </c>
      <c r="AY209" s="14" t="s">
        <v>161</v>
      </c>
      <c r="BE209" s="155">
        <f>IF(N209="základná",J209,0)</f>
        <v>0</v>
      </c>
      <c r="BF209" s="155">
        <f>IF(N209="znížená",J209,0)</f>
        <v>600</v>
      </c>
      <c r="BG209" s="155">
        <f>IF(N209="zákl. prenesená",J209,0)</f>
        <v>0</v>
      </c>
      <c r="BH209" s="155">
        <f>IF(N209="zníž. prenesená",J209,0)</f>
        <v>0</v>
      </c>
      <c r="BI209" s="155">
        <f>IF(N209="nulová",J209,0)</f>
        <v>0</v>
      </c>
      <c r="BJ209" s="14" t="s">
        <v>163</v>
      </c>
      <c r="BK209" s="155">
        <f>ROUND(I209*H209,2)</f>
        <v>600</v>
      </c>
      <c r="BL209" s="14" t="s">
        <v>168</v>
      </c>
      <c r="BM209" s="154" t="s">
        <v>1586</v>
      </c>
    </row>
    <row r="210" spans="1:65" s="2" customFormat="1" ht="14.45" customHeight="1" x14ac:dyDescent="0.2">
      <c r="A210" s="29"/>
      <c r="B210" s="141"/>
      <c r="C210" s="142" t="s">
        <v>168</v>
      </c>
      <c r="D210" s="142" t="s">
        <v>164</v>
      </c>
      <c r="E210" s="143" t="s">
        <v>1587</v>
      </c>
      <c r="F210" s="144" t="s">
        <v>1588</v>
      </c>
      <c r="G210" s="145" t="s">
        <v>374</v>
      </c>
      <c r="H210" s="146">
        <v>1</v>
      </c>
      <c r="I210" s="147">
        <v>250</v>
      </c>
      <c r="J210" s="148">
        <f>ROUND(I210*H210,2)</f>
        <v>250</v>
      </c>
      <c r="K210" s="149"/>
      <c r="L210" s="30"/>
      <c r="M210" s="150" t="s">
        <v>1</v>
      </c>
      <c r="N210" s="151" t="s">
        <v>41</v>
      </c>
      <c r="O210" s="55"/>
      <c r="P210" s="152">
        <f>O210*H210</f>
        <v>0</v>
      </c>
      <c r="Q210" s="152">
        <v>0</v>
      </c>
      <c r="R210" s="152">
        <f>Q210*H210</f>
        <v>0</v>
      </c>
      <c r="S210" s="152">
        <v>0</v>
      </c>
      <c r="T210" s="153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4" t="s">
        <v>168</v>
      </c>
      <c r="AT210" s="154" t="s">
        <v>164</v>
      </c>
      <c r="AU210" s="154" t="s">
        <v>83</v>
      </c>
      <c r="AY210" s="14" t="s">
        <v>161</v>
      </c>
      <c r="BE210" s="155">
        <f>IF(N210="základná",J210,0)</f>
        <v>0</v>
      </c>
      <c r="BF210" s="155">
        <f>IF(N210="znížená",J210,0)</f>
        <v>250</v>
      </c>
      <c r="BG210" s="155">
        <f>IF(N210="zákl. prenesená",J210,0)</f>
        <v>0</v>
      </c>
      <c r="BH210" s="155">
        <f>IF(N210="zníž. prenesená",J210,0)</f>
        <v>0</v>
      </c>
      <c r="BI210" s="155">
        <f>IF(N210="nulová",J210,0)</f>
        <v>0</v>
      </c>
      <c r="BJ210" s="14" t="s">
        <v>163</v>
      </c>
      <c r="BK210" s="155">
        <f>ROUND(I210*H210,2)</f>
        <v>250</v>
      </c>
      <c r="BL210" s="14" t="s">
        <v>168</v>
      </c>
      <c r="BM210" s="154" t="s">
        <v>1589</v>
      </c>
    </row>
    <row r="211" spans="1:65" s="2" customFormat="1" ht="14.45" customHeight="1" x14ac:dyDescent="0.2">
      <c r="A211" s="29"/>
      <c r="B211" s="141"/>
      <c r="C211" s="142" t="s">
        <v>75</v>
      </c>
      <c r="D211" s="142" t="s">
        <v>164</v>
      </c>
      <c r="E211" s="143" t="s">
        <v>1590</v>
      </c>
      <c r="F211" s="144" t="s">
        <v>1591</v>
      </c>
      <c r="G211" s="145" t="s">
        <v>374</v>
      </c>
      <c r="H211" s="146">
        <v>1</v>
      </c>
      <c r="I211" s="147">
        <v>500</v>
      </c>
      <c r="J211" s="148">
        <f>ROUND(I211*H211,2)</f>
        <v>500</v>
      </c>
      <c r="K211" s="149"/>
      <c r="L211" s="30"/>
      <c r="M211" s="167" t="s">
        <v>1</v>
      </c>
      <c r="N211" s="168" t="s">
        <v>41</v>
      </c>
      <c r="O211" s="169"/>
      <c r="P211" s="170">
        <f>O211*H211</f>
        <v>0</v>
      </c>
      <c r="Q211" s="170">
        <v>0</v>
      </c>
      <c r="R211" s="170">
        <f>Q211*H211</f>
        <v>0</v>
      </c>
      <c r="S211" s="170">
        <v>0</v>
      </c>
      <c r="T211" s="171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4" t="s">
        <v>168</v>
      </c>
      <c r="AT211" s="154" t="s">
        <v>164</v>
      </c>
      <c r="AU211" s="154" t="s">
        <v>83</v>
      </c>
      <c r="AY211" s="14" t="s">
        <v>161</v>
      </c>
      <c r="BE211" s="155">
        <f>IF(N211="základná",J211,0)</f>
        <v>0</v>
      </c>
      <c r="BF211" s="155">
        <f>IF(N211="znížená",J211,0)</f>
        <v>500</v>
      </c>
      <c r="BG211" s="155">
        <f>IF(N211="zákl. prenesená",J211,0)</f>
        <v>0</v>
      </c>
      <c r="BH211" s="155">
        <f>IF(N211="zníž. prenesená",J211,0)</f>
        <v>0</v>
      </c>
      <c r="BI211" s="155">
        <f>IF(N211="nulová",J211,0)</f>
        <v>0</v>
      </c>
      <c r="BJ211" s="14" t="s">
        <v>163</v>
      </c>
      <c r="BK211" s="155">
        <f>ROUND(I211*H211,2)</f>
        <v>500</v>
      </c>
      <c r="BL211" s="14" t="s">
        <v>168</v>
      </c>
      <c r="BM211" s="154" t="s">
        <v>1592</v>
      </c>
    </row>
    <row r="212" spans="1:65" s="2" customFormat="1" ht="6.95" customHeight="1" x14ac:dyDescent="0.2">
      <c r="A212" s="29"/>
      <c r="B212" s="44"/>
      <c r="C212" s="45"/>
      <c r="D212" s="45"/>
      <c r="E212" s="45"/>
      <c r="F212" s="45"/>
      <c r="G212" s="45"/>
      <c r="H212" s="45"/>
      <c r="I212" s="45"/>
      <c r="J212" s="45"/>
      <c r="K212" s="45"/>
      <c r="L212" s="30"/>
      <c r="M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</row>
  </sheetData>
  <autoFilter ref="C121:K211" xr:uid="{00000000-0009-0000-0000-00000D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BM171"/>
  <sheetViews>
    <sheetView showGridLines="0" topLeftCell="A152" workbookViewId="0">
      <selection activeCell="I134" sqref="I13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123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31" t="str">
        <f>'Rekapitulácia stavby'!K6</f>
        <v>Kompostáreň Partizánske</v>
      </c>
      <c r="F7" s="232"/>
      <c r="G7" s="232"/>
      <c r="H7" s="232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5" t="s">
        <v>1593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3" t="str">
        <f>'Rekapitulácia stavby'!E14</f>
        <v>Vyplň údaj</v>
      </c>
      <c r="F18" s="215"/>
      <c r="G18" s="215"/>
      <c r="H18" s="215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9" t="s">
        <v>127</v>
      </c>
      <c r="F27" s="219"/>
      <c r="G27" s="219"/>
      <c r="H27" s="21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ROUND(J121, 2)</f>
        <v>9036.5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ROUND((SUM(BE121:BE170)),  2)</f>
        <v>0</v>
      </c>
      <c r="G33" s="29"/>
      <c r="H33" s="29"/>
      <c r="I33" s="97">
        <v>0.2</v>
      </c>
      <c r="J33" s="96">
        <f>ROUND(((SUM(BE121:BE170))*I33),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41</v>
      </c>
      <c r="F34" s="96">
        <f>ROUND((SUM(BF121:BF170)),  2)</f>
        <v>9036.5</v>
      </c>
      <c r="G34" s="29"/>
      <c r="H34" s="29"/>
      <c r="I34" s="97">
        <v>0.2</v>
      </c>
      <c r="J34" s="96">
        <f>ROUND(((SUM(BF121:BF170))*I34),  2)</f>
        <v>1807.3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42</v>
      </c>
      <c r="F35" s="96">
        <f>ROUND((SUM(BG121:BG170)),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43</v>
      </c>
      <c r="F36" s="96">
        <f>ROUND((SUM(BH121:BH170)),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44</v>
      </c>
      <c r="F37" s="96">
        <f>ROUND((SUM(BI121:BI170)),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10843.8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1" t="str">
        <f>E7</f>
        <v>Kompostáreň Partizánske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5" t="str">
        <f>E9</f>
        <v>PS 02 - MERANIE A REGULÁCIA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J121</f>
        <v>9036.5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5" customHeight="1" x14ac:dyDescent="0.2">
      <c r="B97" s="109"/>
      <c r="D97" s="110" t="s">
        <v>1594</v>
      </c>
      <c r="E97" s="111"/>
      <c r="F97" s="111"/>
      <c r="G97" s="111"/>
      <c r="H97" s="111"/>
      <c r="I97" s="111"/>
      <c r="J97" s="112">
        <f>J122</f>
        <v>510</v>
      </c>
      <c r="L97" s="109"/>
    </row>
    <row r="98" spans="1:31" s="9" customFormat="1" ht="24.95" customHeight="1" x14ac:dyDescent="0.2">
      <c r="B98" s="109"/>
      <c r="D98" s="110" t="s">
        <v>1595</v>
      </c>
      <c r="E98" s="111"/>
      <c r="F98" s="111"/>
      <c r="G98" s="111"/>
      <c r="H98" s="111"/>
      <c r="I98" s="111"/>
      <c r="J98" s="112">
        <f>J131</f>
        <v>5151.5</v>
      </c>
      <c r="L98" s="109"/>
    </row>
    <row r="99" spans="1:31" s="10" customFormat="1" ht="19.899999999999999" customHeight="1" x14ac:dyDescent="0.2">
      <c r="B99" s="113"/>
      <c r="D99" s="114" t="s">
        <v>1596</v>
      </c>
      <c r="E99" s="115"/>
      <c r="F99" s="115"/>
      <c r="G99" s="115"/>
      <c r="H99" s="115"/>
      <c r="I99" s="115"/>
      <c r="J99" s="116">
        <f>J138</f>
        <v>4446.5</v>
      </c>
      <c r="L99" s="113"/>
    </row>
    <row r="100" spans="1:31" s="9" customFormat="1" ht="24.95" customHeight="1" x14ac:dyDescent="0.2">
      <c r="B100" s="109"/>
      <c r="D100" s="110" t="s">
        <v>1597</v>
      </c>
      <c r="E100" s="111"/>
      <c r="F100" s="111"/>
      <c r="G100" s="111"/>
      <c r="H100" s="111"/>
      <c r="I100" s="111"/>
      <c r="J100" s="112">
        <f>J157</f>
        <v>635</v>
      </c>
      <c r="L100" s="109"/>
    </row>
    <row r="101" spans="1:31" s="9" customFormat="1" ht="24.95" customHeight="1" x14ac:dyDescent="0.2">
      <c r="B101" s="109"/>
      <c r="D101" s="110" t="s">
        <v>1598</v>
      </c>
      <c r="E101" s="111"/>
      <c r="F101" s="111"/>
      <c r="G101" s="111"/>
      <c r="H101" s="111"/>
      <c r="I101" s="111"/>
      <c r="J101" s="112">
        <f>J165</f>
        <v>2740</v>
      </c>
      <c r="L101" s="109"/>
    </row>
    <row r="102" spans="1:31" s="2" customFormat="1" ht="21.75" customHeight="1" x14ac:dyDescent="0.2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6.95" customHeight="1" x14ac:dyDescent="0.2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31" s="2" customFormat="1" ht="6.95" customHeight="1" x14ac:dyDescent="0.2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4.95" customHeight="1" x14ac:dyDescent="0.2">
      <c r="A108" s="29"/>
      <c r="B108" s="30"/>
      <c r="C108" s="18" t="s">
        <v>147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 x14ac:dyDescent="0.2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 x14ac:dyDescent="0.2">
      <c r="A110" s="29"/>
      <c r="B110" s="30"/>
      <c r="C110" s="24" t="s">
        <v>15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 x14ac:dyDescent="0.2">
      <c r="A111" s="29"/>
      <c r="B111" s="30"/>
      <c r="C111" s="29"/>
      <c r="D111" s="29"/>
      <c r="E111" s="231" t="str">
        <f>E7</f>
        <v>Kompostáreň Partizánske</v>
      </c>
      <c r="F111" s="232"/>
      <c r="G111" s="232"/>
      <c r="H111" s="232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125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 x14ac:dyDescent="0.2">
      <c r="A113" s="29"/>
      <c r="B113" s="30"/>
      <c r="C113" s="29"/>
      <c r="D113" s="29"/>
      <c r="E113" s="225" t="str">
        <f>E9</f>
        <v>PS 02 - MERANIE A REGULÁCIA</v>
      </c>
      <c r="F113" s="230"/>
      <c r="G113" s="230"/>
      <c r="H113" s="230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 x14ac:dyDescent="0.2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 x14ac:dyDescent="0.2">
      <c r="A115" s="29"/>
      <c r="B115" s="30"/>
      <c r="C115" s="24" t="s">
        <v>19</v>
      </c>
      <c r="D115" s="29"/>
      <c r="E115" s="29"/>
      <c r="F115" s="22" t="str">
        <f>F12</f>
        <v>Partizánske parc.č.: 3958/171</v>
      </c>
      <c r="G115" s="29"/>
      <c r="H115" s="29"/>
      <c r="I115" s="24" t="s">
        <v>21</v>
      </c>
      <c r="J115" s="52" t="str">
        <f>IF(J12="","",J12)</f>
        <v>17. 2. 2020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 x14ac:dyDescent="0.2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 x14ac:dyDescent="0.2">
      <c r="A117" s="29"/>
      <c r="B117" s="30"/>
      <c r="C117" s="24" t="s">
        <v>23</v>
      </c>
      <c r="D117" s="29"/>
      <c r="E117" s="29"/>
      <c r="F117" s="22" t="str">
        <f>E15</f>
        <v>Mesto Partizánske</v>
      </c>
      <c r="G117" s="29"/>
      <c r="H117" s="29"/>
      <c r="I117" s="24" t="s">
        <v>29</v>
      </c>
      <c r="J117" s="27" t="str">
        <f>E21</f>
        <v>Hescon, s.r.o.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 x14ac:dyDescent="0.2">
      <c r="A118" s="29"/>
      <c r="B118" s="30"/>
      <c r="C118" s="24" t="s">
        <v>27</v>
      </c>
      <c r="D118" s="29"/>
      <c r="E118" s="29"/>
      <c r="F118" s="22" t="str">
        <f>IF(E18="","",E18)</f>
        <v>Vyplň údaj</v>
      </c>
      <c r="G118" s="29"/>
      <c r="H118" s="29"/>
      <c r="I118" s="24" t="s">
        <v>32</v>
      </c>
      <c r="J118" s="27" t="str">
        <f>E24</f>
        <v>Hescon,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 x14ac:dyDescent="0.2">
      <c r="A120" s="117"/>
      <c r="B120" s="118"/>
      <c r="C120" s="119" t="s">
        <v>148</v>
      </c>
      <c r="D120" s="120" t="s">
        <v>60</v>
      </c>
      <c r="E120" s="120" t="s">
        <v>56</v>
      </c>
      <c r="F120" s="120" t="s">
        <v>57</v>
      </c>
      <c r="G120" s="120" t="s">
        <v>149</v>
      </c>
      <c r="H120" s="120" t="s">
        <v>150</v>
      </c>
      <c r="I120" s="120" t="s">
        <v>151</v>
      </c>
      <c r="J120" s="121" t="s">
        <v>130</v>
      </c>
      <c r="K120" s="122" t="s">
        <v>152</v>
      </c>
      <c r="L120" s="123"/>
      <c r="M120" s="59" t="s">
        <v>1</v>
      </c>
      <c r="N120" s="60" t="s">
        <v>39</v>
      </c>
      <c r="O120" s="60" t="s">
        <v>153</v>
      </c>
      <c r="P120" s="60" t="s">
        <v>154</v>
      </c>
      <c r="Q120" s="60" t="s">
        <v>155</v>
      </c>
      <c r="R120" s="60" t="s">
        <v>156</v>
      </c>
      <c r="S120" s="60" t="s">
        <v>157</v>
      </c>
      <c r="T120" s="61" t="s">
        <v>158</v>
      </c>
      <c r="U120" s="117"/>
      <c r="V120" s="117"/>
      <c r="W120" s="117"/>
      <c r="X120" s="117"/>
      <c r="Y120" s="117"/>
      <c r="Z120" s="117"/>
      <c r="AA120" s="117"/>
      <c r="AB120" s="117"/>
      <c r="AC120" s="117"/>
      <c r="AD120" s="117"/>
      <c r="AE120" s="117"/>
    </row>
    <row r="121" spans="1:65" s="2" customFormat="1" ht="22.9" customHeight="1" x14ac:dyDescent="0.25">
      <c r="A121" s="29"/>
      <c r="B121" s="30"/>
      <c r="C121" s="66" t="s">
        <v>131</v>
      </c>
      <c r="D121" s="29"/>
      <c r="E121" s="29"/>
      <c r="F121" s="29"/>
      <c r="G121" s="29"/>
      <c r="H121" s="29"/>
      <c r="I121" s="29"/>
      <c r="J121" s="124">
        <f>BK121</f>
        <v>9036.5</v>
      </c>
      <c r="K121" s="29"/>
      <c r="L121" s="30"/>
      <c r="M121" s="62"/>
      <c r="N121" s="53"/>
      <c r="O121" s="63"/>
      <c r="P121" s="125">
        <f>P122+P131+P157+P165</f>
        <v>0</v>
      </c>
      <c r="Q121" s="63"/>
      <c r="R121" s="125">
        <f>R122+R131+R157+R165</f>
        <v>0</v>
      </c>
      <c r="S121" s="63"/>
      <c r="T121" s="126">
        <f>T122+T131+T157+T165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74</v>
      </c>
      <c r="AU121" s="14" t="s">
        <v>132</v>
      </c>
      <c r="BK121" s="127">
        <f>BK122+BK131+BK157+BK165</f>
        <v>9036.5</v>
      </c>
    </row>
    <row r="122" spans="1:65" s="12" customFormat="1" ht="25.9" customHeight="1" x14ac:dyDescent="0.2">
      <c r="B122" s="128"/>
      <c r="D122" s="129" t="s">
        <v>74</v>
      </c>
      <c r="E122" s="130" t="s">
        <v>1457</v>
      </c>
      <c r="F122" s="130" t="s">
        <v>1599</v>
      </c>
      <c r="I122" s="131"/>
      <c r="J122" s="132">
        <f>BK122</f>
        <v>510</v>
      </c>
      <c r="L122" s="128"/>
      <c r="M122" s="133"/>
      <c r="N122" s="134"/>
      <c r="O122" s="134"/>
      <c r="P122" s="135">
        <f>SUM(P123:P130)</f>
        <v>0</v>
      </c>
      <c r="Q122" s="134"/>
      <c r="R122" s="135">
        <f>SUM(R123:R130)</f>
        <v>0</v>
      </c>
      <c r="S122" s="134"/>
      <c r="T122" s="136">
        <f>SUM(T123:T130)</f>
        <v>0</v>
      </c>
      <c r="AR122" s="129" t="s">
        <v>83</v>
      </c>
      <c r="AT122" s="137" t="s">
        <v>74</v>
      </c>
      <c r="AU122" s="137" t="s">
        <v>75</v>
      </c>
      <c r="AY122" s="129" t="s">
        <v>161</v>
      </c>
      <c r="BK122" s="138">
        <f>SUM(BK123:BK130)</f>
        <v>510</v>
      </c>
    </row>
    <row r="123" spans="1:65" s="2" customFormat="1" ht="24.2" customHeight="1" x14ac:dyDescent="0.2">
      <c r="A123" s="29"/>
      <c r="B123" s="141"/>
      <c r="C123" s="142" t="s">
        <v>83</v>
      </c>
      <c r="D123" s="142" t="s">
        <v>164</v>
      </c>
      <c r="E123" s="143" t="s">
        <v>1600</v>
      </c>
      <c r="F123" s="144" t="s">
        <v>1601</v>
      </c>
      <c r="G123" s="145" t="s">
        <v>290</v>
      </c>
      <c r="H123" s="146">
        <v>7</v>
      </c>
      <c r="I123" s="147">
        <v>12</v>
      </c>
      <c r="J123" s="148">
        <f t="shared" ref="J123:J130" si="0">ROUND(I123*H123,2)</f>
        <v>84</v>
      </c>
      <c r="K123" s="149"/>
      <c r="L123" s="30"/>
      <c r="M123" s="150" t="s">
        <v>1</v>
      </c>
      <c r="N123" s="151" t="s">
        <v>41</v>
      </c>
      <c r="O123" s="55"/>
      <c r="P123" s="152">
        <f t="shared" ref="P123:P130" si="1">O123*H123</f>
        <v>0</v>
      </c>
      <c r="Q123" s="152">
        <v>0</v>
      </c>
      <c r="R123" s="152">
        <f t="shared" ref="R123:R130" si="2">Q123*H123</f>
        <v>0</v>
      </c>
      <c r="S123" s="152">
        <v>0</v>
      </c>
      <c r="T123" s="153">
        <f t="shared" ref="T123:T130" si="3"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4" t="s">
        <v>168</v>
      </c>
      <c r="AT123" s="154" t="s">
        <v>164</v>
      </c>
      <c r="AU123" s="154" t="s">
        <v>83</v>
      </c>
      <c r="AY123" s="14" t="s">
        <v>161</v>
      </c>
      <c r="BE123" s="155">
        <f t="shared" ref="BE123:BE130" si="4">IF(N123="základná",J123,0)</f>
        <v>0</v>
      </c>
      <c r="BF123" s="155">
        <f t="shared" ref="BF123:BF130" si="5">IF(N123="znížená",J123,0)</f>
        <v>84</v>
      </c>
      <c r="BG123" s="155">
        <f t="shared" ref="BG123:BG130" si="6">IF(N123="zákl. prenesená",J123,0)</f>
        <v>0</v>
      </c>
      <c r="BH123" s="155">
        <f t="shared" ref="BH123:BH130" si="7">IF(N123="zníž. prenesená",J123,0)</f>
        <v>0</v>
      </c>
      <c r="BI123" s="155">
        <f t="shared" ref="BI123:BI130" si="8">IF(N123="nulová",J123,0)</f>
        <v>0</v>
      </c>
      <c r="BJ123" s="14" t="s">
        <v>163</v>
      </c>
      <c r="BK123" s="155">
        <f t="shared" ref="BK123:BK130" si="9">ROUND(I123*H123,2)</f>
        <v>84</v>
      </c>
      <c r="BL123" s="14" t="s">
        <v>168</v>
      </c>
      <c r="BM123" s="154" t="s">
        <v>1602</v>
      </c>
    </row>
    <row r="124" spans="1:65" s="2" customFormat="1" ht="24.2" customHeight="1" x14ac:dyDescent="0.2">
      <c r="A124" s="29"/>
      <c r="B124" s="141"/>
      <c r="C124" s="142" t="s">
        <v>163</v>
      </c>
      <c r="D124" s="142" t="s">
        <v>164</v>
      </c>
      <c r="E124" s="143" t="s">
        <v>1603</v>
      </c>
      <c r="F124" s="144" t="s">
        <v>1604</v>
      </c>
      <c r="G124" s="145" t="s">
        <v>290</v>
      </c>
      <c r="H124" s="146">
        <v>7</v>
      </c>
      <c r="I124" s="147">
        <v>8</v>
      </c>
      <c r="J124" s="148">
        <f t="shared" si="0"/>
        <v>56</v>
      </c>
      <c r="K124" s="149"/>
      <c r="L124" s="30"/>
      <c r="M124" s="150" t="s">
        <v>1</v>
      </c>
      <c r="N124" s="151" t="s">
        <v>41</v>
      </c>
      <c r="O124" s="55"/>
      <c r="P124" s="152">
        <f t="shared" si="1"/>
        <v>0</v>
      </c>
      <c r="Q124" s="152">
        <v>0</v>
      </c>
      <c r="R124" s="152">
        <f t="shared" si="2"/>
        <v>0</v>
      </c>
      <c r="S124" s="152">
        <v>0</v>
      </c>
      <c r="T124" s="153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4" t="s">
        <v>168</v>
      </c>
      <c r="AT124" s="154" t="s">
        <v>164</v>
      </c>
      <c r="AU124" s="154" t="s">
        <v>83</v>
      </c>
      <c r="AY124" s="14" t="s">
        <v>161</v>
      </c>
      <c r="BE124" s="155">
        <f t="shared" si="4"/>
        <v>0</v>
      </c>
      <c r="BF124" s="155">
        <f t="shared" si="5"/>
        <v>56</v>
      </c>
      <c r="BG124" s="155">
        <f t="shared" si="6"/>
        <v>0</v>
      </c>
      <c r="BH124" s="155">
        <f t="shared" si="7"/>
        <v>0</v>
      </c>
      <c r="BI124" s="155">
        <f t="shared" si="8"/>
        <v>0</v>
      </c>
      <c r="BJ124" s="14" t="s">
        <v>163</v>
      </c>
      <c r="BK124" s="155">
        <f t="shared" si="9"/>
        <v>56</v>
      </c>
      <c r="BL124" s="14" t="s">
        <v>168</v>
      </c>
      <c r="BM124" s="154" t="s">
        <v>1605</v>
      </c>
    </row>
    <row r="125" spans="1:65" s="2" customFormat="1" ht="14.45" customHeight="1" x14ac:dyDescent="0.2">
      <c r="A125" s="29"/>
      <c r="B125" s="141"/>
      <c r="C125" s="142" t="s">
        <v>170</v>
      </c>
      <c r="D125" s="142" t="s">
        <v>164</v>
      </c>
      <c r="E125" s="143" t="s">
        <v>1606</v>
      </c>
      <c r="F125" s="144" t="s">
        <v>1607</v>
      </c>
      <c r="G125" s="145" t="s">
        <v>290</v>
      </c>
      <c r="H125" s="146">
        <v>2</v>
      </c>
      <c r="I125" s="147">
        <v>12</v>
      </c>
      <c r="J125" s="148">
        <f t="shared" si="0"/>
        <v>24</v>
      </c>
      <c r="K125" s="149"/>
      <c r="L125" s="30"/>
      <c r="M125" s="150" t="s">
        <v>1</v>
      </c>
      <c r="N125" s="151" t="s">
        <v>41</v>
      </c>
      <c r="O125" s="55"/>
      <c r="P125" s="152">
        <f t="shared" si="1"/>
        <v>0</v>
      </c>
      <c r="Q125" s="152">
        <v>0</v>
      </c>
      <c r="R125" s="152">
        <f t="shared" si="2"/>
        <v>0</v>
      </c>
      <c r="S125" s="152">
        <v>0</v>
      </c>
      <c r="T125" s="153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4" t="s">
        <v>168</v>
      </c>
      <c r="AT125" s="154" t="s">
        <v>164</v>
      </c>
      <c r="AU125" s="154" t="s">
        <v>83</v>
      </c>
      <c r="AY125" s="14" t="s">
        <v>161</v>
      </c>
      <c r="BE125" s="155">
        <f t="shared" si="4"/>
        <v>0</v>
      </c>
      <c r="BF125" s="155">
        <f t="shared" si="5"/>
        <v>24</v>
      </c>
      <c r="BG125" s="155">
        <f t="shared" si="6"/>
        <v>0</v>
      </c>
      <c r="BH125" s="155">
        <f t="shared" si="7"/>
        <v>0</v>
      </c>
      <c r="BI125" s="155">
        <f t="shared" si="8"/>
        <v>0</v>
      </c>
      <c r="BJ125" s="14" t="s">
        <v>163</v>
      </c>
      <c r="BK125" s="155">
        <f t="shared" si="9"/>
        <v>24</v>
      </c>
      <c r="BL125" s="14" t="s">
        <v>168</v>
      </c>
      <c r="BM125" s="154" t="s">
        <v>1608</v>
      </c>
    </row>
    <row r="126" spans="1:65" s="2" customFormat="1" ht="24.2" customHeight="1" x14ac:dyDescent="0.2">
      <c r="A126" s="29"/>
      <c r="B126" s="141"/>
      <c r="C126" s="142" t="s">
        <v>168</v>
      </c>
      <c r="D126" s="142" t="s">
        <v>164</v>
      </c>
      <c r="E126" s="143" t="s">
        <v>1609</v>
      </c>
      <c r="F126" s="144" t="s">
        <v>1610</v>
      </c>
      <c r="G126" s="145" t="s">
        <v>290</v>
      </c>
      <c r="H126" s="146">
        <v>2</v>
      </c>
      <c r="I126" s="147">
        <v>6</v>
      </c>
      <c r="J126" s="148">
        <f t="shared" si="0"/>
        <v>12</v>
      </c>
      <c r="K126" s="149"/>
      <c r="L126" s="30"/>
      <c r="M126" s="150" t="s">
        <v>1</v>
      </c>
      <c r="N126" s="151" t="s">
        <v>41</v>
      </c>
      <c r="O126" s="55"/>
      <c r="P126" s="152">
        <f t="shared" si="1"/>
        <v>0</v>
      </c>
      <c r="Q126" s="152">
        <v>0</v>
      </c>
      <c r="R126" s="152">
        <f t="shared" si="2"/>
        <v>0</v>
      </c>
      <c r="S126" s="152">
        <v>0</v>
      </c>
      <c r="T126" s="153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168</v>
      </c>
      <c r="AT126" s="154" t="s">
        <v>164</v>
      </c>
      <c r="AU126" s="154" t="s">
        <v>83</v>
      </c>
      <c r="AY126" s="14" t="s">
        <v>161</v>
      </c>
      <c r="BE126" s="155">
        <f t="shared" si="4"/>
        <v>0</v>
      </c>
      <c r="BF126" s="155">
        <f t="shared" si="5"/>
        <v>12</v>
      </c>
      <c r="BG126" s="155">
        <f t="shared" si="6"/>
        <v>0</v>
      </c>
      <c r="BH126" s="155">
        <f t="shared" si="7"/>
        <v>0</v>
      </c>
      <c r="BI126" s="155">
        <f t="shared" si="8"/>
        <v>0</v>
      </c>
      <c r="BJ126" s="14" t="s">
        <v>163</v>
      </c>
      <c r="BK126" s="155">
        <f t="shared" si="9"/>
        <v>12</v>
      </c>
      <c r="BL126" s="14" t="s">
        <v>168</v>
      </c>
      <c r="BM126" s="154" t="s">
        <v>1611</v>
      </c>
    </row>
    <row r="127" spans="1:65" s="2" customFormat="1" ht="37.9" customHeight="1" x14ac:dyDescent="0.2">
      <c r="A127" s="29"/>
      <c r="B127" s="141"/>
      <c r="C127" s="142" t="s">
        <v>177</v>
      </c>
      <c r="D127" s="142" t="s">
        <v>164</v>
      </c>
      <c r="E127" s="143" t="s">
        <v>1612</v>
      </c>
      <c r="F127" s="144" t="s">
        <v>1613</v>
      </c>
      <c r="G127" s="145" t="s">
        <v>290</v>
      </c>
      <c r="H127" s="146">
        <v>1</v>
      </c>
      <c r="I127" s="147">
        <v>34</v>
      </c>
      <c r="J127" s="148">
        <f t="shared" si="0"/>
        <v>34</v>
      </c>
      <c r="K127" s="149"/>
      <c r="L127" s="30"/>
      <c r="M127" s="150" t="s">
        <v>1</v>
      </c>
      <c r="N127" s="151" t="s">
        <v>41</v>
      </c>
      <c r="O127" s="55"/>
      <c r="P127" s="152">
        <f t="shared" si="1"/>
        <v>0</v>
      </c>
      <c r="Q127" s="152">
        <v>0</v>
      </c>
      <c r="R127" s="152">
        <f t="shared" si="2"/>
        <v>0</v>
      </c>
      <c r="S127" s="152">
        <v>0</v>
      </c>
      <c r="T127" s="153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168</v>
      </c>
      <c r="AT127" s="154" t="s">
        <v>164</v>
      </c>
      <c r="AU127" s="154" t="s">
        <v>83</v>
      </c>
      <c r="AY127" s="14" t="s">
        <v>161</v>
      </c>
      <c r="BE127" s="155">
        <f t="shared" si="4"/>
        <v>0</v>
      </c>
      <c r="BF127" s="155">
        <f t="shared" si="5"/>
        <v>34</v>
      </c>
      <c r="BG127" s="155">
        <f t="shared" si="6"/>
        <v>0</v>
      </c>
      <c r="BH127" s="155">
        <f t="shared" si="7"/>
        <v>0</v>
      </c>
      <c r="BI127" s="155">
        <f t="shared" si="8"/>
        <v>0</v>
      </c>
      <c r="BJ127" s="14" t="s">
        <v>163</v>
      </c>
      <c r="BK127" s="155">
        <f t="shared" si="9"/>
        <v>34</v>
      </c>
      <c r="BL127" s="14" t="s">
        <v>168</v>
      </c>
      <c r="BM127" s="154" t="s">
        <v>1614</v>
      </c>
    </row>
    <row r="128" spans="1:65" s="2" customFormat="1" ht="37.9" customHeight="1" x14ac:dyDescent="0.2">
      <c r="A128" s="29"/>
      <c r="B128" s="141"/>
      <c r="C128" s="142" t="s">
        <v>181</v>
      </c>
      <c r="D128" s="142" t="s">
        <v>164</v>
      </c>
      <c r="E128" s="143" t="s">
        <v>1615</v>
      </c>
      <c r="F128" s="144" t="s">
        <v>1616</v>
      </c>
      <c r="G128" s="145" t="s">
        <v>290</v>
      </c>
      <c r="H128" s="146">
        <v>3</v>
      </c>
      <c r="I128" s="147">
        <v>35</v>
      </c>
      <c r="J128" s="148">
        <f t="shared" si="0"/>
        <v>105</v>
      </c>
      <c r="K128" s="149"/>
      <c r="L128" s="30"/>
      <c r="M128" s="150" t="s">
        <v>1</v>
      </c>
      <c r="N128" s="151" t="s">
        <v>41</v>
      </c>
      <c r="O128" s="55"/>
      <c r="P128" s="152">
        <f t="shared" si="1"/>
        <v>0</v>
      </c>
      <c r="Q128" s="152">
        <v>0</v>
      </c>
      <c r="R128" s="152">
        <f t="shared" si="2"/>
        <v>0</v>
      </c>
      <c r="S128" s="152">
        <v>0</v>
      </c>
      <c r="T128" s="153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168</v>
      </c>
      <c r="AT128" s="154" t="s">
        <v>164</v>
      </c>
      <c r="AU128" s="154" t="s">
        <v>83</v>
      </c>
      <c r="AY128" s="14" t="s">
        <v>161</v>
      </c>
      <c r="BE128" s="155">
        <f t="shared" si="4"/>
        <v>0</v>
      </c>
      <c r="BF128" s="155">
        <f t="shared" si="5"/>
        <v>105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4" t="s">
        <v>163</v>
      </c>
      <c r="BK128" s="155">
        <f t="shared" si="9"/>
        <v>105</v>
      </c>
      <c r="BL128" s="14" t="s">
        <v>168</v>
      </c>
      <c r="BM128" s="154" t="s">
        <v>1617</v>
      </c>
    </row>
    <row r="129" spans="1:65" s="2" customFormat="1" ht="37.9" customHeight="1" x14ac:dyDescent="0.2">
      <c r="A129" s="29"/>
      <c r="B129" s="141"/>
      <c r="C129" s="142" t="s">
        <v>186</v>
      </c>
      <c r="D129" s="142" t="s">
        <v>164</v>
      </c>
      <c r="E129" s="143" t="s">
        <v>1618</v>
      </c>
      <c r="F129" s="144" t="s">
        <v>1619</v>
      </c>
      <c r="G129" s="145" t="s">
        <v>290</v>
      </c>
      <c r="H129" s="146">
        <v>5</v>
      </c>
      <c r="I129" s="147">
        <v>25</v>
      </c>
      <c r="J129" s="148">
        <f t="shared" si="0"/>
        <v>125</v>
      </c>
      <c r="K129" s="149"/>
      <c r="L129" s="30"/>
      <c r="M129" s="150" t="s">
        <v>1</v>
      </c>
      <c r="N129" s="151" t="s">
        <v>41</v>
      </c>
      <c r="O129" s="55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168</v>
      </c>
      <c r="AT129" s="154" t="s">
        <v>164</v>
      </c>
      <c r="AU129" s="154" t="s">
        <v>83</v>
      </c>
      <c r="AY129" s="14" t="s">
        <v>161</v>
      </c>
      <c r="BE129" s="155">
        <f t="shared" si="4"/>
        <v>0</v>
      </c>
      <c r="BF129" s="155">
        <f t="shared" si="5"/>
        <v>125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163</v>
      </c>
      <c r="BK129" s="155">
        <f t="shared" si="9"/>
        <v>125</v>
      </c>
      <c r="BL129" s="14" t="s">
        <v>168</v>
      </c>
      <c r="BM129" s="154" t="s">
        <v>1620</v>
      </c>
    </row>
    <row r="130" spans="1:65" s="2" customFormat="1" ht="37.9" customHeight="1" x14ac:dyDescent="0.2">
      <c r="A130" s="29"/>
      <c r="B130" s="141"/>
      <c r="C130" s="142" t="s">
        <v>190</v>
      </c>
      <c r="D130" s="142" t="s">
        <v>164</v>
      </c>
      <c r="E130" s="143" t="s">
        <v>1621</v>
      </c>
      <c r="F130" s="144" t="s">
        <v>1622</v>
      </c>
      <c r="G130" s="145" t="s">
        <v>290</v>
      </c>
      <c r="H130" s="146">
        <v>2</v>
      </c>
      <c r="I130" s="147">
        <v>35</v>
      </c>
      <c r="J130" s="148">
        <f t="shared" si="0"/>
        <v>70</v>
      </c>
      <c r="K130" s="149"/>
      <c r="L130" s="30"/>
      <c r="M130" s="150" t="s">
        <v>1</v>
      </c>
      <c r="N130" s="151" t="s">
        <v>41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168</v>
      </c>
      <c r="AT130" s="154" t="s">
        <v>164</v>
      </c>
      <c r="AU130" s="154" t="s">
        <v>83</v>
      </c>
      <c r="AY130" s="14" t="s">
        <v>161</v>
      </c>
      <c r="BE130" s="155">
        <f t="shared" si="4"/>
        <v>0</v>
      </c>
      <c r="BF130" s="155">
        <f t="shared" si="5"/>
        <v>70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163</v>
      </c>
      <c r="BK130" s="155">
        <f t="shared" si="9"/>
        <v>70</v>
      </c>
      <c r="BL130" s="14" t="s">
        <v>168</v>
      </c>
      <c r="BM130" s="154" t="s">
        <v>1623</v>
      </c>
    </row>
    <row r="131" spans="1:65" s="12" customFormat="1" ht="25.9" customHeight="1" x14ac:dyDescent="0.2">
      <c r="B131" s="128"/>
      <c r="D131" s="129" t="s">
        <v>74</v>
      </c>
      <c r="E131" s="130" t="s">
        <v>1477</v>
      </c>
      <c r="F131" s="130" t="s">
        <v>1624</v>
      </c>
      <c r="I131" s="131"/>
      <c r="J131" s="132">
        <f>BK131</f>
        <v>5151.5</v>
      </c>
      <c r="L131" s="128"/>
      <c r="M131" s="133"/>
      <c r="N131" s="134"/>
      <c r="O131" s="134"/>
      <c r="P131" s="135">
        <f>P132+SUM(P133:P138)</f>
        <v>0</v>
      </c>
      <c r="Q131" s="134"/>
      <c r="R131" s="135">
        <f>R132+SUM(R133:R138)</f>
        <v>0</v>
      </c>
      <c r="S131" s="134"/>
      <c r="T131" s="136">
        <f>T132+SUM(T133:T138)</f>
        <v>0</v>
      </c>
      <c r="AR131" s="129" t="s">
        <v>83</v>
      </c>
      <c r="AT131" s="137" t="s">
        <v>74</v>
      </c>
      <c r="AU131" s="137" t="s">
        <v>75</v>
      </c>
      <c r="AY131" s="129" t="s">
        <v>161</v>
      </c>
      <c r="BK131" s="138">
        <f>BK132+SUM(BK133:BK138)</f>
        <v>5151.5</v>
      </c>
    </row>
    <row r="132" spans="1:65" s="2" customFormat="1" ht="14.45" customHeight="1" x14ac:dyDescent="0.2">
      <c r="A132" s="29"/>
      <c r="B132" s="141"/>
      <c r="C132" s="142" t="s">
        <v>83</v>
      </c>
      <c r="D132" s="142" t="s">
        <v>164</v>
      </c>
      <c r="E132" s="143" t="s">
        <v>1625</v>
      </c>
      <c r="F132" s="144" t="s">
        <v>1626</v>
      </c>
      <c r="G132" s="145" t="s">
        <v>366</v>
      </c>
      <c r="H132" s="146">
        <v>1</v>
      </c>
      <c r="I132" s="147">
        <v>250</v>
      </c>
      <c r="J132" s="148">
        <f t="shared" ref="J132:J137" si="10">ROUND(I132*H132,2)</f>
        <v>250</v>
      </c>
      <c r="K132" s="149"/>
      <c r="L132" s="30"/>
      <c r="M132" s="150" t="s">
        <v>1</v>
      </c>
      <c r="N132" s="151" t="s">
        <v>41</v>
      </c>
      <c r="O132" s="55"/>
      <c r="P132" s="152">
        <f t="shared" ref="P132:P137" si="11">O132*H132</f>
        <v>0</v>
      </c>
      <c r="Q132" s="152">
        <v>0</v>
      </c>
      <c r="R132" s="152">
        <f t="shared" ref="R132:R137" si="12">Q132*H132</f>
        <v>0</v>
      </c>
      <c r="S132" s="152">
        <v>0</v>
      </c>
      <c r="T132" s="153">
        <f t="shared" ref="T132:T137" si="13"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168</v>
      </c>
      <c r="AT132" s="154" t="s">
        <v>164</v>
      </c>
      <c r="AU132" s="154" t="s">
        <v>83</v>
      </c>
      <c r="AY132" s="14" t="s">
        <v>161</v>
      </c>
      <c r="BE132" s="155">
        <f t="shared" ref="BE132:BE137" si="14">IF(N132="základná",J132,0)</f>
        <v>0</v>
      </c>
      <c r="BF132" s="155">
        <f t="shared" ref="BF132:BF137" si="15">IF(N132="znížená",J132,0)</f>
        <v>250</v>
      </c>
      <c r="BG132" s="155">
        <f t="shared" ref="BG132:BG137" si="16">IF(N132="zákl. prenesená",J132,0)</f>
        <v>0</v>
      </c>
      <c r="BH132" s="155">
        <f t="shared" ref="BH132:BH137" si="17">IF(N132="zníž. prenesená",J132,0)</f>
        <v>0</v>
      </c>
      <c r="BI132" s="155">
        <f t="shared" ref="BI132:BI137" si="18">IF(N132="nulová",J132,0)</f>
        <v>0</v>
      </c>
      <c r="BJ132" s="14" t="s">
        <v>163</v>
      </c>
      <c r="BK132" s="155">
        <f t="shared" ref="BK132:BK137" si="19">ROUND(I132*H132,2)</f>
        <v>250</v>
      </c>
      <c r="BL132" s="14" t="s">
        <v>168</v>
      </c>
      <c r="BM132" s="154" t="s">
        <v>1627</v>
      </c>
    </row>
    <row r="133" spans="1:65" s="2" customFormat="1" ht="14.45" customHeight="1" x14ac:dyDescent="0.2">
      <c r="A133" s="29"/>
      <c r="B133" s="141"/>
      <c r="C133" s="142" t="s">
        <v>163</v>
      </c>
      <c r="D133" s="142" t="s">
        <v>164</v>
      </c>
      <c r="E133" s="143" t="s">
        <v>1628</v>
      </c>
      <c r="F133" s="144" t="s">
        <v>1629</v>
      </c>
      <c r="G133" s="145" t="s">
        <v>366</v>
      </c>
      <c r="H133" s="146">
        <v>1</v>
      </c>
      <c r="I133" s="147">
        <v>250</v>
      </c>
      <c r="J133" s="148">
        <f t="shared" si="10"/>
        <v>250</v>
      </c>
      <c r="K133" s="149"/>
      <c r="L133" s="30"/>
      <c r="M133" s="150" t="s">
        <v>1</v>
      </c>
      <c r="N133" s="151" t="s">
        <v>41</v>
      </c>
      <c r="O133" s="55"/>
      <c r="P133" s="152">
        <f t="shared" si="11"/>
        <v>0</v>
      </c>
      <c r="Q133" s="152">
        <v>0</v>
      </c>
      <c r="R133" s="152">
        <f t="shared" si="12"/>
        <v>0</v>
      </c>
      <c r="S133" s="152">
        <v>0</v>
      </c>
      <c r="T133" s="153">
        <f t="shared" si="1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168</v>
      </c>
      <c r="AT133" s="154" t="s">
        <v>164</v>
      </c>
      <c r="AU133" s="154" t="s">
        <v>83</v>
      </c>
      <c r="AY133" s="14" t="s">
        <v>161</v>
      </c>
      <c r="BE133" s="155">
        <f t="shared" si="14"/>
        <v>0</v>
      </c>
      <c r="BF133" s="155">
        <f t="shared" si="15"/>
        <v>250</v>
      </c>
      <c r="BG133" s="155">
        <f t="shared" si="16"/>
        <v>0</v>
      </c>
      <c r="BH133" s="155">
        <f t="shared" si="17"/>
        <v>0</v>
      </c>
      <c r="BI133" s="155">
        <f t="shared" si="18"/>
        <v>0</v>
      </c>
      <c r="BJ133" s="14" t="s">
        <v>163</v>
      </c>
      <c r="BK133" s="155">
        <f t="shared" si="19"/>
        <v>250</v>
      </c>
      <c r="BL133" s="14" t="s">
        <v>168</v>
      </c>
      <c r="BM133" s="154" t="s">
        <v>1630</v>
      </c>
    </row>
    <row r="134" spans="1:65" s="2" customFormat="1" ht="14.45" customHeight="1" x14ac:dyDescent="0.2">
      <c r="A134" s="29"/>
      <c r="B134" s="141"/>
      <c r="C134" s="142" t="s">
        <v>168</v>
      </c>
      <c r="D134" s="142" t="s">
        <v>164</v>
      </c>
      <c r="E134" s="143" t="s">
        <v>1631</v>
      </c>
      <c r="F134" s="144" t="s">
        <v>1632</v>
      </c>
      <c r="G134" s="145" t="s">
        <v>366</v>
      </c>
      <c r="H134" s="146">
        <v>1</v>
      </c>
      <c r="I134" s="147">
        <v>80</v>
      </c>
      <c r="J134" s="148">
        <f t="shared" si="10"/>
        <v>80</v>
      </c>
      <c r="K134" s="149"/>
      <c r="L134" s="30"/>
      <c r="M134" s="150" t="s">
        <v>1</v>
      </c>
      <c r="N134" s="151" t="s">
        <v>41</v>
      </c>
      <c r="O134" s="55"/>
      <c r="P134" s="152">
        <f t="shared" si="11"/>
        <v>0</v>
      </c>
      <c r="Q134" s="152">
        <v>0</v>
      </c>
      <c r="R134" s="152">
        <f t="shared" si="12"/>
        <v>0</v>
      </c>
      <c r="S134" s="152">
        <v>0</v>
      </c>
      <c r="T134" s="153">
        <f t="shared" si="1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168</v>
      </c>
      <c r="AT134" s="154" t="s">
        <v>164</v>
      </c>
      <c r="AU134" s="154" t="s">
        <v>83</v>
      </c>
      <c r="AY134" s="14" t="s">
        <v>161</v>
      </c>
      <c r="BE134" s="155">
        <f t="shared" si="14"/>
        <v>0</v>
      </c>
      <c r="BF134" s="155">
        <f t="shared" si="15"/>
        <v>80</v>
      </c>
      <c r="BG134" s="155">
        <f t="shared" si="16"/>
        <v>0</v>
      </c>
      <c r="BH134" s="155">
        <f t="shared" si="17"/>
        <v>0</v>
      </c>
      <c r="BI134" s="155">
        <f t="shared" si="18"/>
        <v>0</v>
      </c>
      <c r="BJ134" s="14" t="s">
        <v>163</v>
      </c>
      <c r="BK134" s="155">
        <f t="shared" si="19"/>
        <v>80</v>
      </c>
      <c r="BL134" s="14" t="s">
        <v>168</v>
      </c>
      <c r="BM134" s="154" t="s">
        <v>1633</v>
      </c>
    </row>
    <row r="135" spans="1:65" s="2" customFormat="1" ht="14.45" customHeight="1" x14ac:dyDescent="0.2">
      <c r="A135" s="29"/>
      <c r="B135" s="141"/>
      <c r="C135" s="142" t="s">
        <v>177</v>
      </c>
      <c r="D135" s="142" t="s">
        <v>164</v>
      </c>
      <c r="E135" s="143" t="s">
        <v>1634</v>
      </c>
      <c r="F135" s="144" t="s">
        <v>1635</v>
      </c>
      <c r="G135" s="145" t="s">
        <v>290</v>
      </c>
      <c r="H135" s="146">
        <v>1</v>
      </c>
      <c r="I135" s="147">
        <v>25</v>
      </c>
      <c r="J135" s="148">
        <f t="shared" si="10"/>
        <v>25</v>
      </c>
      <c r="K135" s="149"/>
      <c r="L135" s="30"/>
      <c r="M135" s="150" t="s">
        <v>1</v>
      </c>
      <c r="N135" s="151" t="s">
        <v>41</v>
      </c>
      <c r="O135" s="55"/>
      <c r="P135" s="152">
        <f t="shared" si="11"/>
        <v>0</v>
      </c>
      <c r="Q135" s="152">
        <v>0</v>
      </c>
      <c r="R135" s="152">
        <f t="shared" si="12"/>
        <v>0</v>
      </c>
      <c r="S135" s="152">
        <v>0</v>
      </c>
      <c r="T135" s="153">
        <f t="shared" si="1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83</v>
      </c>
      <c r="AY135" s="14" t="s">
        <v>161</v>
      </c>
      <c r="BE135" s="155">
        <f t="shared" si="14"/>
        <v>0</v>
      </c>
      <c r="BF135" s="155">
        <f t="shared" si="15"/>
        <v>25</v>
      </c>
      <c r="BG135" s="155">
        <f t="shared" si="16"/>
        <v>0</v>
      </c>
      <c r="BH135" s="155">
        <f t="shared" si="17"/>
        <v>0</v>
      </c>
      <c r="BI135" s="155">
        <f t="shared" si="18"/>
        <v>0</v>
      </c>
      <c r="BJ135" s="14" t="s">
        <v>163</v>
      </c>
      <c r="BK135" s="155">
        <f t="shared" si="19"/>
        <v>25</v>
      </c>
      <c r="BL135" s="14" t="s">
        <v>168</v>
      </c>
      <c r="BM135" s="154" t="s">
        <v>1636</v>
      </c>
    </row>
    <row r="136" spans="1:65" s="2" customFormat="1" ht="14.45" customHeight="1" x14ac:dyDescent="0.2">
      <c r="A136" s="29"/>
      <c r="B136" s="141"/>
      <c r="C136" s="142" t="s">
        <v>181</v>
      </c>
      <c r="D136" s="142" t="s">
        <v>164</v>
      </c>
      <c r="E136" s="143" t="s">
        <v>1637</v>
      </c>
      <c r="F136" s="144" t="s">
        <v>1638</v>
      </c>
      <c r="G136" s="145" t="s">
        <v>366</v>
      </c>
      <c r="H136" s="146">
        <v>1</v>
      </c>
      <c r="I136" s="147">
        <v>50</v>
      </c>
      <c r="J136" s="148">
        <f t="shared" si="10"/>
        <v>50</v>
      </c>
      <c r="K136" s="149"/>
      <c r="L136" s="30"/>
      <c r="M136" s="150" t="s">
        <v>1</v>
      </c>
      <c r="N136" s="151" t="s">
        <v>41</v>
      </c>
      <c r="O136" s="55"/>
      <c r="P136" s="152">
        <f t="shared" si="11"/>
        <v>0</v>
      </c>
      <c r="Q136" s="152">
        <v>0</v>
      </c>
      <c r="R136" s="152">
        <f t="shared" si="12"/>
        <v>0</v>
      </c>
      <c r="S136" s="152">
        <v>0</v>
      </c>
      <c r="T136" s="153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83</v>
      </c>
      <c r="AY136" s="14" t="s">
        <v>161</v>
      </c>
      <c r="BE136" s="155">
        <f t="shared" si="14"/>
        <v>0</v>
      </c>
      <c r="BF136" s="155">
        <f t="shared" si="15"/>
        <v>50</v>
      </c>
      <c r="BG136" s="155">
        <f t="shared" si="16"/>
        <v>0</v>
      </c>
      <c r="BH136" s="155">
        <f t="shared" si="17"/>
        <v>0</v>
      </c>
      <c r="BI136" s="155">
        <f t="shared" si="18"/>
        <v>0</v>
      </c>
      <c r="BJ136" s="14" t="s">
        <v>163</v>
      </c>
      <c r="BK136" s="155">
        <f t="shared" si="19"/>
        <v>50</v>
      </c>
      <c r="BL136" s="14" t="s">
        <v>168</v>
      </c>
      <c r="BM136" s="154" t="s">
        <v>1639</v>
      </c>
    </row>
    <row r="137" spans="1:65" s="2" customFormat="1" ht="14.45" customHeight="1" x14ac:dyDescent="0.2">
      <c r="A137" s="29"/>
      <c r="B137" s="141"/>
      <c r="C137" s="142" t="s">
        <v>186</v>
      </c>
      <c r="D137" s="142" t="s">
        <v>164</v>
      </c>
      <c r="E137" s="143" t="s">
        <v>1640</v>
      </c>
      <c r="F137" s="144" t="s">
        <v>1641</v>
      </c>
      <c r="G137" s="145" t="s">
        <v>366</v>
      </c>
      <c r="H137" s="146">
        <v>1</v>
      </c>
      <c r="I137" s="147">
        <v>50</v>
      </c>
      <c r="J137" s="148">
        <f t="shared" si="10"/>
        <v>50</v>
      </c>
      <c r="K137" s="149"/>
      <c r="L137" s="30"/>
      <c r="M137" s="150" t="s">
        <v>1</v>
      </c>
      <c r="N137" s="151" t="s">
        <v>41</v>
      </c>
      <c r="O137" s="55"/>
      <c r="P137" s="152">
        <f t="shared" si="11"/>
        <v>0</v>
      </c>
      <c r="Q137" s="152">
        <v>0</v>
      </c>
      <c r="R137" s="152">
        <f t="shared" si="12"/>
        <v>0</v>
      </c>
      <c r="S137" s="152">
        <v>0</v>
      </c>
      <c r="T137" s="153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168</v>
      </c>
      <c r="AT137" s="154" t="s">
        <v>164</v>
      </c>
      <c r="AU137" s="154" t="s">
        <v>83</v>
      </c>
      <c r="AY137" s="14" t="s">
        <v>161</v>
      </c>
      <c r="BE137" s="155">
        <f t="shared" si="14"/>
        <v>0</v>
      </c>
      <c r="BF137" s="155">
        <f t="shared" si="15"/>
        <v>50</v>
      </c>
      <c r="BG137" s="155">
        <f t="shared" si="16"/>
        <v>0</v>
      </c>
      <c r="BH137" s="155">
        <f t="shared" si="17"/>
        <v>0</v>
      </c>
      <c r="BI137" s="155">
        <f t="shared" si="18"/>
        <v>0</v>
      </c>
      <c r="BJ137" s="14" t="s">
        <v>163</v>
      </c>
      <c r="BK137" s="155">
        <f t="shared" si="19"/>
        <v>50</v>
      </c>
      <c r="BL137" s="14" t="s">
        <v>168</v>
      </c>
      <c r="BM137" s="154" t="s">
        <v>1642</v>
      </c>
    </row>
    <row r="138" spans="1:65" s="12" customFormat="1" ht="22.9" customHeight="1" x14ac:dyDescent="0.2">
      <c r="B138" s="128"/>
      <c r="D138" s="129" t="s">
        <v>74</v>
      </c>
      <c r="E138" s="139" t="s">
        <v>1552</v>
      </c>
      <c r="F138" s="139" t="s">
        <v>1478</v>
      </c>
      <c r="I138" s="131"/>
      <c r="J138" s="140">
        <f>BK138</f>
        <v>4446.5</v>
      </c>
      <c r="L138" s="128"/>
      <c r="M138" s="133"/>
      <c r="N138" s="134"/>
      <c r="O138" s="134"/>
      <c r="P138" s="135">
        <f>SUM(P139:P156)</f>
        <v>0</v>
      </c>
      <c r="Q138" s="134"/>
      <c r="R138" s="135">
        <f>SUM(R139:R156)</f>
        <v>0</v>
      </c>
      <c r="S138" s="134"/>
      <c r="T138" s="136">
        <f>SUM(T139:T156)</f>
        <v>0</v>
      </c>
      <c r="AR138" s="129" t="s">
        <v>83</v>
      </c>
      <c r="AT138" s="137" t="s">
        <v>74</v>
      </c>
      <c r="AU138" s="137" t="s">
        <v>83</v>
      </c>
      <c r="AY138" s="129" t="s">
        <v>161</v>
      </c>
      <c r="BK138" s="138">
        <f>SUM(BK139:BK156)</f>
        <v>4446.5</v>
      </c>
    </row>
    <row r="139" spans="1:65" s="2" customFormat="1" ht="14.45" customHeight="1" x14ac:dyDescent="0.2">
      <c r="A139" s="29"/>
      <c r="B139" s="141"/>
      <c r="C139" s="142" t="s">
        <v>181</v>
      </c>
      <c r="D139" s="142" t="s">
        <v>164</v>
      </c>
      <c r="E139" s="143" t="s">
        <v>1643</v>
      </c>
      <c r="F139" s="144" t="s">
        <v>1480</v>
      </c>
      <c r="G139" s="145" t="s">
        <v>272</v>
      </c>
      <c r="H139" s="146">
        <v>180</v>
      </c>
      <c r="I139" s="147">
        <v>2.2999999999999998</v>
      </c>
      <c r="J139" s="148">
        <f t="shared" ref="J139:J156" si="20">ROUND(I139*H139,2)</f>
        <v>414</v>
      </c>
      <c r="K139" s="149"/>
      <c r="L139" s="30"/>
      <c r="M139" s="150" t="s">
        <v>1</v>
      </c>
      <c r="N139" s="151" t="s">
        <v>41</v>
      </c>
      <c r="O139" s="55"/>
      <c r="P139" s="152">
        <f t="shared" ref="P139:P156" si="21">O139*H139</f>
        <v>0</v>
      </c>
      <c r="Q139" s="152">
        <v>0</v>
      </c>
      <c r="R139" s="152">
        <f t="shared" ref="R139:R156" si="22">Q139*H139</f>
        <v>0</v>
      </c>
      <c r="S139" s="152">
        <v>0</v>
      </c>
      <c r="T139" s="153">
        <f t="shared" ref="T139:T156" si="23"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168</v>
      </c>
      <c r="AT139" s="154" t="s">
        <v>164</v>
      </c>
      <c r="AU139" s="154" t="s">
        <v>163</v>
      </c>
      <c r="AY139" s="14" t="s">
        <v>161</v>
      </c>
      <c r="BE139" s="155">
        <f t="shared" ref="BE139:BE156" si="24">IF(N139="základná",J139,0)</f>
        <v>0</v>
      </c>
      <c r="BF139" s="155">
        <f t="shared" ref="BF139:BF156" si="25">IF(N139="znížená",J139,0)</f>
        <v>414</v>
      </c>
      <c r="BG139" s="155">
        <f t="shared" ref="BG139:BG156" si="26">IF(N139="zákl. prenesená",J139,0)</f>
        <v>0</v>
      </c>
      <c r="BH139" s="155">
        <f t="shared" ref="BH139:BH156" si="27">IF(N139="zníž. prenesená",J139,0)</f>
        <v>0</v>
      </c>
      <c r="BI139" s="155">
        <f t="shared" ref="BI139:BI156" si="28">IF(N139="nulová",J139,0)</f>
        <v>0</v>
      </c>
      <c r="BJ139" s="14" t="s">
        <v>163</v>
      </c>
      <c r="BK139" s="155">
        <f t="shared" ref="BK139:BK156" si="29">ROUND(I139*H139,2)</f>
        <v>414</v>
      </c>
      <c r="BL139" s="14" t="s">
        <v>168</v>
      </c>
      <c r="BM139" s="154" t="s">
        <v>1644</v>
      </c>
    </row>
    <row r="140" spans="1:65" s="2" customFormat="1" ht="14.45" customHeight="1" x14ac:dyDescent="0.2">
      <c r="A140" s="29"/>
      <c r="B140" s="141"/>
      <c r="C140" s="142" t="s">
        <v>186</v>
      </c>
      <c r="D140" s="142" t="s">
        <v>164</v>
      </c>
      <c r="E140" s="143" t="s">
        <v>1645</v>
      </c>
      <c r="F140" s="144" t="s">
        <v>1646</v>
      </c>
      <c r="G140" s="145" t="s">
        <v>272</v>
      </c>
      <c r="H140" s="146">
        <v>60</v>
      </c>
      <c r="I140" s="147">
        <v>2.9</v>
      </c>
      <c r="J140" s="148">
        <f t="shared" si="20"/>
        <v>174</v>
      </c>
      <c r="K140" s="149"/>
      <c r="L140" s="30"/>
      <c r="M140" s="150" t="s">
        <v>1</v>
      </c>
      <c r="N140" s="151" t="s">
        <v>41</v>
      </c>
      <c r="O140" s="55"/>
      <c r="P140" s="152">
        <f t="shared" si="21"/>
        <v>0</v>
      </c>
      <c r="Q140" s="152">
        <v>0</v>
      </c>
      <c r="R140" s="152">
        <f t="shared" si="22"/>
        <v>0</v>
      </c>
      <c r="S140" s="152">
        <v>0</v>
      </c>
      <c r="T140" s="153">
        <f t="shared" si="2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168</v>
      </c>
      <c r="AT140" s="154" t="s">
        <v>164</v>
      </c>
      <c r="AU140" s="154" t="s">
        <v>163</v>
      </c>
      <c r="AY140" s="14" t="s">
        <v>161</v>
      </c>
      <c r="BE140" s="155">
        <f t="shared" si="24"/>
        <v>0</v>
      </c>
      <c r="BF140" s="155">
        <f t="shared" si="25"/>
        <v>174</v>
      </c>
      <c r="BG140" s="155">
        <f t="shared" si="26"/>
        <v>0</v>
      </c>
      <c r="BH140" s="155">
        <f t="shared" si="27"/>
        <v>0</v>
      </c>
      <c r="BI140" s="155">
        <f t="shared" si="28"/>
        <v>0</v>
      </c>
      <c r="BJ140" s="14" t="s">
        <v>163</v>
      </c>
      <c r="BK140" s="155">
        <f t="shared" si="29"/>
        <v>174</v>
      </c>
      <c r="BL140" s="14" t="s">
        <v>168</v>
      </c>
      <c r="BM140" s="154" t="s">
        <v>1647</v>
      </c>
    </row>
    <row r="141" spans="1:65" s="2" customFormat="1" ht="14.45" customHeight="1" x14ac:dyDescent="0.2">
      <c r="A141" s="29"/>
      <c r="B141" s="141"/>
      <c r="C141" s="142" t="s">
        <v>190</v>
      </c>
      <c r="D141" s="142" t="s">
        <v>164</v>
      </c>
      <c r="E141" s="143" t="s">
        <v>1648</v>
      </c>
      <c r="F141" s="144" t="s">
        <v>1486</v>
      </c>
      <c r="G141" s="145" t="s">
        <v>272</v>
      </c>
      <c r="H141" s="146">
        <v>200</v>
      </c>
      <c r="I141" s="147">
        <v>6.8</v>
      </c>
      <c r="J141" s="148">
        <f t="shared" si="20"/>
        <v>1360</v>
      </c>
      <c r="K141" s="149"/>
      <c r="L141" s="30"/>
      <c r="M141" s="150" t="s">
        <v>1</v>
      </c>
      <c r="N141" s="151" t="s">
        <v>41</v>
      </c>
      <c r="O141" s="55"/>
      <c r="P141" s="152">
        <f t="shared" si="21"/>
        <v>0</v>
      </c>
      <c r="Q141" s="152">
        <v>0</v>
      </c>
      <c r="R141" s="152">
        <f t="shared" si="22"/>
        <v>0</v>
      </c>
      <c r="S141" s="152">
        <v>0</v>
      </c>
      <c r="T141" s="153">
        <f t="shared" si="2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168</v>
      </c>
      <c r="AT141" s="154" t="s">
        <v>164</v>
      </c>
      <c r="AU141" s="154" t="s">
        <v>163</v>
      </c>
      <c r="AY141" s="14" t="s">
        <v>161</v>
      </c>
      <c r="BE141" s="155">
        <f t="shared" si="24"/>
        <v>0</v>
      </c>
      <c r="BF141" s="155">
        <f t="shared" si="25"/>
        <v>1360</v>
      </c>
      <c r="BG141" s="155">
        <f t="shared" si="26"/>
        <v>0</v>
      </c>
      <c r="BH141" s="155">
        <f t="shared" si="27"/>
        <v>0</v>
      </c>
      <c r="BI141" s="155">
        <f t="shared" si="28"/>
        <v>0</v>
      </c>
      <c r="BJ141" s="14" t="s">
        <v>163</v>
      </c>
      <c r="BK141" s="155">
        <f t="shared" si="29"/>
        <v>1360</v>
      </c>
      <c r="BL141" s="14" t="s">
        <v>168</v>
      </c>
      <c r="BM141" s="154" t="s">
        <v>1649</v>
      </c>
    </row>
    <row r="142" spans="1:65" s="2" customFormat="1" ht="14.45" customHeight="1" x14ac:dyDescent="0.2">
      <c r="A142" s="29"/>
      <c r="B142" s="141"/>
      <c r="C142" s="142" t="s">
        <v>195</v>
      </c>
      <c r="D142" s="142" t="s">
        <v>164</v>
      </c>
      <c r="E142" s="143" t="s">
        <v>1650</v>
      </c>
      <c r="F142" s="144" t="s">
        <v>1651</v>
      </c>
      <c r="G142" s="145" t="s">
        <v>272</v>
      </c>
      <c r="H142" s="146">
        <v>20</v>
      </c>
      <c r="I142" s="147">
        <v>5.5</v>
      </c>
      <c r="J142" s="148">
        <f t="shared" si="20"/>
        <v>110</v>
      </c>
      <c r="K142" s="149"/>
      <c r="L142" s="30"/>
      <c r="M142" s="150" t="s">
        <v>1</v>
      </c>
      <c r="N142" s="151" t="s">
        <v>41</v>
      </c>
      <c r="O142" s="55"/>
      <c r="P142" s="152">
        <f t="shared" si="21"/>
        <v>0</v>
      </c>
      <c r="Q142" s="152">
        <v>0</v>
      </c>
      <c r="R142" s="152">
        <f t="shared" si="22"/>
        <v>0</v>
      </c>
      <c r="S142" s="152">
        <v>0</v>
      </c>
      <c r="T142" s="153">
        <f t="shared" si="2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168</v>
      </c>
      <c r="AT142" s="154" t="s">
        <v>164</v>
      </c>
      <c r="AU142" s="154" t="s">
        <v>163</v>
      </c>
      <c r="AY142" s="14" t="s">
        <v>161</v>
      </c>
      <c r="BE142" s="155">
        <f t="shared" si="24"/>
        <v>0</v>
      </c>
      <c r="BF142" s="155">
        <f t="shared" si="25"/>
        <v>110</v>
      </c>
      <c r="BG142" s="155">
        <f t="shared" si="26"/>
        <v>0</v>
      </c>
      <c r="BH142" s="155">
        <f t="shared" si="27"/>
        <v>0</v>
      </c>
      <c r="BI142" s="155">
        <f t="shared" si="28"/>
        <v>0</v>
      </c>
      <c r="BJ142" s="14" t="s">
        <v>163</v>
      </c>
      <c r="BK142" s="155">
        <f t="shared" si="29"/>
        <v>110</v>
      </c>
      <c r="BL142" s="14" t="s">
        <v>168</v>
      </c>
      <c r="BM142" s="154" t="s">
        <v>1652</v>
      </c>
    </row>
    <row r="143" spans="1:65" s="2" customFormat="1" ht="14.45" customHeight="1" x14ac:dyDescent="0.2">
      <c r="A143" s="29"/>
      <c r="B143" s="141"/>
      <c r="C143" s="142" t="s">
        <v>200</v>
      </c>
      <c r="D143" s="142" t="s">
        <v>164</v>
      </c>
      <c r="E143" s="143" t="s">
        <v>1653</v>
      </c>
      <c r="F143" s="144" t="s">
        <v>1654</v>
      </c>
      <c r="G143" s="145" t="s">
        <v>272</v>
      </c>
      <c r="H143" s="146">
        <v>30</v>
      </c>
      <c r="I143" s="147">
        <v>2.2000000000000002</v>
      </c>
      <c r="J143" s="148">
        <f t="shared" si="20"/>
        <v>66</v>
      </c>
      <c r="K143" s="149"/>
      <c r="L143" s="30"/>
      <c r="M143" s="150" t="s">
        <v>1</v>
      </c>
      <c r="N143" s="151" t="s">
        <v>41</v>
      </c>
      <c r="O143" s="55"/>
      <c r="P143" s="152">
        <f t="shared" si="21"/>
        <v>0</v>
      </c>
      <c r="Q143" s="152">
        <v>0</v>
      </c>
      <c r="R143" s="152">
        <f t="shared" si="22"/>
        <v>0</v>
      </c>
      <c r="S143" s="152">
        <v>0</v>
      </c>
      <c r="T143" s="153">
        <f t="shared" si="2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168</v>
      </c>
      <c r="AT143" s="154" t="s">
        <v>164</v>
      </c>
      <c r="AU143" s="154" t="s">
        <v>163</v>
      </c>
      <c r="AY143" s="14" t="s">
        <v>161</v>
      </c>
      <c r="BE143" s="155">
        <f t="shared" si="24"/>
        <v>0</v>
      </c>
      <c r="BF143" s="155">
        <f t="shared" si="25"/>
        <v>66</v>
      </c>
      <c r="BG143" s="155">
        <f t="shared" si="26"/>
        <v>0</v>
      </c>
      <c r="BH143" s="155">
        <f t="shared" si="27"/>
        <v>0</v>
      </c>
      <c r="BI143" s="155">
        <f t="shared" si="28"/>
        <v>0</v>
      </c>
      <c r="BJ143" s="14" t="s">
        <v>163</v>
      </c>
      <c r="BK143" s="155">
        <f t="shared" si="29"/>
        <v>66</v>
      </c>
      <c r="BL143" s="14" t="s">
        <v>168</v>
      </c>
      <c r="BM143" s="154" t="s">
        <v>1655</v>
      </c>
    </row>
    <row r="144" spans="1:65" s="2" customFormat="1" ht="14.45" customHeight="1" x14ac:dyDescent="0.2">
      <c r="A144" s="29"/>
      <c r="B144" s="141"/>
      <c r="C144" s="142" t="s">
        <v>205</v>
      </c>
      <c r="D144" s="142" t="s">
        <v>164</v>
      </c>
      <c r="E144" s="143" t="s">
        <v>1656</v>
      </c>
      <c r="F144" s="144" t="s">
        <v>1657</v>
      </c>
      <c r="G144" s="145" t="s">
        <v>272</v>
      </c>
      <c r="H144" s="146">
        <v>150</v>
      </c>
      <c r="I144" s="147">
        <v>1.5</v>
      </c>
      <c r="J144" s="148">
        <f t="shared" si="20"/>
        <v>225</v>
      </c>
      <c r="K144" s="149"/>
      <c r="L144" s="30"/>
      <c r="M144" s="150" t="s">
        <v>1</v>
      </c>
      <c r="N144" s="151" t="s">
        <v>41</v>
      </c>
      <c r="O144" s="55"/>
      <c r="P144" s="152">
        <f t="shared" si="21"/>
        <v>0</v>
      </c>
      <c r="Q144" s="152">
        <v>0</v>
      </c>
      <c r="R144" s="152">
        <f t="shared" si="22"/>
        <v>0</v>
      </c>
      <c r="S144" s="152">
        <v>0</v>
      </c>
      <c r="T144" s="153">
        <f t="shared" si="2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168</v>
      </c>
      <c r="AT144" s="154" t="s">
        <v>164</v>
      </c>
      <c r="AU144" s="154" t="s">
        <v>163</v>
      </c>
      <c r="AY144" s="14" t="s">
        <v>161</v>
      </c>
      <c r="BE144" s="155">
        <f t="shared" si="24"/>
        <v>0</v>
      </c>
      <c r="BF144" s="155">
        <f t="shared" si="25"/>
        <v>225</v>
      </c>
      <c r="BG144" s="155">
        <f t="shared" si="26"/>
        <v>0</v>
      </c>
      <c r="BH144" s="155">
        <f t="shared" si="27"/>
        <v>0</v>
      </c>
      <c r="BI144" s="155">
        <f t="shared" si="28"/>
        <v>0</v>
      </c>
      <c r="BJ144" s="14" t="s">
        <v>163</v>
      </c>
      <c r="BK144" s="155">
        <f t="shared" si="29"/>
        <v>225</v>
      </c>
      <c r="BL144" s="14" t="s">
        <v>168</v>
      </c>
      <c r="BM144" s="154" t="s">
        <v>1658</v>
      </c>
    </row>
    <row r="145" spans="1:65" s="2" customFormat="1" ht="14.45" customHeight="1" x14ac:dyDescent="0.2">
      <c r="A145" s="29"/>
      <c r="B145" s="141"/>
      <c r="C145" s="142" t="s">
        <v>210</v>
      </c>
      <c r="D145" s="142" t="s">
        <v>164</v>
      </c>
      <c r="E145" s="143" t="s">
        <v>1503</v>
      </c>
      <c r="F145" s="144" t="s">
        <v>1504</v>
      </c>
      <c r="G145" s="145" t="s">
        <v>272</v>
      </c>
      <c r="H145" s="146">
        <v>20</v>
      </c>
      <c r="I145" s="147">
        <v>0.8</v>
      </c>
      <c r="J145" s="148">
        <f t="shared" si="20"/>
        <v>16</v>
      </c>
      <c r="K145" s="149"/>
      <c r="L145" s="30"/>
      <c r="M145" s="150" t="s">
        <v>1</v>
      </c>
      <c r="N145" s="151" t="s">
        <v>41</v>
      </c>
      <c r="O145" s="55"/>
      <c r="P145" s="152">
        <f t="shared" si="21"/>
        <v>0</v>
      </c>
      <c r="Q145" s="152">
        <v>0</v>
      </c>
      <c r="R145" s="152">
        <f t="shared" si="22"/>
        <v>0</v>
      </c>
      <c r="S145" s="152">
        <v>0</v>
      </c>
      <c r="T145" s="153">
        <f t="shared" si="2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168</v>
      </c>
      <c r="AT145" s="154" t="s">
        <v>164</v>
      </c>
      <c r="AU145" s="154" t="s">
        <v>163</v>
      </c>
      <c r="AY145" s="14" t="s">
        <v>161</v>
      </c>
      <c r="BE145" s="155">
        <f t="shared" si="24"/>
        <v>0</v>
      </c>
      <c r="BF145" s="155">
        <f t="shared" si="25"/>
        <v>16</v>
      </c>
      <c r="BG145" s="155">
        <f t="shared" si="26"/>
        <v>0</v>
      </c>
      <c r="BH145" s="155">
        <f t="shared" si="27"/>
        <v>0</v>
      </c>
      <c r="BI145" s="155">
        <f t="shared" si="28"/>
        <v>0</v>
      </c>
      <c r="BJ145" s="14" t="s">
        <v>163</v>
      </c>
      <c r="BK145" s="155">
        <f t="shared" si="29"/>
        <v>16</v>
      </c>
      <c r="BL145" s="14" t="s">
        <v>168</v>
      </c>
      <c r="BM145" s="154" t="s">
        <v>1659</v>
      </c>
    </row>
    <row r="146" spans="1:65" s="2" customFormat="1" ht="14.45" customHeight="1" x14ac:dyDescent="0.2">
      <c r="A146" s="29"/>
      <c r="B146" s="141"/>
      <c r="C146" s="142" t="s">
        <v>214</v>
      </c>
      <c r="D146" s="142" t="s">
        <v>164</v>
      </c>
      <c r="E146" s="143" t="s">
        <v>1506</v>
      </c>
      <c r="F146" s="144" t="s">
        <v>1507</v>
      </c>
      <c r="G146" s="145" t="s">
        <v>272</v>
      </c>
      <c r="H146" s="146">
        <v>10</v>
      </c>
      <c r="I146" s="147">
        <v>1</v>
      </c>
      <c r="J146" s="148">
        <f t="shared" si="20"/>
        <v>10</v>
      </c>
      <c r="K146" s="149"/>
      <c r="L146" s="30"/>
      <c r="M146" s="150" t="s">
        <v>1</v>
      </c>
      <c r="N146" s="151" t="s">
        <v>41</v>
      </c>
      <c r="O146" s="55"/>
      <c r="P146" s="152">
        <f t="shared" si="21"/>
        <v>0</v>
      </c>
      <c r="Q146" s="152">
        <v>0</v>
      </c>
      <c r="R146" s="152">
        <f t="shared" si="22"/>
        <v>0</v>
      </c>
      <c r="S146" s="152">
        <v>0</v>
      </c>
      <c r="T146" s="153">
        <f t="shared" si="2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168</v>
      </c>
      <c r="AT146" s="154" t="s">
        <v>164</v>
      </c>
      <c r="AU146" s="154" t="s">
        <v>163</v>
      </c>
      <c r="AY146" s="14" t="s">
        <v>161</v>
      </c>
      <c r="BE146" s="155">
        <f t="shared" si="24"/>
        <v>0</v>
      </c>
      <c r="BF146" s="155">
        <f t="shared" si="25"/>
        <v>10</v>
      </c>
      <c r="BG146" s="155">
        <f t="shared" si="26"/>
        <v>0</v>
      </c>
      <c r="BH146" s="155">
        <f t="shared" si="27"/>
        <v>0</v>
      </c>
      <c r="BI146" s="155">
        <f t="shared" si="28"/>
        <v>0</v>
      </c>
      <c r="BJ146" s="14" t="s">
        <v>163</v>
      </c>
      <c r="BK146" s="155">
        <f t="shared" si="29"/>
        <v>10</v>
      </c>
      <c r="BL146" s="14" t="s">
        <v>168</v>
      </c>
      <c r="BM146" s="154" t="s">
        <v>1660</v>
      </c>
    </row>
    <row r="147" spans="1:65" s="2" customFormat="1" ht="24.2" customHeight="1" x14ac:dyDescent="0.2">
      <c r="A147" s="29"/>
      <c r="B147" s="141"/>
      <c r="C147" s="142" t="s">
        <v>218</v>
      </c>
      <c r="D147" s="142" t="s">
        <v>164</v>
      </c>
      <c r="E147" s="143" t="s">
        <v>1509</v>
      </c>
      <c r="F147" s="144" t="s">
        <v>1510</v>
      </c>
      <c r="G147" s="145" t="s">
        <v>272</v>
      </c>
      <c r="H147" s="146">
        <v>100</v>
      </c>
      <c r="I147" s="147">
        <v>1.1000000000000001</v>
      </c>
      <c r="J147" s="148">
        <f t="shared" si="20"/>
        <v>110</v>
      </c>
      <c r="K147" s="149"/>
      <c r="L147" s="30"/>
      <c r="M147" s="150" t="s">
        <v>1</v>
      </c>
      <c r="N147" s="151" t="s">
        <v>41</v>
      </c>
      <c r="O147" s="55"/>
      <c r="P147" s="152">
        <f t="shared" si="21"/>
        <v>0</v>
      </c>
      <c r="Q147" s="152">
        <v>0</v>
      </c>
      <c r="R147" s="152">
        <f t="shared" si="22"/>
        <v>0</v>
      </c>
      <c r="S147" s="152">
        <v>0</v>
      </c>
      <c r="T147" s="153">
        <f t="shared" si="2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168</v>
      </c>
      <c r="AT147" s="154" t="s">
        <v>164</v>
      </c>
      <c r="AU147" s="154" t="s">
        <v>163</v>
      </c>
      <c r="AY147" s="14" t="s">
        <v>161</v>
      </c>
      <c r="BE147" s="155">
        <f t="shared" si="24"/>
        <v>0</v>
      </c>
      <c r="BF147" s="155">
        <f t="shared" si="25"/>
        <v>110</v>
      </c>
      <c r="BG147" s="155">
        <f t="shared" si="26"/>
        <v>0</v>
      </c>
      <c r="BH147" s="155">
        <f t="shared" si="27"/>
        <v>0</v>
      </c>
      <c r="BI147" s="155">
        <f t="shared" si="28"/>
        <v>0</v>
      </c>
      <c r="BJ147" s="14" t="s">
        <v>163</v>
      </c>
      <c r="BK147" s="155">
        <f t="shared" si="29"/>
        <v>110</v>
      </c>
      <c r="BL147" s="14" t="s">
        <v>168</v>
      </c>
      <c r="BM147" s="154" t="s">
        <v>1661</v>
      </c>
    </row>
    <row r="148" spans="1:65" s="2" customFormat="1" ht="24.2" customHeight="1" x14ac:dyDescent="0.2">
      <c r="A148" s="29"/>
      <c r="B148" s="141"/>
      <c r="C148" s="142" t="s">
        <v>222</v>
      </c>
      <c r="D148" s="142" t="s">
        <v>164</v>
      </c>
      <c r="E148" s="143" t="s">
        <v>1515</v>
      </c>
      <c r="F148" s="144" t="s">
        <v>1516</v>
      </c>
      <c r="G148" s="145" t="s">
        <v>272</v>
      </c>
      <c r="H148" s="146">
        <v>85</v>
      </c>
      <c r="I148" s="147">
        <v>16</v>
      </c>
      <c r="J148" s="148">
        <f t="shared" si="20"/>
        <v>1360</v>
      </c>
      <c r="K148" s="149"/>
      <c r="L148" s="30"/>
      <c r="M148" s="150" t="s">
        <v>1</v>
      </c>
      <c r="N148" s="151" t="s">
        <v>41</v>
      </c>
      <c r="O148" s="55"/>
      <c r="P148" s="152">
        <f t="shared" si="21"/>
        <v>0</v>
      </c>
      <c r="Q148" s="152">
        <v>0</v>
      </c>
      <c r="R148" s="152">
        <f t="shared" si="22"/>
        <v>0</v>
      </c>
      <c r="S148" s="152">
        <v>0</v>
      </c>
      <c r="T148" s="153">
        <f t="shared" si="2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168</v>
      </c>
      <c r="AT148" s="154" t="s">
        <v>164</v>
      </c>
      <c r="AU148" s="154" t="s">
        <v>163</v>
      </c>
      <c r="AY148" s="14" t="s">
        <v>161</v>
      </c>
      <c r="BE148" s="155">
        <f t="shared" si="24"/>
        <v>0</v>
      </c>
      <c r="BF148" s="155">
        <f t="shared" si="25"/>
        <v>1360</v>
      </c>
      <c r="BG148" s="155">
        <f t="shared" si="26"/>
        <v>0</v>
      </c>
      <c r="BH148" s="155">
        <f t="shared" si="27"/>
        <v>0</v>
      </c>
      <c r="BI148" s="155">
        <f t="shared" si="28"/>
        <v>0</v>
      </c>
      <c r="BJ148" s="14" t="s">
        <v>163</v>
      </c>
      <c r="BK148" s="155">
        <f t="shared" si="29"/>
        <v>1360</v>
      </c>
      <c r="BL148" s="14" t="s">
        <v>168</v>
      </c>
      <c r="BM148" s="154" t="s">
        <v>1662</v>
      </c>
    </row>
    <row r="149" spans="1:65" s="2" customFormat="1" ht="14.45" customHeight="1" x14ac:dyDescent="0.2">
      <c r="A149" s="29"/>
      <c r="B149" s="141"/>
      <c r="C149" s="142" t="s">
        <v>226</v>
      </c>
      <c r="D149" s="142" t="s">
        <v>164</v>
      </c>
      <c r="E149" s="143" t="s">
        <v>1663</v>
      </c>
      <c r="F149" s="144" t="s">
        <v>1664</v>
      </c>
      <c r="G149" s="145" t="s">
        <v>272</v>
      </c>
      <c r="H149" s="146">
        <v>100</v>
      </c>
      <c r="I149" s="147">
        <v>1</v>
      </c>
      <c r="J149" s="148">
        <f t="shared" si="20"/>
        <v>100</v>
      </c>
      <c r="K149" s="149"/>
      <c r="L149" s="30"/>
      <c r="M149" s="150" t="s">
        <v>1</v>
      </c>
      <c r="N149" s="151" t="s">
        <v>41</v>
      </c>
      <c r="O149" s="55"/>
      <c r="P149" s="152">
        <f t="shared" si="21"/>
        <v>0</v>
      </c>
      <c r="Q149" s="152">
        <v>0</v>
      </c>
      <c r="R149" s="152">
        <f t="shared" si="22"/>
        <v>0</v>
      </c>
      <c r="S149" s="152">
        <v>0</v>
      </c>
      <c r="T149" s="153">
        <f t="shared" si="2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168</v>
      </c>
      <c r="AT149" s="154" t="s">
        <v>164</v>
      </c>
      <c r="AU149" s="154" t="s">
        <v>163</v>
      </c>
      <c r="AY149" s="14" t="s">
        <v>161</v>
      </c>
      <c r="BE149" s="155">
        <f t="shared" si="24"/>
        <v>0</v>
      </c>
      <c r="BF149" s="155">
        <f t="shared" si="25"/>
        <v>100</v>
      </c>
      <c r="BG149" s="155">
        <f t="shared" si="26"/>
        <v>0</v>
      </c>
      <c r="BH149" s="155">
        <f t="shared" si="27"/>
        <v>0</v>
      </c>
      <c r="BI149" s="155">
        <f t="shared" si="28"/>
        <v>0</v>
      </c>
      <c r="BJ149" s="14" t="s">
        <v>163</v>
      </c>
      <c r="BK149" s="155">
        <f t="shared" si="29"/>
        <v>100</v>
      </c>
      <c r="BL149" s="14" t="s">
        <v>168</v>
      </c>
      <c r="BM149" s="154" t="s">
        <v>1665</v>
      </c>
    </row>
    <row r="150" spans="1:65" s="2" customFormat="1" ht="14.45" customHeight="1" x14ac:dyDescent="0.2">
      <c r="A150" s="29"/>
      <c r="B150" s="141"/>
      <c r="C150" s="142" t="s">
        <v>231</v>
      </c>
      <c r="D150" s="142" t="s">
        <v>164</v>
      </c>
      <c r="E150" s="143" t="s">
        <v>1540</v>
      </c>
      <c r="F150" s="144" t="s">
        <v>1541</v>
      </c>
      <c r="G150" s="145" t="s">
        <v>198</v>
      </c>
      <c r="H150" s="146">
        <v>0.5</v>
      </c>
      <c r="I150" s="147">
        <v>75</v>
      </c>
      <c r="J150" s="148">
        <f t="shared" si="20"/>
        <v>37.5</v>
      </c>
      <c r="K150" s="149"/>
      <c r="L150" s="30"/>
      <c r="M150" s="150" t="s">
        <v>1</v>
      </c>
      <c r="N150" s="151" t="s">
        <v>41</v>
      </c>
      <c r="O150" s="55"/>
      <c r="P150" s="152">
        <f t="shared" si="21"/>
        <v>0</v>
      </c>
      <c r="Q150" s="152">
        <v>0</v>
      </c>
      <c r="R150" s="152">
        <f t="shared" si="22"/>
        <v>0</v>
      </c>
      <c r="S150" s="152">
        <v>0</v>
      </c>
      <c r="T150" s="153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168</v>
      </c>
      <c r="AT150" s="154" t="s">
        <v>164</v>
      </c>
      <c r="AU150" s="154" t="s">
        <v>163</v>
      </c>
      <c r="AY150" s="14" t="s">
        <v>161</v>
      </c>
      <c r="BE150" s="155">
        <f t="shared" si="24"/>
        <v>0</v>
      </c>
      <c r="BF150" s="155">
        <f t="shared" si="25"/>
        <v>37.5</v>
      </c>
      <c r="BG150" s="155">
        <f t="shared" si="26"/>
        <v>0</v>
      </c>
      <c r="BH150" s="155">
        <f t="shared" si="27"/>
        <v>0</v>
      </c>
      <c r="BI150" s="155">
        <f t="shared" si="28"/>
        <v>0</v>
      </c>
      <c r="BJ150" s="14" t="s">
        <v>163</v>
      </c>
      <c r="BK150" s="155">
        <f t="shared" si="29"/>
        <v>37.5</v>
      </c>
      <c r="BL150" s="14" t="s">
        <v>168</v>
      </c>
      <c r="BM150" s="154" t="s">
        <v>1666</v>
      </c>
    </row>
    <row r="151" spans="1:65" s="2" customFormat="1" ht="24.2" customHeight="1" x14ac:dyDescent="0.2">
      <c r="A151" s="29"/>
      <c r="B151" s="141"/>
      <c r="C151" s="142" t="s">
        <v>236</v>
      </c>
      <c r="D151" s="142" t="s">
        <v>164</v>
      </c>
      <c r="E151" s="143" t="s">
        <v>1667</v>
      </c>
      <c r="F151" s="144" t="s">
        <v>1522</v>
      </c>
      <c r="G151" s="145" t="s">
        <v>366</v>
      </c>
      <c r="H151" s="146">
        <v>1</v>
      </c>
      <c r="I151" s="147">
        <v>100</v>
      </c>
      <c r="J151" s="148">
        <f t="shared" si="20"/>
        <v>100</v>
      </c>
      <c r="K151" s="149"/>
      <c r="L151" s="30"/>
      <c r="M151" s="150" t="s">
        <v>1</v>
      </c>
      <c r="N151" s="151" t="s">
        <v>41</v>
      </c>
      <c r="O151" s="55"/>
      <c r="P151" s="152">
        <f t="shared" si="21"/>
        <v>0</v>
      </c>
      <c r="Q151" s="152">
        <v>0</v>
      </c>
      <c r="R151" s="152">
        <f t="shared" si="22"/>
        <v>0</v>
      </c>
      <c r="S151" s="152">
        <v>0</v>
      </c>
      <c r="T151" s="153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168</v>
      </c>
      <c r="AT151" s="154" t="s">
        <v>164</v>
      </c>
      <c r="AU151" s="154" t="s">
        <v>163</v>
      </c>
      <c r="AY151" s="14" t="s">
        <v>161</v>
      </c>
      <c r="BE151" s="155">
        <f t="shared" si="24"/>
        <v>0</v>
      </c>
      <c r="BF151" s="155">
        <f t="shared" si="25"/>
        <v>100</v>
      </c>
      <c r="BG151" s="155">
        <f t="shared" si="26"/>
        <v>0</v>
      </c>
      <c r="BH151" s="155">
        <f t="shared" si="27"/>
        <v>0</v>
      </c>
      <c r="BI151" s="155">
        <f t="shared" si="28"/>
        <v>0</v>
      </c>
      <c r="BJ151" s="14" t="s">
        <v>163</v>
      </c>
      <c r="BK151" s="155">
        <f t="shared" si="29"/>
        <v>100</v>
      </c>
      <c r="BL151" s="14" t="s">
        <v>168</v>
      </c>
      <c r="BM151" s="154" t="s">
        <v>1668</v>
      </c>
    </row>
    <row r="152" spans="1:65" s="2" customFormat="1" ht="14.45" customHeight="1" x14ac:dyDescent="0.2">
      <c r="A152" s="29"/>
      <c r="B152" s="141"/>
      <c r="C152" s="142" t="s">
        <v>240</v>
      </c>
      <c r="D152" s="142" t="s">
        <v>164</v>
      </c>
      <c r="E152" s="143" t="s">
        <v>1524</v>
      </c>
      <c r="F152" s="144" t="s">
        <v>361</v>
      </c>
      <c r="G152" s="145" t="s">
        <v>320</v>
      </c>
      <c r="H152" s="146">
        <v>50</v>
      </c>
      <c r="I152" s="147">
        <v>5</v>
      </c>
      <c r="J152" s="148">
        <f t="shared" si="20"/>
        <v>250</v>
      </c>
      <c r="K152" s="149"/>
      <c r="L152" s="30"/>
      <c r="M152" s="150" t="s">
        <v>1</v>
      </c>
      <c r="N152" s="151" t="s">
        <v>41</v>
      </c>
      <c r="O152" s="55"/>
      <c r="P152" s="152">
        <f t="shared" si="21"/>
        <v>0</v>
      </c>
      <c r="Q152" s="152">
        <v>0</v>
      </c>
      <c r="R152" s="152">
        <f t="shared" si="22"/>
        <v>0</v>
      </c>
      <c r="S152" s="152">
        <v>0</v>
      </c>
      <c r="T152" s="153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168</v>
      </c>
      <c r="AT152" s="154" t="s">
        <v>164</v>
      </c>
      <c r="AU152" s="154" t="s">
        <v>163</v>
      </c>
      <c r="AY152" s="14" t="s">
        <v>161</v>
      </c>
      <c r="BE152" s="155">
        <f t="shared" si="24"/>
        <v>0</v>
      </c>
      <c r="BF152" s="155">
        <f t="shared" si="25"/>
        <v>250</v>
      </c>
      <c r="BG152" s="155">
        <f t="shared" si="26"/>
        <v>0</v>
      </c>
      <c r="BH152" s="155">
        <f t="shared" si="27"/>
        <v>0</v>
      </c>
      <c r="BI152" s="155">
        <f t="shared" si="28"/>
        <v>0</v>
      </c>
      <c r="BJ152" s="14" t="s">
        <v>163</v>
      </c>
      <c r="BK152" s="155">
        <f t="shared" si="29"/>
        <v>250</v>
      </c>
      <c r="BL152" s="14" t="s">
        <v>168</v>
      </c>
      <c r="BM152" s="154" t="s">
        <v>1669</v>
      </c>
    </row>
    <row r="153" spans="1:65" s="2" customFormat="1" ht="14.45" customHeight="1" x14ac:dyDescent="0.2">
      <c r="A153" s="29"/>
      <c r="B153" s="141"/>
      <c r="C153" s="142" t="s">
        <v>7</v>
      </c>
      <c r="D153" s="142" t="s">
        <v>164</v>
      </c>
      <c r="E153" s="143" t="s">
        <v>1670</v>
      </c>
      <c r="F153" s="144" t="s">
        <v>1544</v>
      </c>
      <c r="G153" s="145" t="s">
        <v>320</v>
      </c>
      <c r="H153" s="146">
        <v>1</v>
      </c>
      <c r="I153" s="147">
        <v>10</v>
      </c>
      <c r="J153" s="148">
        <f t="shared" si="20"/>
        <v>10</v>
      </c>
      <c r="K153" s="149"/>
      <c r="L153" s="30"/>
      <c r="M153" s="150" t="s">
        <v>1</v>
      </c>
      <c r="N153" s="151" t="s">
        <v>41</v>
      </c>
      <c r="O153" s="55"/>
      <c r="P153" s="152">
        <f t="shared" si="21"/>
        <v>0</v>
      </c>
      <c r="Q153" s="152">
        <v>0</v>
      </c>
      <c r="R153" s="152">
        <f t="shared" si="22"/>
        <v>0</v>
      </c>
      <c r="S153" s="152">
        <v>0</v>
      </c>
      <c r="T153" s="153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168</v>
      </c>
      <c r="AT153" s="154" t="s">
        <v>164</v>
      </c>
      <c r="AU153" s="154" t="s">
        <v>163</v>
      </c>
      <c r="AY153" s="14" t="s">
        <v>161</v>
      </c>
      <c r="BE153" s="155">
        <f t="shared" si="24"/>
        <v>0</v>
      </c>
      <c r="BF153" s="155">
        <f t="shared" si="25"/>
        <v>10</v>
      </c>
      <c r="BG153" s="155">
        <f t="shared" si="26"/>
        <v>0</v>
      </c>
      <c r="BH153" s="155">
        <f t="shared" si="27"/>
        <v>0</v>
      </c>
      <c r="BI153" s="155">
        <f t="shared" si="28"/>
        <v>0</v>
      </c>
      <c r="BJ153" s="14" t="s">
        <v>163</v>
      </c>
      <c r="BK153" s="155">
        <f t="shared" si="29"/>
        <v>10</v>
      </c>
      <c r="BL153" s="14" t="s">
        <v>168</v>
      </c>
      <c r="BM153" s="154" t="s">
        <v>1671</v>
      </c>
    </row>
    <row r="154" spans="1:65" s="2" customFormat="1" ht="14.45" customHeight="1" x14ac:dyDescent="0.2">
      <c r="A154" s="29"/>
      <c r="B154" s="141"/>
      <c r="C154" s="142" t="s">
        <v>247</v>
      </c>
      <c r="D154" s="142" t="s">
        <v>164</v>
      </c>
      <c r="E154" s="143" t="s">
        <v>1546</v>
      </c>
      <c r="F154" s="144" t="s">
        <v>1547</v>
      </c>
      <c r="G154" s="145" t="s">
        <v>320</v>
      </c>
      <c r="H154" s="146">
        <v>1</v>
      </c>
      <c r="I154" s="147">
        <v>10</v>
      </c>
      <c r="J154" s="148">
        <f t="shared" si="20"/>
        <v>10</v>
      </c>
      <c r="K154" s="149"/>
      <c r="L154" s="30"/>
      <c r="M154" s="150" t="s">
        <v>1</v>
      </c>
      <c r="N154" s="151" t="s">
        <v>41</v>
      </c>
      <c r="O154" s="55"/>
      <c r="P154" s="152">
        <f t="shared" si="21"/>
        <v>0</v>
      </c>
      <c r="Q154" s="152">
        <v>0</v>
      </c>
      <c r="R154" s="152">
        <f t="shared" si="22"/>
        <v>0</v>
      </c>
      <c r="S154" s="152">
        <v>0</v>
      </c>
      <c r="T154" s="153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168</v>
      </c>
      <c r="AT154" s="154" t="s">
        <v>164</v>
      </c>
      <c r="AU154" s="154" t="s">
        <v>163</v>
      </c>
      <c r="AY154" s="14" t="s">
        <v>161</v>
      </c>
      <c r="BE154" s="155">
        <f t="shared" si="24"/>
        <v>0</v>
      </c>
      <c r="BF154" s="155">
        <f t="shared" si="25"/>
        <v>10</v>
      </c>
      <c r="BG154" s="155">
        <f t="shared" si="26"/>
        <v>0</v>
      </c>
      <c r="BH154" s="155">
        <f t="shared" si="27"/>
        <v>0</v>
      </c>
      <c r="BI154" s="155">
        <f t="shared" si="28"/>
        <v>0</v>
      </c>
      <c r="BJ154" s="14" t="s">
        <v>163</v>
      </c>
      <c r="BK154" s="155">
        <f t="shared" si="29"/>
        <v>10</v>
      </c>
      <c r="BL154" s="14" t="s">
        <v>168</v>
      </c>
      <c r="BM154" s="154" t="s">
        <v>1672</v>
      </c>
    </row>
    <row r="155" spans="1:65" s="2" customFormat="1" ht="14.45" customHeight="1" x14ac:dyDescent="0.2">
      <c r="A155" s="29"/>
      <c r="B155" s="141"/>
      <c r="C155" s="142" t="s">
        <v>251</v>
      </c>
      <c r="D155" s="142" t="s">
        <v>164</v>
      </c>
      <c r="E155" s="143" t="s">
        <v>1673</v>
      </c>
      <c r="F155" s="144" t="s">
        <v>1550</v>
      </c>
      <c r="G155" s="145" t="s">
        <v>320</v>
      </c>
      <c r="H155" s="146">
        <v>1</v>
      </c>
      <c r="I155" s="147">
        <v>4</v>
      </c>
      <c r="J155" s="148">
        <f t="shared" si="20"/>
        <v>4</v>
      </c>
      <c r="K155" s="149"/>
      <c r="L155" s="30"/>
      <c r="M155" s="150" t="s">
        <v>1</v>
      </c>
      <c r="N155" s="151" t="s">
        <v>41</v>
      </c>
      <c r="O155" s="55"/>
      <c r="P155" s="152">
        <f t="shared" si="21"/>
        <v>0</v>
      </c>
      <c r="Q155" s="152">
        <v>0</v>
      </c>
      <c r="R155" s="152">
        <f t="shared" si="22"/>
        <v>0</v>
      </c>
      <c r="S155" s="152">
        <v>0</v>
      </c>
      <c r="T155" s="153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168</v>
      </c>
      <c r="AT155" s="154" t="s">
        <v>164</v>
      </c>
      <c r="AU155" s="154" t="s">
        <v>163</v>
      </c>
      <c r="AY155" s="14" t="s">
        <v>161</v>
      </c>
      <c r="BE155" s="155">
        <f t="shared" si="24"/>
        <v>0</v>
      </c>
      <c r="BF155" s="155">
        <f t="shared" si="25"/>
        <v>4</v>
      </c>
      <c r="BG155" s="155">
        <f t="shared" si="26"/>
        <v>0</v>
      </c>
      <c r="BH155" s="155">
        <f t="shared" si="27"/>
        <v>0</v>
      </c>
      <c r="BI155" s="155">
        <f t="shared" si="28"/>
        <v>0</v>
      </c>
      <c r="BJ155" s="14" t="s">
        <v>163</v>
      </c>
      <c r="BK155" s="155">
        <f t="shared" si="29"/>
        <v>4</v>
      </c>
      <c r="BL155" s="14" t="s">
        <v>168</v>
      </c>
      <c r="BM155" s="154" t="s">
        <v>1674</v>
      </c>
    </row>
    <row r="156" spans="1:65" s="2" customFormat="1" ht="14.45" customHeight="1" x14ac:dyDescent="0.2">
      <c r="A156" s="29"/>
      <c r="B156" s="141"/>
      <c r="C156" s="142" t="s">
        <v>255</v>
      </c>
      <c r="D156" s="142" t="s">
        <v>164</v>
      </c>
      <c r="E156" s="143" t="s">
        <v>1534</v>
      </c>
      <c r="F156" s="144" t="s">
        <v>1535</v>
      </c>
      <c r="G156" s="145" t="s">
        <v>290</v>
      </c>
      <c r="H156" s="146">
        <v>60</v>
      </c>
      <c r="I156" s="147">
        <v>1.5</v>
      </c>
      <c r="J156" s="148">
        <f t="shared" si="20"/>
        <v>90</v>
      </c>
      <c r="K156" s="149"/>
      <c r="L156" s="30"/>
      <c r="M156" s="150" t="s">
        <v>1</v>
      </c>
      <c r="N156" s="151" t="s">
        <v>41</v>
      </c>
      <c r="O156" s="55"/>
      <c r="P156" s="152">
        <f t="shared" si="21"/>
        <v>0</v>
      </c>
      <c r="Q156" s="152">
        <v>0</v>
      </c>
      <c r="R156" s="152">
        <f t="shared" si="22"/>
        <v>0</v>
      </c>
      <c r="S156" s="152">
        <v>0</v>
      </c>
      <c r="T156" s="153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168</v>
      </c>
      <c r="AT156" s="154" t="s">
        <v>164</v>
      </c>
      <c r="AU156" s="154" t="s">
        <v>163</v>
      </c>
      <c r="AY156" s="14" t="s">
        <v>161</v>
      </c>
      <c r="BE156" s="155">
        <f t="shared" si="24"/>
        <v>0</v>
      </c>
      <c r="BF156" s="155">
        <f t="shared" si="25"/>
        <v>90</v>
      </c>
      <c r="BG156" s="155">
        <f t="shared" si="26"/>
        <v>0</v>
      </c>
      <c r="BH156" s="155">
        <f t="shared" si="27"/>
        <v>0</v>
      </c>
      <c r="BI156" s="155">
        <f t="shared" si="28"/>
        <v>0</v>
      </c>
      <c r="BJ156" s="14" t="s">
        <v>163</v>
      </c>
      <c r="BK156" s="155">
        <f t="shared" si="29"/>
        <v>90</v>
      </c>
      <c r="BL156" s="14" t="s">
        <v>168</v>
      </c>
      <c r="BM156" s="154" t="s">
        <v>1675</v>
      </c>
    </row>
    <row r="157" spans="1:65" s="12" customFormat="1" ht="25.9" customHeight="1" x14ac:dyDescent="0.2">
      <c r="B157" s="128"/>
      <c r="D157" s="129" t="s">
        <v>74</v>
      </c>
      <c r="E157" s="130" t="s">
        <v>1575</v>
      </c>
      <c r="F157" s="130" t="s">
        <v>1553</v>
      </c>
      <c r="I157" s="131"/>
      <c r="J157" s="132">
        <f>BK157</f>
        <v>635</v>
      </c>
      <c r="L157" s="128"/>
      <c r="M157" s="133"/>
      <c r="N157" s="134"/>
      <c r="O157" s="134"/>
      <c r="P157" s="135">
        <f>SUM(P158:P164)</f>
        <v>0</v>
      </c>
      <c r="Q157" s="134"/>
      <c r="R157" s="135">
        <f>SUM(R158:R164)</f>
        <v>0</v>
      </c>
      <c r="S157" s="134"/>
      <c r="T157" s="136">
        <f>SUM(T158:T164)</f>
        <v>0</v>
      </c>
      <c r="AR157" s="129" t="s">
        <v>83</v>
      </c>
      <c r="AT157" s="137" t="s">
        <v>74</v>
      </c>
      <c r="AU157" s="137" t="s">
        <v>75</v>
      </c>
      <c r="AY157" s="129" t="s">
        <v>161</v>
      </c>
      <c r="BK157" s="138">
        <f>SUM(BK158:BK164)</f>
        <v>635</v>
      </c>
    </row>
    <row r="158" spans="1:65" s="2" customFormat="1" ht="14.45" customHeight="1" x14ac:dyDescent="0.2">
      <c r="A158" s="29"/>
      <c r="B158" s="141"/>
      <c r="C158" s="175" t="s">
        <v>83</v>
      </c>
      <c r="D158" s="175" t="s">
        <v>164</v>
      </c>
      <c r="E158" s="176" t="s">
        <v>1554</v>
      </c>
      <c r="F158" s="177" t="s">
        <v>1555</v>
      </c>
      <c r="G158" s="178" t="s">
        <v>1695</v>
      </c>
      <c r="H158" s="174">
        <v>0.03</v>
      </c>
      <c r="I158" s="179">
        <v>500</v>
      </c>
      <c r="J158" s="180">
        <f t="shared" ref="J158:J164" si="30">ROUND(I158*H158,2)</f>
        <v>15</v>
      </c>
      <c r="K158" s="149"/>
      <c r="L158" s="30"/>
      <c r="M158" s="150" t="s">
        <v>1</v>
      </c>
      <c r="N158" s="151" t="s">
        <v>41</v>
      </c>
      <c r="O158" s="55"/>
      <c r="P158" s="152">
        <f t="shared" ref="P158:P164" si="31">O158*H158</f>
        <v>0</v>
      </c>
      <c r="Q158" s="152">
        <v>0</v>
      </c>
      <c r="R158" s="152">
        <f t="shared" ref="R158:R164" si="32">Q158*H158</f>
        <v>0</v>
      </c>
      <c r="S158" s="152">
        <v>0</v>
      </c>
      <c r="T158" s="153">
        <f t="shared" ref="T158:T164" si="33"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4" t="s">
        <v>168</v>
      </c>
      <c r="AT158" s="154" t="s">
        <v>164</v>
      </c>
      <c r="AU158" s="154" t="s">
        <v>83</v>
      </c>
      <c r="AY158" s="14" t="s">
        <v>161</v>
      </c>
      <c r="BE158" s="155">
        <f t="shared" ref="BE158:BE164" si="34">IF(N158="základná",J158,0)</f>
        <v>0</v>
      </c>
      <c r="BF158" s="155">
        <f t="shared" ref="BF158:BF164" si="35">IF(N158="znížená",J158,0)</f>
        <v>15</v>
      </c>
      <c r="BG158" s="155">
        <f t="shared" ref="BG158:BG164" si="36">IF(N158="zákl. prenesená",J158,0)</f>
        <v>0</v>
      </c>
      <c r="BH158" s="155">
        <f t="shared" ref="BH158:BH164" si="37">IF(N158="zníž. prenesená",J158,0)</f>
        <v>0</v>
      </c>
      <c r="BI158" s="155">
        <f t="shared" ref="BI158:BI164" si="38">IF(N158="nulová",J158,0)</f>
        <v>0</v>
      </c>
      <c r="BJ158" s="14" t="s">
        <v>163</v>
      </c>
      <c r="BK158" s="155">
        <f t="shared" ref="BK158:BK164" si="39">ROUND(I158*H158,2)</f>
        <v>15</v>
      </c>
      <c r="BL158" s="14" t="s">
        <v>168</v>
      </c>
      <c r="BM158" s="154" t="s">
        <v>1676</v>
      </c>
    </row>
    <row r="159" spans="1:65" s="2" customFormat="1" ht="24.2" customHeight="1" x14ac:dyDescent="0.2">
      <c r="A159" s="29"/>
      <c r="B159" s="141"/>
      <c r="C159" s="175" t="s">
        <v>163</v>
      </c>
      <c r="D159" s="175" t="s">
        <v>164</v>
      </c>
      <c r="E159" s="176" t="s">
        <v>1557</v>
      </c>
      <c r="F159" s="177" t="s">
        <v>1558</v>
      </c>
      <c r="G159" s="178" t="s">
        <v>272</v>
      </c>
      <c r="H159" s="174">
        <v>30</v>
      </c>
      <c r="I159" s="179">
        <v>7</v>
      </c>
      <c r="J159" s="180">
        <f t="shared" si="30"/>
        <v>210</v>
      </c>
      <c r="K159" s="149"/>
      <c r="L159" s="30"/>
      <c r="M159" s="150" t="s">
        <v>1</v>
      </c>
      <c r="N159" s="151" t="s">
        <v>41</v>
      </c>
      <c r="O159" s="55"/>
      <c r="P159" s="152">
        <f t="shared" si="31"/>
        <v>0</v>
      </c>
      <c r="Q159" s="152">
        <v>0</v>
      </c>
      <c r="R159" s="152">
        <f t="shared" si="32"/>
        <v>0</v>
      </c>
      <c r="S159" s="152">
        <v>0</v>
      </c>
      <c r="T159" s="153">
        <f t="shared" si="3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168</v>
      </c>
      <c r="AT159" s="154" t="s">
        <v>164</v>
      </c>
      <c r="AU159" s="154" t="s">
        <v>83</v>
      </c>
      <c r="AY159" s="14" t="s">
        <v>161</v>
      </c>
      <c r="BE159" s="155">
        <f t="shared" si="34"/>
        <v>0</v>
      </c>
      <c r="BF159" s="155">
        <f t="shared" si="35"/>
        <v>210</v>
      </c>
      <c r="BG159" s="155">
        <f t="shared" si="36"/>
        <v>0</v>
      </c>
      <c r="BH159" s="155">
        <f t="shared" si="37"/>
        <v>0</v>
      </c>
      <c r="BI159" s="155">
        <f t="shared" si="38"/>
        <v>0</v>
      </c>
      <c r="BJ159" s="14" t="s">
        <v>163</v>
      </c>
      <c r="BK159" s="155">
        <f t="shared" si="39"/>
        <v>210</v>
      </c>
      <c r="BL159" s="14" t="s">
        <v>168</v>
      </c>
      <c r="BM159" s="154" t="s">
        <v>1677</v>
      </c>
    </row>
    <row r="160" spans="1:65" s="2" customFormat="1" ht="14.45" customHeight="1" x14ac:dyDescent="0.2">
      <c r="A160" s="29"/>
      <c r="B160" s="141"/>
      <c r="C160" s="142" t="s">
        <v>170</v>
      </c>
      <c r="D160" s="142" t="s">
        <v>164</v>
      </c>
      <c r="E160" s="143" t="s">
        <v>1678</v>
      </c>
      <c r="F160" s="144" t="s">
        <v>1679</v>
      </c>
      <c r="G160" s="145" t="s">
        <v>272</v>
      </c>
      <c r="H160" s="146">
        <v>100</v>
      </c>
      <c r="I160" s="147">
        <v>1.5</v>
      </c>
      <c r="J160" s="148">
        <f t="shared" si="30"/>
        <v>150</v>
      </c>
      <c r="K160" s="149"/>
      <c r="L160" s="30"/>
      <c r="M160" s="150" t="s">
        <v>1</v>
      </c>
      <c r="N160" s="151" t="s">
        <v>41</v>
      </c>
      <c r="O160" s="55"/>
      <c r="P160" s="152">
        <f t="shared" si="31"/>
        <v>0</v>
      </c>
      <c r="Q160" s="152">
        <v>0</v>
      </c>
      <c r="R160" s="152">
        <f t="shared" si="32"/>
        <v>0</v>
      </c>
      <c r="S160" s="152">
        <v>0</v>
      </c>
      <c r="T160" s="153">
        <f t="shared" si="3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4" t="s">
        <v>168</v>
      </c>
      <c r="AT160" s="154" t="s">
        <v>164</v>
      </c>
      <c r="AU160" s="154" t="s">
        <v>83</v>
      </c>
      <c r="AY160" s="14" t="s">
        <v>161</v>
      </c>
      <c r="BE160" s="155">
        <f t="shared" si="34"/>
        <v>0</v>
      </c>
      <c r="BF160" s="155">
        <f t="shared" si="35"/>
        <v>150</v>
      </c>
      <c r="BG160" s="155">
        <f t="shared" si="36"/>
        <v>0</v>
      </c>
      <c r="BH160" s="155">
        <f t="shared" si="37"/>
        <v>0</v>
      </c>
      <c r="BI160" s="155">
        <f t="shared" si="38"/>
        <v>0</v>
      </c>
      <c r="BJ160" s="14" t="s">
        <v>163</v>
      </c>
      <c r="BK160" s="155">
        <f t="shared" si="39"/>
        <v>150</v>
      </c>
      <c r="BL160" s="14" t="s">
        <v>168</v>
      </c>
      <c r="BM160" s="154" t="s">
        <v>1680</v>
      </c>
    </row>
    <row r="161" spans="1:65" s="2" customFormat="1" ht="14.45" customHeight="1" x14ac:dyDescent="0.2">
      <c r="A161" s="29"/>
      <c r="B161" s="141"/>
      <c r="C161" s="142" t="s">
        <v>168</v>
      </c>
      <c r="D161" s="142" t="s">
        <v>164</v>
      </c>
      <c r="E161" s="143" t="s">
        <v>1563</v>
      </c>
      <c r="F161" s="144" t="s">
        <v>1564</v>
      </c>
      <c r="G161" s="145" t="s">
        <v>272</v>
      </c>
      <c r="H161" s="146">
        <v>30</v>
      </c>
      <c r="I161" s="147">
        <v>1.5</v>
      </c>
      <c r="J161" s="148">
        <f t="shared" si="30"/>
        <v>45</v>
      </c>
      <c r="K161" s="149"/>
      <c r="L161" s="30"/>
      <c r="M161" s="150" t="s">
        <v>1</v>
      </c>
      <c r="N161" s="151" t="s">
        <v>41</v>
      </c>
      <c r="O161" s="55"/>
      <c r="P161" s="152">
        <f t="shared" si="31"/>
        <v>0</v>
      </c>
      <c r="Q161" s="152">
        <v>0</v>
      </c>
      <c r="R161" s="152">
        <f t="shared" si="32"/>
        <v>0</v>
      </c>
      <c r="S161" s="152">
        <v>0</v>
      </c>
      <c r="T161" s="153">
        <f t="shared" si="3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4" t="s">
        <v>168</v>
      </c>
      <c r="AT161" s="154" t="s">
        <v>164</v>
      </c>
      <c r="AU161" s="154" t="s">
        <v>83</v>
      </c>
      <c r="AY161" s="14" t="s">
        <v>161</v>
      </c>
      <c r="BE161" s="155">
        <f t="shared" si="34"/>
        <v>0</v>
      </c>
      <c r="BF161" s="155">
        <f t="shared" si="35"/>
        <v>45</v>
      </c>
      <c r="BG161" s="155">
        <f t="shared" si="36"/>
        <v>0</v>
      </c>
      <c r="BH161" s="155">
        <f t="shared" si="37"/>
        <v>0</v>
      </c>
      <c r="BI161" s="155">
        <f t="shared" si="38"/>
        <v>0</v>
      </c>
      <c r="BJ161" s="14" t="s">
        <v>163</v>
      </c>
      <c r="BK161" s="155">
        <f t="shared" si="39"/>
        <v>45</v>
      </c>
      <c r="BL161" s="14" t="s">
        <v>168</v>
      </c>
      <c r="BM161" s="154" t="s">
        <v>1681</v>
      </c>
    </row>
    <row r="162" spans="1:65" s="2" customFormat="1" ht="14.45" customHeight="1" x14ac:dyDescent="0.2">
      <c r="A162" s="29"/>
      <c r="B162" s="141"/>
      <c r="C162" s="142" t="s">
        <v>177</v>
      </c>
      <c r="D162" s="142" t="s">
        <v>164</v>
      </c>
      <c r="E162" s="143" t="s">
        <v>1566</v>
      </c>
      <c r="F162" s="144" t="s">
        <v>1567</v>
      </c>
      <c r="G162" s="145" t="s">
        <v>272</v>
      </c>
      <c r="H162" s="146">
        <v>30</v>
      </c>
      <c r="I162" s="147">
        <v>3.5</v>
      </c>
      <c r="J162" s="148">
        <f t="shared" si="30"/>
        <v>105</v>
      </c>
      <c r="K162" s="149"/>
      <c r="L162" s="30"/>
      <c r="M162" s="150" t="s">
        <v>1</v>
      </c>
      <c r="N162" s="151" t="s">
        <v>41</v>
      </c>
      <c r="O162" s="55"/>
      <c r="P162" s="152">
        <f t="shared" si="31"/>
        <v>0</v>
      </c>
      <c r="Q162" s="152">
        <v>0</v>
      </c>
      <c r="R162" s="152">
        <f t="shared" si="32"/>
        <v>0</v>
      </c>
      <c r="S162" s="152">
        <v>0</v>
      </c>
      <c r="T162" s="153">
        <f t="shared" si="3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168</v>
      </c>
      <c r="AT162" s="154" t="s">
        <v>164</v>
      </c>
      <c r="AU162" s="154" t="s">
        <v>83</v>
      </c>
      <c r="AY162" s="14" t="s">
        <v>161</v>
      </c>
      <c r="BE162" s="155">
        <f t="shared" si="34"/>
        <v>0</v>
      </c>
      <c r="BF162" s="155">
        <f t="shared" si="35"/>
        <v>105</v>
      </c>
      <c r="BG162" s="155">
        <f t="shared" si="36"/>
        <v>0</v>
      </c>
      <c r="BH162" s="155">
        <f t="shared" si="37"/>
        <v>0</v>
      </c>
      <c r="BI162" s="155">
        <f t="shared" si="38"/>
        <v>0</v>
      </c>
      <c r="BJ162" s="14" t="s">
        <v>163</v>
      </c>
      <c r="BK162" s="155">
        <f t="shared" si="39"/>
        <v>105</v>
      </c>
      <c r="BL162" s="14" t="s">
        <v>168</v>
      </c>
      <c r="BM162" s="154" t="s">
        <v>1682</v>
      </c>
    </row>
    <row r="163" spans="1:65" s="2" customFormat="1" ht="24.2" customHeight="1" x14ac:dyDescent="0.2">
      <c r="A163" s="29"/>
      <c r="B163" s="141"/>
      <c r="C163" s="142" t="s">
        <v>181</v>
      </c>
      <c r="D163" s="142" t="s">
        <v>164</v>
      </c>
      <c r="E163" s="143" t="s">
        <v>1569</v>
      </c>
      <c r="F163" s="144" t="s">
        <v>1570</v>
      </c>
      <c r="G163" s="145" t="s">
        <v>272</v>
      </c>
      <c r="H163" s="146">
        <v>30</v>
      </c>
      <c r="I163" s="147">
        <v>3</v>
      </c>
      <c r="J163" s="148">
        <f t="shared" si="30"/>
        <v>90</v>
      </c>
      <c r="K163" s="149"/>
      <c r="L163" s="30"/>
      <c r="M163" s="150" t="s">
        <v>1</v>
      </c>
      <c r="N163" s="151" t="s">
        <v>41</v>
      </c>
      <c r="O163" s="55"/>
      <c r="P163" s="152">
        <f t="shared" si="31"/>
        <v>0</v>
      </c>
      <c r="Q163" s="152">
        <v>0</v>
      </c>
      <c r="R163" s="152">
        <f t="shared" si="32"/>
        <v>0</v>
      </c>
      <c r="S163" s="152">
        <v>0</v>
      </c>
      <c r="T163" s="153">
        <f t="shared" si="3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4" t="s">
        <v>168</v>
      </c>
      <c r="AT163" s="154" t="s">
        <v>164</v>
      </c>
      <c r="AU163" s="154" t="s">
        <v>83</v>
      </c>
      <c r="AY163" s="14" t="s">
        <v>161</v>
      </c>
      <c r="BE163" s="155">
        <f t="shared" si="34"/>
        <v>0</v>
      </c>
      <c r="BF163" s="155">
        <f t="shared" si="35"/>
        <v>90</v>
      </c>
      <c r="BG163" s="155">
        <f t="shared" si="36"/>
        <v>0</v>
      </c>
      <c r="BH163" s="155">
        <f t="shared" si="37"/>
        <v>0</v>
      </c>
      <c r="BI163" s="155">
        <f t="shared" si="38"/>
        <v>0</v>
      </c>
      <c r="BJ163" s="14" t="s">
        <v>163</v>
      </c>
      <c r="BK163" s="155">
        <f t="shared" si="39"/>
        <v>90</v>
      </c>
      <c r="BL163" s="14" t="s">
        <v>168</v>
      </c>
      <c r="BM163" s="154" t="s">
        <v>1683</v>
      </c>
    </row>
    <row r="164" spans="1:65" s="2" customFormat="1" ht="14.45" customHeight="1" x14ac:dyDescent="0.2">
      <c r="A164" s="29"/>
      <c r="B164" s="141"/>
      <c r="C164" s="142" t="s">
        <v>186</v>
      </c>
      <c r="D164" s="142" t="s">
        <v>164</v>
      </c>
      <c r="E164" s="143" t="s">
        <v>1572</v>
      </c>
      <c r="F164" s="144" t="s">
        <v>1573</v>
      </c>
      <c r="G164" s="145" t="s">
        <v>198</v>
      </c>
      <c r="H164" s="146">
        <v>20</v>
      </c>
      <c r="I164" s="147">
        <v>1</v>
      </c>
      <c r="J164" s="148">
        <f t="shared" si="30"/>
        <v>20</v>
      </c>
      <c r="K164" s="149"/>
      <c r="L164" s="30"/>
      <c r="M164" s="150" t="s">
        <v>1</v>
      </c>
      <c r="N164" s="151" t="s">
        <v>41</v>
      </c>
      <c r="O164" s="55"/>
      <c r="P164" s="152">
        <f t="shared" si="31"/>
        <v>0</v>
      </c>
      <c r="Q164" s="152">
        <v>0</v>
      </c>
      <c r="R164" s="152">
        <f t="shared" si="32"/>
        <v>0</v>
      </c>
      <c r="S164" s="152">
        <v>0</v>
      </c>
      <c r="T164" s="153">
        <f t="shared" si="3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168</v>
      </c>
      <c r="AT164" s="154" t="s">
        <v>164</v>
      </c>
      <c r="AU164" s="154" t="s">
        <v>83</v>
      </c>
      <c r="AY164" s="14" t="s">
        <v>161</v>
      </c>
      <c r="BE164" s="155">
        <f t="shared" si="34"/>
        <v>0</v>
      </c>
      <c r="BF164" s="155">
        <f t="shared" si="35"/>
        <v>20</v>
      </c>
      <c r="BG164" s="155">
        <f t="shared" si="36"/>
        <v>0</v>
      </c>
      <c r="BH164" s="155">
        <f t="shared" si="37"/>
        <v>0</v>
      </c>
      <c r="BI164" s="155">
        <f t="shared" si="38"/>
        <v>0</v>
      </c>
      <c r="BJ164" s="14" t="s">
        <v>163</v>
      </c>
      <c r="BK164" s="155">
        <f t="shared" si="39"/>
        <v>20</v>
      </c>
      <c r="BL164" s="14" t="s">
        <v>168</v>
      </c>
      <c r="BM164" s="154" t="s">
        <v>1684</v>
      </c>
    </row>
    <row r="165" spans="1:65" s="12" customFormat="1" ht="25.9" customHeight="1" x14ac:dyDescent="0.2">
      <c r="B165" s="128"/>
      <c r="D165" s="129" t="s">
        <v>74</v>
      </c>
      <c r="E165" s="130" t="s">
        <v>1685</v>
      </c>
      <c r="F165" s="130" t="s">
        <v>1576</v>
      </c>
      <c r="I165" s="131"/>
      <c r="J165" s="132">
        <f>BK165</f>
        <v>2740</v>
      </c>
      <c r="L165" s="128"/>
      <c r="M165" s="133"/>
      <c r="N165" s="134"/>
      <c r="O165" s="134"/>
      <c r="P165" s="135">
        <f>SUM(P166:P170)</f>
        <v>0</v>
      </c>
      <c r="Q165" s="134"/>
      <c r="R165" s="135">
        <f>SUM(R166:R170)</f>
        <v>0</v>
      </c>
      <c r="S165" s="134"/>
      <c r="T165" s="136">
        <f>SUM(T166:T170)</f>
        <v>0</v>
      </c>
      <c r="AR165" s="129" t="s">
        <v>83</v>
      </c>
      <c r="AT165" s="137" t="s">
        <v>74</v>
      </c>
      <c r="AU165" s="137" t="s">
        <v>75</v>
      </c>
      <c r="AY165" s="129" t="s">
        <v>161</v>
      </c>
      <c r="BK165" s="138">
        <f>SUM(BK166:BK170)</f>
        <v>2740</v>
      </c>
    </row>
    <row r="166" spans="1:65" s="2" customFormat="1" ht="24.2" customHeight="1" x14ac:dyDescent="0.2">
      <c r="A166" s="29"/>
      <c r="B166" s="141"/>
      <c r="C166" s="142" t="s">
        <v>75</v>
      </c>
      <c r="D166" s="142" t="s">
        <v>164</v>
      </c>
      <c r="E166" s="143" t="s">
        <v>1577</v>
      </c>
      <c r="F166" s="144" t="s">
        <v>1578</v>
      </c>
      <c r="G166" s="145" t="s">
        <v>1579</v>
      </c>
      <c r="H166" s="146">
        <v>24</v>
      </c>
      <c r="I166" s="147">
        <v>20</v>
      </c>
      <c r="J166" s="148">
        <f>ROUND(I166*H166,2)</f>
        <v>480</v>
      </c>
      <c r="K166" s="149"/>
      <c r="L166" s="30"/>
      <c r="M166" s="150" t="s">
        <v>1</v>
      </c>
      <c r="N166" s="151" t="s">
        <v>41</v>
      </c>
      <c r="O166" s="55"/>
      <c r="P166" s="152">
        <f>O166*H166</f>
        <v>0</v>
      </c>
      <c r="Q166" s="152">
        <v>0</v>
      </c>
      <c r="R166" s="152">
        <f>Q166*H166</f>
        <v>0</v>
      </c>
      <c r="S166" s="152">
        <v>0</v>
      </c>
      <c r="T166" s="153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4" t="s">
        <v>168</v>
      </c>
      <c r="AT166" s="154" t="s">
        <v>164</v>
      </c>
      <c r="AU166" s="154" t="s">
        <v>83</v>
      </c>
      <c r="AY166" s="14" t="s">
        <v>161</v>
      </c>
      <c r="BE166" s="155">
        <f>IF(N166="základná",J166,0)</f>
        <v>0</v>
      </c>
      <c r="BF166" s="155">
        <f>IF(N166="znížená",J166,0)</f>
        <v>480</v>
      </c>
      <c r="BG166" s="155">
        <f>IF(N166="zákl. prenesená",J166,0)</f>
        <v>0</v>
      </c>
      <c r="BH166" s="155">
        <f>IF(N166="zníž. prenesená",J166,0)</f>
        <v>0</v>
      </c>
      <c r="BI166" s="155">
        <f>IF(N166="nulová",J166,0)</f>
        <v>0</v>
      </c>
      <c r="BJ166" s="14" t="s">
        <v>163</v>
      </c>
      <c r="BK166" s="155">
        <f>ROUND(I166*H166,2)</f>
        <v>480</v>
      </c>
      <c r="BL166" s="14" t="s">
        <v>168</v>
      </c>
      <c r="BM166" s="154" t="s">
        <v>1686</v>
      </c>
    </row>
    <row r="167" spans="1:65" s="2" customFormat="1" ht="24.2" customHeight="1" x14ac:dyDescent="0.2">
      <c r="A167" s="29"/>
      <c r="B167" s="141"/>
      <c r="C167" s="142" t="s">
        <v>75</v>
      </c>
      <c r="D167" s="142" t="s">
        <v>164</v>
      </c>
      <c r="E167" s="143" t="s">
        <v>1687</v>
      </c>
      <c r="F167" s="144" t="s">
        <v>1688</v>
      </c>
      <c r="G167" s="145" t="s">
        <v>1579</v>
      </c>
      <c r="H167" s="146">
        <v>72</v>
      </c>
      <c r="I167" s="147">
        <v>20</v>
      </c>
      <c r="J167" s="148">
        <f>ROUND(I167*H167,2)</f>
        <v>1440</v>
      </c>
      <c r="K167" s="149"/>
      <c r="L167" s="30"/>
      <c r="M167" s="150" t="s">
        <v>1</v>
      </c>
      <c r="N167" s="151" t="s">
        <v>41</v>
      </c>
      <c r="O167" s="55"/>
      <c r="P167" s="152">
        <f>O167*H167</f>
        <v>0</v>
      </c>
      <c r="Q167" s="152">
        <v>0</v>
      </c>
      <c r="R167" s="152">
        <f>Q167*H167</f>
        <v>0</v>
      </c>
      <c r="S167" s="152">
        <v>0</v>
      </c>
      <c r="T167" s="153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4" t="s">
        <v>168</v>
      </c>
      <c r="AT167" s="154" t="s">
        <v>164</v>
      </c>
      <c r="AU167" s="154" t="s">
        <v>83</v>
      </c>
      <c r="AY167" s="14" t="s">
        <v>161</v>
      </c>
      <c r="BE167" s="155">
        <f>IF(N167="základná",J167,0)</f>
        <v>0</v>
      </c>
      <c r="BF167" s="155">
        <f>IF(N167="znížená",J167,0)</f>
        <v>1440</v>
      </c>
      <c r="BG167" s="155">
        <f>IF(N167="zákl. prenesená",J167,0)</f>
        <v>0</v>
      </c>
      <c r="BH167" s="155">
        <f>IF(N167="zníž. prenesená",J167,0)</f>
        <v>0</v>
      </c>
      <c r="BI167" s="155">
        <f>IF(N167="nulová",J167,0)</f>
        <v>0</v>
      </c>
      <c r="BJ167" s="14" t="s">
        <v>163</v>
      </c>
      <c r="BK167" s="155">
        <f>ROUND(I167*H167,2)</f>
        <v>1440</v>
      </c>
      <c r="BL167" s="14" t="s">
        <v>168</v>
      </c>
      <c r="BM167" s="154" t="s">
        <v>1689</v>
      </c>
    </row>
    <row r="168" spans="1:65" s="2" customFormat="1" ht="37.9" customHeight="1" x14ac:dyDescent="0.2">
      <c r="A168" s="29"/>
      <c r="B168" s="141"/>
      <c r="C168" s="142" t="s">
        <v>75</v>
      </c>
      <c r="D168" s="142" t="s">
        <v>164</v>
      </c>
      <c r="E168" s="143" t="s">
        <v>1690</v>
      </c>
      <c r="F168" s="144" t="s">
        <v>1691</v>
      </c>
      <c r="G168" s="145" t="s">
        <v>1579</v>
      </c>
      <c r="H168" s="146">
        <v>16</v>
      </c>
      <c r="I168" s="147">
        <v>20</v>
      </c>
      <c r="J168" s="148">
        <f>ROUND(I168*H168,2)</f>
        <v>320</v>
      </c>
      <c r="K168" s="149"/>
      <c r="L168" s="30"/>
      <c r="M168" s="150" t="s">
        <v>1</v>
      </c>
      <c r="N168" s="151" t="s">
        <v>41</v>
      </c>
      <c r="O168" s="55"/>
      <c r="P168" s="152">
        <f>O168*H168</f>
        <v>0</v>
      </c>
      <c r="Q168" s="152">
        <v>0</v>
      </c>
      <c r="R168" s="152">
        <f>Q168*H168</f>
        <v>0</v>
      </c>
      <c r="S168" s="152">
        <v>0</v>
      </c>
      <c r="T168" s="153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4" t="s">
        <v>168</v>
      </c>
      <c r="AT168" s="154" t="s">
        <v>164</v>
      </c>
      <c r="AU168" s="154" t="s">
        <v>83</v>
      </c>
      <c r="AY168" s="14" t="s">
        <v>161</v>
      </c>
      <c r="BE168" s="155">
        <f>IF(N168="základná",J168,0)</f>
        <v>0</v>
      </c>
      <c r="BF168" s="155">
        <f>IF(N168="znížená",J168,0)</f>
        <v>320</v>
      </c>
      <c r="BG168" s="155">
        <f>IF(N168="zákl. prenesená",J168,0)</f>
        <v>0</v>
      </c>
      <c r="BH168" s="155">
        <f>IF(N168="zníž. prenesená",J168,0)</f>
        <v>0</v>
      </c>
      <c r="BI168" s="155">
        <f>IF(N168="nulová",J168,0)</f>
        <v>0</v>
      </c>
      <c r="BJ168" s="14" t="s">
        <v>163</v>
      </c>
      <c r="BK168" s="155">
        <f>ROUND(I168*H168,2)</f>
        <v>320</v>
      </c>
      <c r="BL168" s="14" t="s">
        <v>168</v>
      </c>
      <c r="BM168" s="154" t="s">
        <v>1692</v>
      </c>
    </row>
    <row r="169" spans="1:65" s="2" customFormat="1" ht="14.45" customHeight="1" x14ac:dyDescent="0.2">
      <c r="A169" s="29"/>
      <c r="B169" s="141"/>
      <c r="C169" s="142" t="s">
        <v>168</v>
      </c>
      <c r="D169" s="142" t="s">
        <v>164</v>
      </c>
      <c r="E169" s="143" t="s">
        <v>1587</v>
      </c>
      <c r="F169" s="144" t="s">
        <v>1588</v>
      </c>
      <c r="G169" s="145" t="s">
        <v>374</v>
      </c>
      <c r="H169" s="146">
        <v>1</v>
      </c>
      <c r="I169" s="147">
        <v>250</v>
      </c>
      <c r="J169" s="148">
        <f>ROUND(I169*H169,2)</f>
        <v>250</v>
      </c>
      <c r="K169" s="149"/>
      <c r="L169" s="30"/>
      <c r="M169" s="150" t="s">
        <v>1</v>
      </c>
      <c r="N169" s="151" t="s">
        <v>41</v>
      </c>
      <c r="O169" s="55"/>
      <c r="P169" s="152">
        <f>O169*H169</f>
        <v>0</v>
      </c>
      <c r="Q169" s="152">
        <v>0</v>
      </c>
      <c r="R169" s="152">
        <f>Q169*H169</f>
        <v>0</v>
      </c>
      <c r="S169" s="152">
        <v>0</v>
      </c>
      <c r="T169" s="153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4" t="s">
        <v>168</v>
      </c>
      <c r="AT169" s="154" t="s">
        <v>164</v>
      </c>
      <c r="AU169" s="154" t="s">
        <v>83</v>
      </c>
      <c r="AY169" s="14" t="s">
        <v>161</v>
      </c>
      <c r="BE169" s="155">
        <f>IF(N169="základná",J169,0)</f>
        <v>0</v>
      </c>
      <c r="BF169" s="155">
        <f>IF(N169="znížená",J169,0)</f>
        <v>250</v>
      </c>
      <c r="BG169" s="155">
        <f>IF(N169="zákl. prenesená",J169,0)</f>
        <v>0</v>
      </c>
      <c r="BH169" s="155">
        <f>IF(N169="zníž. prenesená",J169,0)</f>
        <v>0</v>
      </c>
      <c r="BI169" s="155">
        <f>IF(N169="nulová",J169,0)</f>
        <v>0</v>
      </c>
      <c r="BJ169" s="14" t="s">
        <v>163</v>
      </c>
      <c r="BK169" s="155">
        <f>ROUND(I169*H169,2)</f>
        <v>250</v>
      </c>
      <c r="BL169" s="14" t="s">
        <v>168</v>
      </c>
      <c r="BM169" s="154" t="s">
        <v>1693</v>
      </c>
    </row>
    <row r="170" spans="1:65" s="2" customFormat="1" ht="14.45" customHeight="1" x14ac:dyDescent="0.2">
      <c r="A170" s="29"/>
      <c r="B170" s="141"/>
      <c r="C170" s="142" t="s">
        <v>75</v>
      </c>
      <c r="D170" s="142" t="s">
        <v>164</v>
      </c>
      <c r="E170" s="143" t="s">
        <v>1590</v>
      </c>
      <c r="F170" s="144" t="s">
        <v>1591</v>
      </c>
      <c r="G170" s="145" t="s">
        <v>374</v>
      </c>
      <c r="H170" s="146">
        <v>1</v>
      </c>
      <c r="I170" s="147">
        <v>250</v>
      </c>
      <c r="J170" s="148">
        <f>ROUND(I170*H170,2)</f>
        <v>250</v>
      </c>
      <c r="K170" s="149"/>
      <c r="L170" s="30"/>
      <c r="M170" s="167" t="s">
        <v>1</v>
      </c>
      <c r="N170" s="168" t="s">
        <v>41</v>
      </c>
      <c r="O170" s="169"/>
      <c r="P170" s="170">
        <f>O170*H170</f>
        <v>0</v>
      </c>
      <c r="Q170" s="170">
        <v>0</v>
      </c>
      <c r="R170" s="170">
        <f>Q170*H170</f>
        <v>0</v>
      </c>
      <c r="S170" s="170">
        <v>0</v>
      </c>
      <c r="T170" s="171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4" t="s">
        <v>168</v>
      </c>
      <c r="AT170" s="154" t="s">
        <v>164</v>
      </c>
      <c r="AU170" s="154" t="s">
        <v>83</v>
      </c>
      <c r="AY170" s="14" t="s">
        <v>161</v>
      </c>
      <c r="BE170" s="155">
        <f>IF(N170="základná",J170,0)</f>
        <v>0</v>
      </c>
      <c r="BF170" s="155">
        <f>IF(N170="znížená",J170,0)</f>
        <v>250</v>
      </c>
      <c r="BG170" s="155">
        <f>IF(N170="zákl. prenesená",J170,0)</f>
        <v>0</v>
      </c>
      <c r="BH170" s="155">
        <f>IF(N170="zníž. prenesená",J170,0)</f>
        <v>0</v>
      </c>
      <c r="BI170" s="155">
        <f>IF(N170="nulová",J170,0)</f>
        <v>0</v>
      </c>
      <c r="BJ170" s="14" t="s">
        <v>163</v>
      </c>
      <c r="BK170" s="155">
        <f>ROUND(I170*H170,2)</f>
        <v>250</v>
      </c>
      <c r="BL170" s="14" t="s">
        <v>168</v>
      </c>
      <c r="BM170" s="154" t="s">
        <v>1694</v>
      </c>
    </row>
    <row r="171" spans="1:65" s="2" customFormat="1" ht="6.95" customHeight="1" x14ac:dyDescent="0.2">
      <c r="A171" s="29"/>
      <c r="B171" s="44"/>
      <c r="C171" s="45"/>
      <c r="D171" s="45"/>
      <c r="E171" s="45"/>
      <c r="F171" s="45"/>
      <c r="G171" s="45"/>
      <c r="H171" s="45"/>
      <c r="I171" s="45"/>
      <c r="J171" s="45"/>
      <c r="K171" s="45"/>
      <c r="L171" s="30"/>
      <c r="M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</row>
  </sheetData>
  <autoFilter ref="C120:K170" xr:uid="{00000000-0009-0000-0000-00000E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26"/>
  <sheetViews>
    <sheetView showGridLines="0" topLeftCell="A166" workbookViewId="0">
      <selection activeCell="I172" sqref="I172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84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31" t="str">
        <f>'Rekapitulácia stavby'!K6</f>
        <v>Kompostáreň Partizánske</v>
      </c>
      <c r="F7" s="232"/>
      <c r="G7" s="232"/>
      <c r="H7" s="232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5" t="s">
        <v>126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3" t="str">
        <f>'Rekapitulácia stavby'!E14</f>
        <v>Vyplň údaj</v>
      </c>
      <c r="F18" s="215"/>
      <c r="G18" s="215"/>
      <c r="H18" s="215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9" t="s">
        <v>127</v>
      </c>
      <c r="F27" s="219"/>
      <c r="G27" s="219"/>
      <c r="H27" s="21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ROUND(J130, 2)</f>
        <v>169245.72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ROUND((SUM(BE130:BE225)),  2)</f>
        <v>0</v>
      </c>
      <c r="G33" s="29"/>
      <c r="H33" s="29"/>
      <c r="I33" s="97">
        <v>0.2</v>
      </c>
      <c r="J33" s="96">
        <f>ROUND(((SUM(BE130:BE225))*I33),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41</v>
      </c>
      <c r="F34" s="96">
        <f>ROUND((SUM(BF130:BF225)),  2)</f>
        <v>169245.72</v>
      </c>
      <c r="G34" s="29"/>
      <c r="H34" s="29"/>
      <c r="I34" s="97">
        <v>0.2</v>
      </c>
      <c r="J34" s="96">
        <f>ROUND(((SUM(BF130:BF225))*I34),  2)</f>
        <v>33849.14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42</v>
      </c>
      <c r="F35" s="96">
        <f>ROUND((SUM(BG130:BG225)),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43</v>
      </c>
      <c r="F36" s="96">
        <f>ROUND((SUM(BH130:BH225)),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44</v>
      </c>
      <c r="F37" s="96">
        <f>ROUND((SUM(BI130:BI225)),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203094.86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1" t="str">
        <f>E7</f>
        <v>Kompostáreň Partizánske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5" t="str">
        <f>E9</f>
        <v>SO 101 - PRIJÍMACIA HALA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J130</f>
        <v>169245.72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5" customHeight="1" x14ac:dyDescent="0.2">
      <c r="B97" s="109"/>
      <c r="D97" s="110" t="s">
        <v>133</v>
      </c>
      <c r="E97" s="111"/>
      <c r="F97" s="111"/>
      <c r="G97" s="111"/>
      <c r="H97" s="111"/>
      <c r="I97" s="111"/>
      <c r="J97" s="112">
        <f>J131</f>
        <v>67862</v>
      </c>
      <c r="L97" s="109"/>
    </row>
    <row r="98" spans="1:31" s="10" customFormat="1" ht="19.899999999999999" customHeight="1" x14ac:dyDescent="0.2">
      <c r="B98" s="113"/>
      <c r="D98" s="114" t="s">
        <v>134</v>
      </c>
      <c r="E98" s="115"/>
      <c r="F98" s="115"/>
      <c r="G98" s="115"/>
      <c r="H98" s="115"/>
      <c r="I98" s="115"/>
      <c r="J98" s="116">
        <f>J132</f>
        <v>928.08</v>
      </c>
      <c r="L98" s="113"/>
    </row>
    <row r="99" spans="1:31" s="10" customFormat="1" ht="19.899999999999999" customHeight="1" x14ac:dyDescent="0.2">
      <c r="B99" s="113"/>
      <c r="D99" s="114" t="s">
        <v>135</v>
      </c>
      <c r="E99" s="115"/>
      <c r="F99" s="115"/>
      <c r="G99" s="115"/>
      <c r="H99" s="115"/>
      <c r="I99" s="115"/>
      <c r="J99" s="116">
        <f>J138</f>
        <v>11840.88</v>
      </c>
      <c r="L99" s="113"/>
    </row>
    <row r="100" spans="1:31" s="10" customFormat="1" ht="19.899999999999999" customHeight="1" x14ac:dyDescent="0.2">
      <c r="B100" s="113"/>
      <c r="D100" s="114" t="s">
        <v>136</v>
      </c>
      <c r="E100" s="115"/>
      <c r="F100" s="115"/>
      <c r="G100" s="115"/>
      <c r="H100" s="115"/>
      <c r="I100" s="115"/>
      <c r="J100" s="116">
        <f>J144</f>
        <v>27035.33</v>
      </c>
      <c r="L100" s="113"/>
    </row>
    <row r="101" spans="1:31" s="10" customFormat="1" ht="19.899999999999999" customHeight="1" x14ac:dyDescent="0.2">
      <c r="B101" s="113"/>
      <c r="D101" s="114" t="s">
        <v>137</v>
      </c>
      <c r="E101" s="115"/>
      <c r="F101" s="115"/>
      <c r="G101" s="115"/>
      <c r="H101" s="115"/>
      <c r="I101" s="115"/>
      <c r="J101" s="116">
        <f>J151</f>
        <v>19520.28</v>
      </c>
      <c r="L101" s="113"/>
    </row>
    <row r="102" spans="1:31" s="10" customFormat="1" ht="19.899999999999999" customHeight="1" x14ac:dyDescent="0.2">
      <c r="B102" s="113"/>
      <c r="D102" s="114" t="s">
        <v>138</v>
      </c>
      <c r="E102" s="115"/>
      <c r="F102" s="115"/>
      <c r="G102" s="115"/>
      <c r="H102" s="115"/>
      <c r="I102" s="115"/>
      <c r="J102" s="116">
        <f>J158</f>
        <v>8537.43</v>
      </c>
      <c r="L102" s="113"/>
    </row>
    <row r="103" spans="1:31" s="9" customFormat="1" ht="24.95" customHeight="1" x14ac:dyDescent="0.2">
      <c r="B103" s="109"/>
      <c r="D103" s="110" t="s">
        <v>139</v>
      </c>
      <c r="E103" s="111"/>
      <c r="F103" s="111"/>
      <c r="G103" s="111"/>
      <c r="H103" s="111"/>
      <c r="I103" s="111"/>
      <c r="J103" s="112">
        <f>J160</f>
        <v>26368.22</v>
      </c>
      <c r="L103" s="109"/>
    </row>
    <row r="104" spans="1:31" s="10" customFormat="1" ht="19.899999999999999" customHeight="1" x14ac:dyDescent="0.2">
      <c r="B104" s="113"/>
      <c r="D104" s="114" t="s">
        <v>140</v>
      </c>
      <c r="E104" s="115"/>
      <c r="F104" s="115"/>
      <c r="G104" s="115"/>
      <c r="H104" s="115"/>
      <c r="I104" s="115"/>
      <c r="J104" s="116">
        <f>J161</f>
        <v>12375.01</v>
      </c>
      <c r="L104" s="113"/>
    </row>
    <row r="105" spans="1:31" s="10" customFormat="1" ht="19.899999999999999" customHeight="1" x14ac:dyDescent="0.2">
      <c r="B105" s="113"/>
      <c r="D105" s="114" t="s">
        <v>141</v>
      </c>
      <c r="E105" s="115"/>
      <c r="F105" s="115"/>
      <c r="G105" s="115"/>
      <c r="H105" s="115"/>
      <c r="I105" s="115"/>
      <c r="J105" s="116">
        <f>J169</f>
        <v>8413.2100000000009</v>
      </c>
      <c r="L105" s="113"/>
    </row>
    <row r="106" spans="1:31" s="10" customFormat="1" ht="19.899999999999999" customHeight="1" x14ac:dyDescent="0.2">
      <c r="B106" s="113"/>
      <c r="D106" s="114" t="s">
        <v>142</v>
      </c>
      <c r="E106" s="115"/>
      <c r="F106" s="115"/>
      <c r="G106" s="115"/>
      <c r="H106" s="115"/>
      <c r="I106" s="115"/>
      <c r="J106" s="116">
        <f>J177</f>
        <v>5580</v>
      </c>
      <c r="L106" s="113"/>
    </row>
    <row r="107" spans="1:31" s="9" customFormat="1" ht="24.95" customHeight="1" x14ac:dyDescent="0.2">
      <c r="B107" s="109"/>
      <c r="D107" s="110" t="s">
        <v>143</v>
      </c>
      <c r="E107" s="111"/>
      <c r="F107" s="111"/>
      <c r="G107" s="111"/>
      <c r="H107" s="111"/>
      <c r="I107" s="111"/>
      <c r="J107" s="112">
        <f>J181</f>
        <v>72715.5</v>
      </c>
      <c r="L107" s="109"/>
    </row>
    <row r="108" spans="1:31" s="10" customFormat="1" ht="19.899999999999999" customHeight="1" x14ac:dyDescent="0.2">
      <c r="B108" s="113"/>
      <c r="D108" s="114" t="s">
        <v>144</v>
      </c>
      <c r="E108" s="115"/>
      <c r="F108" s="115"/>
      <c r="G108" s="115"/>
      <c r="H108" s="115"/>
      <c r="I108" s="115"/>
      <c r="J108" s="116">
        <f>J182</f>
        <v>7228</v>
      </c>
      <c r="L108" s="113"/>
    </row>
    <row r="109" spans="1:31" s="10" customFormat="1" ht="19.899999999999999" customHeight="1" x14ac:dyDescent="0.2">
      <c r="B109" s="113"/>
      <c r="D109" s="114" t="s">
        <v>145</v>
      </c>
      <c r="E109" s="115"/>
      <c r="F109" s="115"/>
      <c r="G109" s="115"/>
      <c r="H109" s="115"/>
      <c r="I109" s="115"/>
      <c r="J109" s="116">
        <f>J213</f>
        <v>65487.5</v>
      </c>
      <c r="L109" s="113"/>
    </row>
    <row r="110" spans="1:31" s="9" customFormat="1" ht="24.95" customHeight="1" x14ac:dyDescent="0.2">
      <c r="B110" s="109"/>
      <c r="D110" s="110" t="s">
        <v>146</v>
      </c>
      <c r="E110" s="111"/>
      <c r="F110" s="111"/>
      <c r="G110" s="111"/>
      <c r="H110" s="111"/>
      <c r="I110" s="111"/>
      <c r="J110" s="112">
        <f>J216</f>
        <v>2300</v>
      </c>
      <c r="L110" s="109"/>
    </row>
    <row r="111" spans="1:31" s="2" customFormat="1" ht="21.75" customHeight="1" x14ac:dyDescent="0.2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 x14ac:dyDescent="0.2">
      <c r="A112" s="29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pans="1:31" s="2" customFormat="1" ht="6.95" customHeight="1" x14ac:dyDescent="0.2">
      <c r="A116" s="29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4.95" customHeight="1" x14ac:dyDescent="0.2">
      <c r="A117" s="29"/>
      <c r="B117" s="30"/>
      <c r="C117" s="18" t="s">
        <v>147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5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 x14ac:dyDescent="0.2">
      <c r="A119" s="29"/>
      <c r="B119" s="30"/>
      <c r="C119" s="24" t="s">
        <v>15</v>
      </c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5" customHeight="1" x14ac:dyDescent="0.2">
      <c r="A120" s="29"/>
      <c r="B120" s="30"/>
      <c r="C120" s="29"/>
      <c r="D120" s="29"/>
      <c r="E120" s="231" t="str">
        <f>E7</f>
        <v>Kompostáreň Partizánske</v>
      </c>
      <c r="F120" s="232"/>
      <c r="G120" s="232"/>
      <c r="H120" s="232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 x14ac:dyDescent="0.2">
      <c r="A121" s="29"/>
      <c r="B121" s="30"/>
      <c r="C121" s="24" t="s">
        <v>125</v>
      </c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 x14ac:dyDescent="0.2">
      <c r="A122" s="29"/>
      <c r="B122" s="30"/>
      <c r="C122" s="29"/>
      <c r="D122" s="29"/>
      <c r="E122" s="225" t="str">
        <f>E9</f>
        <v>SO 101 - PRIJÍMACIA HALA</v>
      </c>
      <c r="F122" s="230"/>
      <c r="G122" s="230"/>
      <c r="H122" s="230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 x14ac:dyDescent="0.2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 x14ac:dyDescent="0.2">
      <c r="A124" s="29"/>
      <c r="B124" s="30"/>
      <c r="C124" s="24" t="s">
        <v>19</v>
      </c>
      <c r="D124" s="29"/>
      <c r="E124" s="29"/>
      <c r="F124" s="22" t="str">
        <f>F12</f>
        <v>Partizánske parc.č.: 3958/171</v>
      </c>
      <c r="G124" s="29"/>
      <c r="H124" s="29"/>
      <c r="I124" s="24" t="s">
        <v>21</v>
      </c>
      <c r="J124" s="52" t="str">
        <f>IF(J12="","",J12)</f>
        <v>17. 2. 2020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 x14ac:dyDescent="0.2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 x14ac:dyDescent="0.2">
      <c r="A126" s="29"/>
      <c r="B126" s="30"/>
      <c r="C126" s="24" t="s">
        <v>23</v>
      </c>
      <c r="D126" s="29"/>
      <c r="E126" s="29"/>
      <c r="F126" s="22" t="str">
        <f>E15</f>
        <v>Mesto Partizánske</v>
      </c>
      <c r="G126" s="29"/>
      <c r="H126" s="29"/>
      <c r="I126" s="24" t="s">
        <v>29</v>
      </c>
      <c r="J126" s="27" t="str">
        <f>E21</f>
        <v>Hescon, s.r.o.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" customHeight="1" x14ac:dyDescent="0.2">
      <c r="A127" s="29"/>
      <c r="B127" s="30"/>
      <c r="C127" s="24" t="s">
        <v>27</v>
      </c>
      <c r="D127" s="29"/>
      <c r="E127" s="29"/>
      <c r="F127" s="22" t="str">
        <f>IF(E18="","",E18)</f>
        <v>Vyplň údaj</v>
      </c>
      <c r="G127" s="29"/>
      <c r="H127" s="29"/>
      <c r="I127" s="24" t="s">
        <v>32</v>
      </c>
      <c r="J127" s="27" t="str">
        <f>E24</f>
        <v>Hescon, s.r.o.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 x14ac:dyDescent="0.2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 x14ac:dyDescent="0.2">
      <c r="A129" s="117"/>
      <c r="B129" s="118"/>
      <c r="C129" s="119" t="s">
        <v>148</v>
      </c>
      <c r="D129" s="120" t="s">
        <v>60</v>
      </c>
      <c r="E129" s="120" t="s">
        <v>56</v>
      </c>
      <c r="F129" s="120" t="s">
        <v>57</v>
      </c>
      <c r="G129" s="120" t="s">
        <v>149</v>
      </c>
      <c r="H129" s="120" t="s">
        <v>150</v>
      </c>
      <c r="I129" s="120" t="s">
        <v>151</v>
      </c>
      <c r="J129" s="121" t="s">
        <v>130</v>
      </c>
      <c r="K129" s="122" t="s">
        <v>152</v>
      </c>
      <c r="L129" s="123"/>
      <c r="M129" s="59" t="s">
        <v>1</v>
      </c>
      <c r="N129" s="60" t="s">
        <v>39</v>
      </c>
      <c r="O129" s="60" t="s">
        <v>153</v>
      </c>
      <c r="P129" s="60" t="s">
        <v>154</v>
      </c>
      <c r="Q129" s="60" t="s">
        <v>155</v>
      </c>
      <c r="R129" s="60" t="s">
        <v>156</v>
      </c>
      <c r="S129" s="60" t="s">
        <v>157</v>
      </c>
      <c r="T129" s="61" t="s">
        <v>158</v>
      </c>
      <c r="U129" s="117"/>
      <c r="V129" s="117"/>
      <c r="W129" s="117"/>
      <c r="X129" s="117"/>
      <c r="Y129" s="117"/>
      <c r="Z129" s="117"/>
      <c r="AA129" s="117"/>
      <c r="AB129" s="117"/>
      <c r="AC129" s="117"/>
      <c r="AD129" s="117"/>
      <c r="AE129" s="117"/>
    </row>
    <row r="130" spans="1:65" s="2" customFormat="1" ht="22.9" customHeight="1" x14ac:dyDescent="0.25">
      <c r="A130" s="29"/>
      <c r="B130" s="30"/>
      <c r="C130" s="66" t="s">
        <v>131</v>
      </c>
      <c r="D130" s="29"/>
      <c r="E130" s="29"/>
      <c r="F130" s="29"/>
      <c r="G130" s="29"/>
      <c r="H130" s="29"/>
      <c r="I130" s="29"/>
      <c r="J130" s="124">
        <f>BK130</f>
        <v>169245.72</v>
      </c>
      <c r="K130" s="29"/>
      <c r="L130" s="30"/>
      <c r="M130" s="62"/>
      <c r="N130" s="53"/>
      <c r="O130" s="63"/>
      <c r="P130" s="125">
        <f>P131+P160+P181+P216</f>
        <v>0</v>
      </c>
      <c r="Q130" s="63"/>
      <c r="R130" s="125">
        <f>R131+R160+R181+R216</f>
        <v>1571.9559214399997</v>
      </c>
      <c r="S130" s="63"/>
      <c r="T130" s="126">
        <f>T131+T160+T181+T216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74</v>
      </c>
      <c r="AU130" s="14" t="s">
        <v>132</v>
      </c>
      <c r="BK130" s="127">
        <f>BK131+BK160+BK181+BK216</f>
        <v>169245.72</v>
      </c>
    </row>
    <row r="131" spans="1:65" s="12" customFormat="1" ht="25.9" customHeight="1" x14ac:dyDescent="0.2">
      <c r="B131" s="128"/>
      <c r="D131" s="129" t="s">
        <v>74</v>
      </c>
      <c r="E131" s="130" t="s">
        <v>159</v>
      </c>
      <c r="F131" s="130" t="s">
        <v>160</v>
      </c>
      <c r="I131" s="131"/>
      <c r="J131" s="132">
        <f>BK131</f>
        <v>67862</v>
      </c>
      <c r="L131" s="128"/>
      <c r="M131" s="133"/>
      <c r="N131" s="134"/>
      <c r="O131" s="134"/>
      <c r="P131" s="135">
        <f>P132+P138+P144+P151+P158</f>
        <v>0</v>
      </c>
      <c r="Q131" s="134"/>
      <c r="R131" s="135">
        <f>R132+R138+R144+R151+R158</f>
        <v>947.68970051999986</v>
      </c>
      <c r="S131" s="134"/>
      <c r="T131" s="136">
        <f>T132+T138+T144+T151+T158</f>
        <v>0</v>
      </c>
      <c r="AR131" s="129" t="s">
        <v>83</v>
      </c>
      <c r="AT131" s="137" t="s">
        <v>74</v>
      </c>
      <c r="AU131" s="137" t="s">
        <v>75</v>
      </c>
      <c r="AY131" s="129" t="s">
        <v>161</v>
      </c>
      <c r="BK131" s="138">
        <f>BK132+BK138+BK144+BK151+BK158</f>
        <v>67862</v>
      </c>
    </row>
    <row r="132" spans="1:65" s="12" customFormat="1" ht="22.9" customHeight="1" x14ac:dyDescent="0.2">
      <c r="B132" s="128"/>
      <c r="D132" s="129" t="s">
        <v>74</v>
      </c>
      <c r="E132" s="139" t="s">
        <v>83</v>
      </c>
      <c r="F132" s="139" t="s">
        <v>162</v>
      </c>
      <c r="I132" s="131"/>
      <c r="J132" s="140">
        <f>BK132</f>
        <v>928.08</v>
      </c>
      <c r="L132" s="128"/>
      <c r="M132" s="133"/>
      <c r="N132" s="134"/>
      <c r="O132" s="134"/>
      <c r="P132" s="135">
        <f>SUM(P133:P137)</f>
        <v>0</v>
      </c>
      <c r="Q132" s="134"/>
      <c r="R132" s="135">
        <f>SUM(R133:R137)</f>
        <v>0</v>
      </c>
      <c r="S132" s="134"/>
      <c r="T132" s="136">
        <f>SUM(T133:T137)</f>
        <v>0</v>
      </c>
      <c r="AR132" s="129" t="s">
        <v>83</v>
      </c>
      <c r="AT132" s="137" t="s">
        <v>74</v>
      </c>
      <c r="AU132" s="137" t="s">
        <v>83</v>
      </c>
      <c r="AY132" s="129" t="s">
        <v>161</v>
      </c>
      <c r="BK132" s="138">
        <f>SUM(BK133:BK137)</f>
        <v>928.08</v>
      </c>
    </row>
    <row r="133" spans="1:65" s="2" customFormat="1" ht="14.45" customHeight="1" x14ac:dyDescent="0.2">
      <c r="A133" s="29"/>
      <c r="B133" s="141"/>
      <c r="C133" s="142" t="s">
        <v>163</v>
      </c>
      <c r="D133" s="142" t="s">
        <v>164</v>
      </c>
      <c r="E133" s="143" t="s">
        <v>165</v>
      </c>
      <c r="F133" s="144" t="s">
        <v>166</v>
      </c>
      <c r="G133" s="145" t="s">
        <v>167</v>
      </c>
      <c r="H133" s="146">
        <v>78.650000000000006</v>
      </c>
      <c r="I133" s="147">
        <v>7</v>
      </c>
      <c r="J133" s="148">
        <f>ROUND(I133*H133,2)</f>
        <v>550.54999999999995</v>
      </c>
      <c r="K133" s="149"/>
      <c r="L133" s="30"/>
      <c r="M133" s="150" t="s">
        <v>1</v>
      </c>
      <c r="N133" s="151" t="s">
        <v>41</v>
      </c>
      <c r="O133" s="55"/>
      <c r="P133" s="152">
        <f>O133*H133</f>
        <v>0</v>
      </c>
      <c r="Q133" s="152">
        <v>0</v>
      </c>
      <c r="R133" s="152">
        <f>Q133*H133</f>
        <v>0</v>
      </c>
      <c r="S133" s="152">
        <v>0</v>
      </c>
      <c r="T133" s="153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168</v>
      </c>
      <c r="AT133" s="154" t="s">
        <v>164</v>
      </c>
      <c r="AU133" s="154" t="s">
        <v>163</v>
      </c>
      <c r="AY133" s="14" t="s">
        <v>161</v>
      </c>
      <c r="BE133" s="155">
        <f>IF(N133="základná",J133,0)</f>
        <v>0</v>
      </c>
      <c r="BF133" s="155">
        <f>IF(N133="znížená",J133,0)</f>
        <v>550.54999999999995</v>
      </c>
      <c r="BG133" s="155">
        <f>IF(N133="zákl. prenesená",J133,0)</f>
        <v>0</v>
      </c>
      <c r="BH133" s="155">
        <f>IF(N133="zníž. prenesená",J133,0)</f>
        <v>0</v>
      </c>
      <c r="BI133" s="155">
        <f>IF(N133="nulová",J133,0)</f>
        <v>0</v>
      </c>
      <c r="BJ133" s="14" t="s">
        <v>163</v>
      </c>
      <c r="BK133" s="155">
        <f>ROUND(I133*H133,2)</f>
        <v>550.54999999999995</v>
      </c>
      <c r="BL133" s="14" t="s">
        <v>168</v>
      </c>
      <c r="BM133" s="154" t="s">
        <v>169</v>
      </c>
    </row>
    <row r="134" spans="1:65" s="2" customFormat="1" ht="37.9" customHeight="1" x14ac:dyDescent="0.2">
      <c r="A134" s="29"/>
      <c r="B134" s="141"/>
      <c r="C134" s="142" t="s">
        <v>170</v>
      </c>
      <c r="D134" s="142" t="s">
        <v>164</v>
      </c>
      <c r="E134" s="143" t="s">
        <v>171</v>
      </c>
      <c r="F134" s="144" t="s">
        <v>172</v>
      </c>
      <c r="G134" s="145" t="s">
        <v>167</v>
      </c>
      <c r="H134" s="146">
        <v>78.650000000000006</v>
      </c>
      <c r="I134" s="147">
        <v>0.5</v>
      </c>
      <c r="J134" s="148">
        <f>ROUND(I134*H134,2)</f>
        <v>39.33</v>
      </c>
      <c r="K134" s="149"/>
      <c r="L134" s="30"/>
      <c r="M134" s="150" t="s">
        <v>1</v>
      </c>
      <c r="N134" s="151" t="s">
        <v>41</v>
      </c>
      <c r="O134" s="55"/>
      <c r="P134" s="152">
        <f>O134*H134</f>
        <v>0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168</v>
      </c>
      <c r="AT134" s="154" t="s">
        <v>164</v>
      </c>
      <c r="AU134" s="154" t="s">
        <v>163</v>
      </c>
      <c r="AY134" s="14" t="s">
        <v>161</v>
      </c>
      <c r="BE134" s="155">
        <f>IF(N134="základná",J134,0)</f>
        <v>0</v>
      </c>
      <c r="BF134" s="155">
        <f>IF(N134="znížená",J134,0)</f>
        <v>39.33</v>
      </c>
      <c r="BG134" s="155">
        <f>IF(N134="zákl. prenesená",J134,0)</f>
        <v>0</v>
      </c>
      <c r="BH134" s="155">
        <f>IF(N134="zníž. prenesená",J134,0)</f>
        <v>0</v>
      </c>
      <c r="BI134" s="155">
        <f>IF(N134="nulová",J134,0)</f>
        <v>0</v>
      </c>
      <c r="BJ134" s="14" t="s">
        <v>163</v>
      </c>
      <c r="BK134" s="155">
        <f>ROUND(I134*H134,2)</f>
        <v>39.33</v>
      </c>
      <c r="BL134" s="14" t="s">
        <v>168</v>
      </c>
      <c r="BM134" s="154" t="s">
        <v>173</v>
      </c>
    </row>
    <row r="135" spans="1:65" s="2" customFormat="1" ht="24.2" customHeight="1" x14ac:dyDescent="0.2">
      <c r="A135" s="29"/>
      <c r="B135" s="141"/>
      <c r="C135" s="142" t="s">
        <v>168</v>
      </c>
      <c r="D135" s="142" t="s">
        <v>164</v>
      </c>
      <c r="E135" s="143" t="s">
        <v>174</v>
      </c>
      <c r="F135" s="144" t="s">
        <v>175</v>
      </c>
      <c r="G135" s="145" t="s">
        <v>167</v>
      </c>
      <c r="H135" s="146">
        <v>78.650000000000006</v>
      </c>
      <c r="I135" s="147">
        <v>1</v>
      </c>
      <c r="J135" s="148">
        <f>ROUND(I135*H135,2)</f>
        <v>78.650000000000006</v>
      </c>
      <c r="K135" s="149"/>
      <c r="L135" s="30"/>
      <c r="M135" s="150" t="s">
        <v>1</v>
      </c>
      <c r="N135" s="151" t="s">
        <v>41</v>
      </c>
      <c r="O135" s="55"/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163</v>
      </c>
      <c r="AY135" s="14" t="s">
        <v>161</v>
      </c>
      <c r="BE135" s="155">
        <f>IF(N135="základná",J135,0)</f>
        <v>0</v>
      </c>
      <c r="BF135" s="155">
        <f>IF(N135="znížená",J135,0)</f>
        <v>78.650000000000006</v>
      </c>
      <c r="BG135" s="155">
        <f>IF(N135="zákl. prenesená",J135,0)</f>
        <v>0</v>
      </c>
      <c r="BH135" s="155">
        <f>IF(N135="zníž. prenesená",J135,0)</f>
        <v>0</v>
      </c>
      <c r="BI135" s="155">
        <f>IF(N135="nulová",J135,0)</f>
        <v>0</v>
      </c>
      <c r="BJ135" s="14" t="s">
        <v>163</v>
      </c>
      <c r="BK135" s="155">
        <f>ROUND(I135*H135,2)</f>
        <v>78.650000000000006</v>
      </c>
      <c r="BL135" s="14" t="s">
        <v>168</v>
      </c>
      <c r="BM135" s="154" t="s">
        <v>176</v>
      </c>
    </row>
    <row r="136" spans="1:65" s="2" customFormat="1" ht="24.2" customHeight="1" x14ac:dyDescent="0.2">
      <c r="A136" s="29"/>
      <c r="B136" s="141"/>
      <c r="C136" s="142" t="s">
        <v>177</v>
      </c>
      <c r="D136" s="142" t="s">
        <v>164</v>
      </c>
      <c r="E136" s="143" t="s">
        <v>178</v>
      </c>
      <c r="F136" s="144" t="s">
        <v>179</v>
      </c>
      <c r="G136" s="145" t="s">
        <v>167</v>
      </c>
      <c r="H136" s="146">
        <v>78.650000000000006</v>
      </c>
      <c r="I136" s="147">
        <v>3</v>
      </c>
      <c r="J136" s="148">
        <f>ROUND(I136*H136,2)</f>
        <v>235.95</v>
      </c>
      <c r="K136" s="149"/>
      <c r="L136" s="30"/>
      <c r="M136" s="150" t="s">
        <v>1</v>
      </c>
      <c r="N136" s="151" t="s">
        <v>41</v>
      </c>
      <c r="O136" s="55"/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163</v>
      </c>
      <c r="AY136" s="14" t="s">
        <v>161</v>
      </c>
      <c r="BE136" s="155">
        <f>IF(N136="základná",J136,0)</f>
        <v>0</v>
      </c>
      <c r="BF136" s="155">
        <f>IF(N136="znížená",J136,0)</f>
        <v>235.95</v>
      </c>
      <c r="BG136" s="155">
        <f>IF(N136="zákl. prenesená",J136,0)</f>
        <v>0</v>
      </c>
      <c r="BH136" s="155">
        <f>IF(N136="zníž. prenesená",J136,0)</f>
        <v>0</v>
      </c>
      <c r="BI136" s="155">
        <f>IF(N136="nulová",J136,0)</f>
        <v>0</v>
      </c>
      <c r="BJ136" s="14" t="s">
        <v>163</v>
      </c>
      <c r="BK136" s="155">
        <f>ROUND(I136*H136,2)</f>
        <v>235.95</v>
      </c>
      <c r="BL136" s="14" t="s">
        <v>168</v>
      </c>
      <c r="BM136" s="154" t="s">
        <v>180</v>
      </c>
    </row>
    <row r="137" spans="1:65" s="2" customFormat="1" ht="14.45" customHeight="1" x14ac:dyDescent="0.2">
      <c r="A137" s="29"/>
      <c r="B137" s="141"/>
      <c r="C137" s="142" t="s">
        <v>181</v>
      </c>
      <c r="D137" s="142" t="s">
        <v>164</v>
      </c>
      <c r="E137" s="143" t="s">
        <v>182</v>
      </c>
      <c r="F137" s="144" t="s">
        <v>183</v>
      </c>
      <c r="G137" s="145" t="s">
        <v>167</v>
      </c>
      <c r="H137" s="146">
        <v>78.650000000000006</v>
      </c>
      <c r="I137" s="147">
        <v>0.3</v>
      </c>
      <c r="J137" s="148">
        <f>ROUND(I137*H137,2)</f>
        <v>23.6</v>
      </c>
      <c r="K137" s="149"/>
      <c r="L137" s="30"/>
      <c r="M137" s="150" t="s">
        <v>1</v>
      </c>
      <c r="N137" s="151" t="s">
        <v>41</v>
      </c>
      <c r="O137" s="55"/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168</v>
      </c>
      <c r="AT137" s="154" t="s">
        <v>164</v>
      </c>
      <c r="AU137" s="154" t="s">
        <v>163</v>
      </c>
      <c r="AY137" s="14" t="s">
        <v>161</v>
      </c>
      <c r="BE137" s="155">
        <f>IF(N137="základná",J137,0)</f>
        <v>0</v>
      </c>
      <c r="BF137" s="155">
        <f>IF(N137="znížená",J137,0)</f>
        <v>23.6</v>
      </c>
      <c r="BG137" s="155">
        <f>IF(N137="zákl. prenesená",J137,0)</f>
        <v>0</v>
      </c>
      <c r="BH137" s="155">
        <f>IF(N137="zníž. prenesená",J137,0)</f>
        <v>0</v>
      </c>
      <c r="BI137" s="155">
        <f>IF(N137="nulová",J137,0)</f>
        <v>0</v>
      </c>
      <c r="BJ137" s="14" t="s">
        <v>163</v>
      </c>
      <c r="BK137" s="155">
        <f>ROUND(I137*H137,2)</f>
        <v>23.6</v>
      </c>
      <c r="BL137" s="14" t="s">
        <v>168</v>
      </c>
      <c r="BM137" s="154" t="s">
        <v>184</v>
      </c>
    </row>
    <row r="138" spans="1:65" s="12" customFormat="1" ht="22.9" customHeight="1" x14ac:dyDescent="0.2">
      <c r="B138" s="128"/>
      <c r="D138" s="129" t="s">
        <v>74</v>
      </c>
      <c r="E138" s="139" t="s">
        <v>163</v>
      </c>
      <c r="F138" s="139" t="s">
        <v>185</v>
      </c>
      <c r="I138" s="131"/>
      <c r="J138" s="140">
        <f>BK138</f>
        <v>11840.88</v>
      </c>
      <c r="L138" s="128"/>
      <c r="M138" s="133"/>
      <c r="N138" s="134"/>
      <c r="O138" s="134"/>
      <c r="P138" s="135">
        <f>SUM(P139:P143)</f>
        <v>0</v>
      </c>
      <c r="Q138" s="134"/>
      <c r="R138" s="135">
        <f>SUM(R139:R143)</f>
        <v>179.32090110000001</v>
      </c>
      <c r="S138" s="134"/>
      <c r="T138" s="136">
        <f>SUM(T139:T143)</f>
        <v>0</v>
      </c>
      <c r="AR138" s="129" t="s">
        <v>83</v>
      </c>
      <c r="AT138" s="137" t="s">
        <v>74</v>
      </c>
      <c r="AU138" s="137" t="s">
        <v>83</v>
      </c>
      <c r="AY138" s="129" t="s">
        <v>161</v>
      </c>
      <c r="BK138" s="138">
        <f>SUM(BK139:BK143)</f>
        <v>11840.88</v>
      </c>
    </row>
    <row r="139" spans="1:65" s="2" customFormat="1" ht="24.2" customHeight="1" x14ac:dyDescent="0.2">
      <c r="A139" s="29"/>
      <c r="B139" s="141"/>
      <c r="C139" s="142" t="s">
        <v>186</v>
      </c>
      <c r="D139" s="142" t="s">
        <v>164</v>
      </c>
      <c r="E139" s="143" t="s">
        <v>187</v>
      </c>
      <c r="F139" s="144" t="s">
        <v>188</v>
      </c>
      <c r="G139" s="145" t="s">
        <v>167</v>
      </c>
      <c r="H139" s="146">
        <v>78.650000000000006</v>
      </c>
      <c r="I139" s="147">
        <v>75</v>
      </c>
      <c r="J139" s="148">
        <f>ROUND(I139*H139,2)</f>
        <v>5898.75</v>
      </c>
      <c r="K139" s="149"/>
      <c r="L139" s="30"/>
      <c r="M139" s="150" t="s">
        <v>1</v>
      </c>
      <c r="N139" s="151" t="s">
        <v>41</v>
      </c>
      <c r="O139" s="55"/>
      <c r="P139" s="152">
        <f>O139*H139</f>
        <v>0</v>
      </c>
      <c r="Q139" s="152">
        <v>2.2151299999999998</v>
      </c>
      <c r="R139" s="152">
        <f>Q139*H139</f>
        <v>174.21997450000001</v>
      </c>
      <c r="S139" s="152">
        <v>0</v>
      </c>
      <c r="T139" s="153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168</v>
      </c>
      <c r="AT139" s="154" t="s">
        <v>164</v>
      </c>
      <c r="AU139" s="154" t="s">
        <v>163</v>
      </c>
      <c r="AY139" s="14" t="s">
        <v>161</v>
      </c>
      <c r="BE139" s="155">
        <f>IF(N139="základná",J139,0)</f>
        <v>0</v>
      </c>
      <c r="BF139" s="155">
        <f>IF(N139="znížená",J139,0)</f>
        <v>5898.75</v>
      </c>
      <c r="BG139" s="155">
        <f>IF(N139="zákl. prenesená",J139,0)</f>
        <v>0</v>
      </c>
      <c r="BH139" s="155">
        <f>IF(N139="zníž. prenesená",J139,0)</f>
        <v>0</v>
      </c>
      <c r="BI139" s="155">
        <f>IF(N139="nulová",J139,0)</f>
        <v>0</v>
      </c>
      <c r="BJ139" s="14" t="s">
        <v>163</v>
      </c>
      <c r="BK139" s="155">
        <f>ROUND(I139*H139,2)</f>
        <v>5898.75</v>
      </c>
      <c r="BL139" s="14" t="s">
        <v>168</v>
      </c>
      <c r="BM139" s="154" t="s">
        <v>189</v>
      </c>
    </row>
    <row r="140" spans="1:65" s="2" customFormat="1" ht="14.45" customHeight="1" x14ac:dyDescent="0.2">
      <c r="A140" s="29"/>
      <c r="B140" s="141"/>
      <c r="C140" s="142" t="s">
        <v>190</v>
      </c>
      <c r="D140" s="142" t="s">
        <v>164</v>
      </c>
      <c r="E140" s="143" t="s">
        <v>191</v>
      </c>
      <c r="F140" s="144" t="s">
        <v>192</v>
      </c>
      <c r="G140" s="145" t="s">
        <v>193</v>
      </c>
      <c r="H140" s="146">
        <v>3.9329999999999998</v>
      </c>
      <c r="I140" s="147">
        <v>1200</v>
      </c>
      <c r="J140" s="148">
        <f>ROUND(I140*H140,2)</f>
        <v>4719.6000000000004</v>
      </c>
      <c r="K140" s="149"/>
      <c r="L140" s="30"/>
      <c r="M140" s="150" t="s">
        <v>1</v>
      </c>
      <c r="N140" s="151" t="s">
        <v>41</v>
      </c>
      <c r="O140" s="55"/>
      <c r="P140" s="152">
        <f>O140*H140</f>
        <v>0</v>
      </c>
      <c r="Q140" s="152">
        <v>1.01895</v>
      </c>
      <c r="R140" s="152">
        <f>Q140*H140</f>
        <v>4.0075303499999997</v>
      </c>
      <c r="S140" s="152">
        <v>0</v>
      </c>
      <c r="T140" s="153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168</v>
      </c>
      <c r="AT140" s="154" t="s">
        <v>164</v>
      </c>
      <c r="AU140" s="154" t="s">
        <v>163</v>
      </c>
      <c r="AY140" s="14" t="s">
        <v>161</v>
      </c>
      <c r="BE140" s="155">
        <f>IF(N140="základná",J140,0)</f>
        <v>0</v>
      </c>
      <c r="BF140" s="155">
        <f>IF(N140="znížená",J140,0)</f>
        <v>4719.6000000000004</v>
      </c>
      <c r="BG140" s="155">
        <f>IF(N140="zákl. prenesená",J140,0)</f>
        <v>0</v>
      </c>
      <c r="BH140" s="155">
        <f>IF(N140="zníž. prenesená",J140,0)</f>
        <v>0</v>
      </c>
      <c r="BI140" s="155">
        <f>IF(N140="nulová",J140,0)</f>
        <v>0</v>
      </c>
      <c r="BJ140" s="14" t="s">
        <v>163</v>
      </c>
      <c r="BK140" s="155">
        <f>ROUND(I140*H140,2)</f>
        <v>4719.6000000000004</v>
      </c>
      <c r="BL140" s="14" t="s">
        <v>168</v>
      </c>
      <c r="BM140" s="154" t="s">
        <v>194</v>
      </c>
    </row>
    <row r="141" spans="1:65" s="2" customFormat="1" ht="24.2" customHeight="1" x14ac:dyDescent="0.2">
      <c r="A141" s="29"/>
      <c r="B141" s="141"/>
      <c r="C141" s="142" t="s">
        <v>195</v>
      </c>
      <c r="D141" s="142" t="s">
        <v>164</v>
      </c>
      <c r="E141" s="143" t="s">
        <v>196</v>
      </c>
      <c r="F141" s="144" t="s">
        <v>197</v>
      </c>
      <c r="G141" s="145" t="s">
        <v>198</v>
      </c>
      <c r="H141" s="146">
        <v>434.75</v>
      </c>
      <c r="I141" s="147">
        <v>0.5</v>
      </c>
      <c r="J141" s="148">
        <f>ROUND(I141*H141,2)</f>
        <v>217.38</v>
      </c>
      <c r="K141" s="149"/>
      <c r="L141" s="30"/>
      <c r="M141" s="150" t="s">
        <v>1</v>
      </c>
      <c r="N141" s="151" t="s">
        <v>41</v>
      </c>
      <c r="O141" s="55"/>
      <c r="P141" s="152">
        <f>O141*H141</f>
        <v>0</v>
      </c>
      <c r="Q141" s="152">
        <v>3.0000000000000001E-5</v>
      </c>
      <c r="R141" s="152">
        <f>Q141*H141</f>
        <v>1.30425E-2</v>
      </c>
      <c r="S141" s="152">
        <v>0</v>
      </c>
      <c r="T141" s="153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168</v>
      </c>
      <c r="AT141" s="154" t="s">
        <v>164</v>
      </c>
      <c r="AU141" s="154" t="s">
        <v>163</v>
      </c>
      <c r="AY141" s="14" t="s">
        <v>161</v>
      </c>
      <c r="BE141" s="155">
        <f>IF(N141="základná",J141,0)</f>
        <v>0</v>
      </c>
      <c r="BF141" s="155">
        <f>IF(N141="znížená",J141,0)</f>
        <v>217.38</v>
      </c>
      <c r="BG141" s="155">
        <f>IF(N141="zákl. prenesená",J141,0)</f>
        <v>0</v>
      </c>
      <c r="BH141" s="155">
        <f>IF(N141="zníž. prenesená",J141,0)</f>
        <v>0</v>
      </c>
      <c r="BI141" s="155">
        <f>IF(N141="nulová",J141,0)</f>
        <v>0</v>
      </c>
      <c r="BJ141" s="14" t="s">
        <v>163</v>
      </c>
      <c r="BK141" s="155">
        <f>ROUND(I141*H141,2)</f>
        <v>217.38</v>
      </c>
      <c r="BL141" s="14" t="s">
        <v>168</v>
      </c>
      <c r="BM141" s="154" t="s">
        <v>199</v>
      </c>
    </row>
    <row r="142" spans="1:65" s="2" customFormat="1" ht="14.45" customHeight="1" x14ac:dyDescent="0.2">
      <c r="A142" s="29"/>
      <c r="B142" s="141"/>
      <c r="C142" s="156" t="s">
        <v>200</v>
      </c>
      <c r="D142" s="156" t="s">
        <v>201</v>
      </c>
      <c r="E142" s="157" t="s">
        <v>202</v>
      </c>
      <c r="F142" s="158" t="s">
        <v>203</v>
      </c>
      <c r="G142" s="159" t="s">
        <v>198</v>
      </c>
      <c r="H142" s="160">
        <v>443.44499999999999</v>
      </c>
      <c r="I142" s="161">
        <v>0.6</v>
      </c>
      <c r="J142" s="162">
        <f>ROUND(I142*H142,2)</f>
        <v>266.07</v>
      </c>
      <c r="K142" s="163"/>
      <c r="L142" s="164"/>
      <c r="M142" s="165" t="s">
        <v>1</v>
      </c>
      <c r="N142" s="166" t="s">
        <v>41</v>
      </c>
      <c r="O142" s="55"/>
      <c r="P142" s="152">
        <f>O142*H142</f>
        <v>0</v>
      </c>
      <c r="Q142" s="152">
        <v>2.5000000000000001E-4</v>
      </c>
      <c r="R142" s="152">
        <f>Q142*H142</f>
        <v>0.11086124999999999</v>
      </c>
      <c r="S142" s="152">
        <v>0</v>
      </c>
      <c r="T142" s="153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190</v>
      </c>
      <c r="AT142" s="154" t="s">
        <v>201</v>
      </c>
      <c r="AU142" s="154" t="s">
        <v>163</v>
      </c>
      <c r="AY142" s="14" t="s">
        <v>161</v>
      </c>
      <c r="BE142" s="155">
        <f>IF(N142="základná",J142,0)</f>
        <v>0</v>
      </c>
      <c r="BF142" s="155">
        <f>IF(N142="znížená",J142,0)</f>
        <v>266.07</v>
      </c>
      <c r="BG142" s="155">
        <f>IF(N142="zákl. prenesená",J142,0)</f>
        <v>0</v>
      </c>
      <c r="BH142" s="155">
        <f>IF(N142="zníž. prenesená",J142,0)</f>
        <v>0</v>
      </c>
      <c r="BI142" s="155">
        <f>IF(N142="nulová",J142,0)</f>
        <v>0</v>
      </c>
      <c r="BJ142" s="14" t="s">
        <v>163</v>
      </c>
      <c r="BK142" s="155">
        <f>ROUND(I142*H142,2)</f>
        <v>266.07</v>
      </c>
      <c r="BL142" s="14" t="s">
        <v>168</v>
      </c>
      <c r="BM142" s="154" t="s">
        <v>204</v>
      </c>
    </row>
    <row r="143" spans="1:65" s="2" customFormat="1" ht="37.9" customHeight="1" x14ac:dyDescent="0.2">
      <c r="A143" s="29"/>
      <c r="B143" s="141"/>
      <c r="C143" s="142" t="s">
        <v>205</v>
      </c>
      <c r="D143" s="142" t="s">
        <v>164</v>
      </c>
      <c r="E143" s="143" t="s">
        <v>206</v>
      </c>
      <c r="F143" s="144" t="s">
        <v>207</v>
      </c>
      <c r="G143" s="145" t="s">
        <v>198</v>
      </c>
      <c r="H143" s="146">
        <v>434.75</v>
      </c>
      <c r="I143" s="147">
        <v>1.7</v>
      </c>
      <c r="J143" s="148">
        <f>ROUND(I143*H143,2)</f>
        <v>739.08</v>
      </c>
      <c r="K143" s="149"/>
      <c r="L143" s="30"/>
      <c r="M143" s="150" t="s">
        <v>1</v>
      </c>
      <c r="N143" s="151" t="s">
        <v>41</v>
      </c>
      <c r="O143" s="55"/>
      <c r="P143" s="152">
        <f>O143*H143</f>
        <v>0</v>
      </c>
      <c r="Q143" s="152">
        <v>2.2300000000000002E-3</v>
      </c>
      <c r="R143" s="152">
        <f>Q143*H143</f>
        <v>0.96949250000000009</v>
      </c>
      <c r="S143" s="152">
        <v>0</v>
      </c>
      <c r="T143" s="153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168</v>
      </c>
      <c r="AT143" s="154" t="s">
        <v>164</v>
      </c>
      <c r="AU143" s="154" t="s">
        <v>163</v>
      </c>
      <c r="AY143" s="14" t="s">
        <v>161</v>
      </c>
      <c r="BE143" s="155">
        <f>IF(N143="základná",J143,0)</f>
        <v>0</v>
      </c>
      <c r="BF143" s="155">
        <f>IF(N143="znížená",J143,0)</f>
        <v>739.08</v>
      </c>
      <c r="BG143" s="155">
        <f>IF(N143="zákl. prenesená",J143,0)</f>
        <v>0</v>
      </c>
      <c r="BH143" s="155">
        <f>IF(N143="zníž. prenesená",J143,0)</f>
        <v>0</v>
      </c>
      <c r="BI143" s="155">
        <f>IF(N143="nulová",J143,0)</f>
        <v>0</v>
      </c>
      <c r="BJ143" s="14" t="s">
        <v>163</v>
      </c>
      <c r="BK143" s="155">
        <f>ROUND(I143*H143,2)</f>
        <v>739.08</v>
      </c>
      <c r="BL143" s="14" t="s">
        <v>168</v>
      </c>
      <c r="BM143" s="154" t="s">
        <v>208</v>
      </c>
    </row>
    <row r="144" spans="1:65" s="12" customFormat="1" ht="22.9" customHeight="1" x14ac:dyDescent="0.2">
      <c r="B144" s="128"/>
      <c r="D144" s="129" t="s">
        <v>74</v>
      </c>
      <c r="E144" s="139" t="s">
        <v>170</v>
      </c>
      <c r="F144" s="139" t="s">
        <v>209</v>
      </c>
      <c r="I144" s="131"/>
      <c r="J144" s="140">
        <f>BK144</f>
        <v>27035.33</v>
      </c>
      <c r="L144" s="128"/>
      <c r="M144" s="133"/>
      <c r="N144" s="134"/>
      <c r="O144" s="134"/>
      <c r="P144" s="135">
        <f>SUM(P145:P150)</f>
        <v>0</v>
      </c>
      <c r="Q144" s="134"/>
      <c r="R144" s="135">
        <f>SUM(R145:R150)</f>
        <v>152.22805692</v>
      </c>
      <c r="S144" s="134"/>
      <c r="T144" s="136">
        <f>SUM(T145:T150)</f>
        <v>0</v>
      </c>
      <c r="AR144" s="129" t="s">
        <v>83</v>
      </c>
      <c r="AT144" s="137" t="s">
        <v>74</v>
      </c>
      <c r="AU144" s="137" t="s">
        <v>83</v>
      </c>
      <c r="AY144" s="129" t="s">
        <v>161</v>
      </c>
      <c r="BK144" s="138">
        <f>SUM(BK145:BK150)</f>
        <v>27035.33</v>
      </c>
    </row>
    <row r="145" spans="1:65" s="2" customFormat="1" ht="14.45" customHeight="1" x14ac:dyDescent="0.2">
      <c r="A145" s="29"/>
      <c r="B145" s="141"/>
      <c r="C145" s="142" t="s">
        <v>210</v>
      </c>
      <c r="D145" s="142" t="s">
        <v>164</v>
      </c>
      <c r="E145" s="143" t="s">
        <v>211</v>
      </c>
      <c r="F145" s="144" t="s">
        <v>212</v>
      </c>
      <c r="G145" s="145" t="s">
        <v>167</v>
      </c>
      <c r="H145" s="146">
        <v>62.438000000000002</v>
      </c>
      <c r="I145" s="147">
        <v>85</v>
      </c>
      <c r="J145" s="148">
        <f t="shared" ref="J145:J150" si="0">ROUND(I145*H145,2)</f>
        <v>5307.23</v>
      </c>
      <c r="K145" s="149"/>
      <c r="L145" s="30"/>
      <c r="M145" s="150" t="s">
        <v>1</v>
      </c>
      <c r="N145" s="151" t="s">
        <v>41</v>
      </c>
      <c r="O145" s="55"/>
      <c r="P145" s="152">
        <f t="shared" ref="P145:P150" si="1">O145*H145</f>
        <v>0</v>
      </c>
      <c r="Q145" s="152">
        <v>2.3140399999999999</v>
      </c>
      <c r="R145" s="152">
        <f t="shared" ref="R145:R150" si="2">Q145*H145</f>
        <v>144.48402952000001</v>
      </c>
      <c r="S145" s="152">
        <v>0</v>
      </c>
      <c r="T145" s="153">
        <f t="shared" ref="T145:T150" si="3"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168</v>
      </c>
      <c r="AT145" s="154" t="s">
        <v>164</v>
      </c>
      <c r="AU145" s="154" t="s">
        <v>163</v>
      </c>
      <c r="AY145" s="14" t="s">
        <v>161</v>
      </c>
      <c r="BE145" s="155">
        <f t="shared" ref="BE145:BE150" si="4">IF(N145="základná",J145,0)</f>
        <v>0</v>
      </c>
      <c r="BF145" s="155">
        <f t="shared" ref="BF145:BF150" si="5">IF(N145="znížená",J145,0)</f>
        <v>5307.23</v>
      </c>
      <c r="BG145" s="155">
        <f t="shared" ref="BG145:BG150" si="6">IF(N145="zákl. prenesená",J145,0)</f>
        <v>0</v>
      </c>
      <c r="BH145" s="155">
        <f t="shared" ref="BH145:BH150" si="7">IF(N145="zníž. prenesená",J145,0)</f>
        <v>0</v>
      </c>
      <c r="BI145" s="155">
        <f t="shared" ref="BI145:BI150" si="8">IF(N145="nulová",J145,0)</f>
        <v>0</v>
      </c>
      <c r="BJ145" s="14" t="s">
        <v>163</v>
      </c>
      <c r="BK145" s="155">
        <f t="shared" ref="BK145:BK150" si="9">ROUND(I145*H145,2)</f>
        <v>5307.23</v>
      </c>
      <c r="BL145" s="14" t="s">
        <v>168</v>
      </c>
      <c r="BM145" s="154" t="s">
        <v>213</v>
      </c>
    </row>
    <row r="146" spans="1:65" s="2" customFormat="1" ht="24.2" customHeight="1" x14ac:dyDescent="0.2">
      <c r="A146" s="29"/>
      <c r="B146" s="141"/>
      <c r="C146" s="142" t="s">
        <v>214</v>
      </c>
      <c r="D146" s="142" t="s">
        <v>164</v>
      </c>
      <c r="E146" s="143" t="s">
        <v>215</v>
      </c>
      <c r="F146" s="144" t="s">
        <v>216</v>
      </c>
      <c r="G146" s="145" t="s">
        <v>198</v>
      </c>
      <c r="H146" s="146">
        <v>499.5</v>
      </c>
      <c r="I146" s="147">
        <v>22</v>
      </c>
      <c r="J146" s="148">
        <f t="shared" si="0"/>
        <v>10989</v>
      </c>
      <c r="K146" s="149"/>
      <c r="L146" s="30"/>
      <c r="M146" s="150" t="s">
        <v>1</v>
      </c>
      <c r="N146" s="151" t="s">
        <v>41</v>
      </c>
      <c r="O146" s="55"/>
      <c r="P146" s="152">
        <f t="shared" si="1"/>
        <v>0</v>
      </c>
      <c r="Q146" s="152">
        <v>1.5399999999999999E-3</v>
      </c>
      <c r="R146" s="152">
        <f t="shared" si="2"/>
        <v>0.76922999999999997</v>
      </c>
      <c r="S146" s="152">
        <v>0</v>
      </c>
      <c r="T146" s="15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168</v>
      </c>
      <c r="AT146" s="154" t="s">
        <v>164</v>
      </c>
      <c r="AU146" s="154" t="s">
        <v>163</v>
      </c>
      <c r="AY146" s="14" t="s">
        <v>161</v>
      </c>
      <c r="BE146" s="155">
        <f t="shared" si="4"/>
        <v>0</v>
      </c>
      <c r="BF146" s="155">
        <f t="shared" si="5"/>
        <v>10989</v>
      </c>
      <c r="BG146" s="155">
        <f t="shared" si="6"/>
        <v>0</v>
      </c>
      <c r="BH146" s="155">
        <f t="shared" si="7"/>
        <v>0</v>
      </c>
      <c r="BI146" s="155">
        <f t="shared" si="8"/>
        <v>0</v>
      </c>
      <c r="BJ146" s="14" t="s">
        <v>163</v>
      </c>
      <c r="BK146" s="155">
        <f t="shared" si="9"/>
        <v>10989</v>
      </c>
      <c r="BL146" s="14" t="s">
        <v>168</v>
      </c>
      <c r="BM146" s="154" t="s">
        <v>217</v>
      </c>
    </row>
    <row r="147" spans="1:65" s="2" customFormat="1" ht="24.2" customHeight="1" x14ac:dyDescent="0.2">
      <c r="A147" s="29"/>
      <c r="B147" s="141"/>
      <c r="C147" s="142" t="s">
        <v>218</v>
      </c>
      <c r="D147" s="142" t="s">
        <v>164</v>
      </c>
      <c r="E147" s="143" t="s">
        <v>219</v>
      </c>
      <c r="F147" s="144" t="s">
        <v>220</v>
      </c>
      <c r="G147" s="145" t="s">
        <v>198</v>
      </c>
      <c r="H147" s="146">
        <v>499.5</v>
      </c>
      <c r="I147" s="147">
        <v>5</v>
      </c>
      <c r="J147" s="148">
        <f t="shared" si="0"/>
        <v>2497.5</v>
      </c>
      <c r="K147" s="149"/>
      <c r="L147" s="30"/>
      <c r="M147" s="150" t="s">
        <v>1</v>
      </c>
      <c r="N147" s="151" t="s">
        <v>41</v>
      </c>
      <c r="O147" s="55"/>
      <c r="P147" s="152">
        <f t="shared" si="1"/>
        <v>0</v>
      </c>
      <c r="Q147" s="152">
        <v>0</v>
      </c>
      <c r="R147" s="152">
        <f t="shared" si="2"/>
        <v>0</v>
      </c>
      <c r="S147" s="152">
        <v>0</v>
      </c>
      <c r="T147" s="153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168</v>
      </c>
      <c r="AT147" s="154" t="s">
        <v>164</v>
      </c>
      <c r="AU147" s="154" t="s">
        <v>163</v>
      </c>
      <c r="AY147" s="14" t="s">
        <v>161</v>
      </c>
      <c r="BE147" s="155">
        <f t="shared" si="4"/>
        <v>0</v>
      </c>
      <c r="BF147" s="155">
        <f t="shared" si="5"/>
        <v>2497.5</v>
      </c>
      <c r="BG147" s="155">
        <f t="shared" si="6"/>
        <v>0</v>
      </c>
      <c r="BH147" s="155">
        <f t="shared" si="7"/>
        <v>0</v>
      </c>
      <c r="BI147" s="155">
        <f t="shared" si="8"/>
        <v>0</v>
      </c>
      <c r="BJ147" s="14" t="s">
        <v>163</v>
      </c>
      <c r="BK147" s="155">
        <f t="shared" si="9"/>
        <v>2497.5</v>
      </c>
      <c r="BL147" s="14" t="s">
        <v>168</v>
      </c>
      <c r="BM147" s="154" t="s">
        <v>221</v>
      </c>
    </row>
    <row r="148" spans="1:65" s="2" customFormat="1" ht="14.45" customHeight="1" x14ac:dyDescent="0.2">
      <c r="A148" s="29"/>
      <c r="B148" s="141"/>
      <c r="C148" s="142" t="s">
        <v>222</v>
      </c>
      <c r="D148" s="142" t="s">
        <v>164</v>
      </c>
      <c r="E148" s="143" t="s">
        <v>223</v>
      </c>
      <c r="F148" s="144" t="s">
        <v>224</v>
      </c>
      <c r="G148" s="145" t="s">
        <v>193</v>
      </c>
      <c r="H148" s="146">
        <v>6.8680000000000003</v>
      </c>
      <c r="I148" s="147">
        <v>1200</v>
      </c>
      <c r="J148" s="148">
        <f t="shared" si="0"/>
        <v>8241.6</v>
      </c>
      <c r="K148" s="149"/>
      <c r="L148" s="30"/>
      <c r="M148" s="150" t="s">
        <v>1</v>
      </c>
      <c r="N148" s="151" t="s">
        <v>41</v>
      </c>
      <c r="O148" s="55"/>
      <c r="P148" s="152">
        <f t="shared" si="1"/>
        <v>0</v>
      </c>
      <c r="Q148" s="152">
        <v>1.01555</v>
      </c>
      <c r="R148" s="152">
        <f t="shared" si="2"/>
        <v>6.9747973999999999</v>
      </c>
      <c r="S148" s="152">
        <v>0</v>
      </c>
      <c r="T148" s="153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168</v>
      </c>
      <c r="AT148" s="154" t="s">
        <v>164</v>
      </c>
      <c r="AU148" s="154" t="s">
        <v>163</v>
      </c>
      <c r="AY148" s="14" t="s">
        <v>161</v>
      </c>
      <c r="BE148" s="155">
        <f t="shared" si="4"/>
        <v>0</v>
      </c>
      <c r="BF148" s="155">
        <f t="shared" si="5"/>
        <v>8241.6</v>
      </c>
      <c r="BG148" s="155">
        <f t="shared" si="6"/>
        <v>0</v>
      </c>
      <c r="BH148" s="155">
        <f t="shared" si="7"/>
        <v>0</v>
      </c>
      <c r="BI148" s="155">
        <f t="shared" si="8"/>
        <v>0</v>
      </c>
      <c r="BJ148" s="14" t="s">
        <v>163</v>
      </c>
      <c r="BK148" s="155">
        <f t="shared" si="9"/>
        <v>8241.6</v>
      </c>
      <c r="BL148" s="14" t="s">
        <v>168</v>
      </c>
      <c r="BM148" s="154" t="s">
        <v>225</v>
      </c>
    </row>
    <row r="149" spans="1:65" s="2" customFormat="1" ht="24.2" customHeight="1" x14ac:dyDescent="0.2">
      <c r="A149" s="29"/>
      <c r="B149" s="141"/>
      <c r="C149" s="175" t="s">
        <v>226</v>
      </c>
      <c r="D149" s="175" t="s">
        <v>164</v>
      </c>
      <c r="E149" s="176" t="s">
        <v>227</v>
      </c>
      <c r="F149" s="177" t="s">
        <v>228</v>
      </c>
      <c r="G149" s="178" t="s">
        <v>229</v>
      </c>
      <c r="H149" s="174">
        <v>0</v>
      </c>
      <c r="I149" s="179"/>
      <c r="J149" s="180">
        <f t="shared" si="0"/>
        <v>0</v>
      </c>
      <c r="K149" s="149"/>
      <c r="L149" s="30"/>
      <c r="M149" s="150" t="s">
        <v>1</v>
      </c>
      <c r="N149" s="151" t="s">
        <v>41</v>
      </c>
      <c r="O149" s="55"/>
      <c r="P149" s="152">
        <f t="shared" si="1"/>
        <v>0</v>
      </c>
      <c r="Q149" s="152">
        <v>0.18440000000000001</v>
      </c>
      <c r="R149" s="152">
        <f t="shared" si="2"/>
        <v>0</v>
      </c>
      <c r="S149" s="152">
        <v>0</v>
      </c>
      <c r="T149" s="153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168</v>
      </c>
      <c r="AT149" s="154" t="s">
        <v>164</v>
      </c>
      <c r="AU149" s="154" t="s">
        <v>163</v>
      </c>
      <c r="AY149" s="14" t="s">
        <v>161</v>
      </c>
      <c r="BE149" s="155">
        <f t="shared" si="4"/>
        <v>0</v>
      </c>
      <c r="BF149" s="155">
        <f t="shared" si="5"/>
        <v>0</v>
      </c>
      <c r="BG149" s="155">
        <f t="shared" si="6"/>
        <v>0</v>
      </c>
      <c r="BH149" s="155">
        <f t="shared" si="7"/>
        <v>0</v>
      </c>
      <c r="BI149" s="155">
        <f t="shared" si="8"/>
        <v>0</v>
      </c>
      <c r="BJ149" s="14" t="s">
        <v>163</v>
      </c>
      <c r="BK149" s="155">
        <f t="shared" si="9"/>
        <v>0</v>
      </c>
      <c r="BL149" s="14" t="s">
        <v>168</v>
      </c>
      <c r="BM149" s="154" t="s">
        <v>230</v>
      </c>
    </row>
    <row r="150" spans="1:65" s="2" customFormat="1" ht="14.45" customHeight="1" x14ac:dyDescent="0.2">
      <c r="A150" s="29"/>
      <c r="B150" s="141"/>
      <c r="C150" s="181" t="s">
        <v>231</v>
      </c>
      <c r="D150" s="181" t="s">
        <v>201</v>
      </c>
      <c r="E150" s="182" t="s">
        <v>232</v>
      </c>
      <c r="F150" s="183" t="s">
        <v>233</v>
      </c>
      <c r="G150" s="184" t="s">
        <v>229</v>
      </c>
      <c r="H150" s="185">
        <v>0</v>
      </c>
      <c r="I150" s="186"/>
      <c r="J150" s="187">
        <f t="shared" si="0"/>
        <v>0</v>
      </c>
      <c r="K150" s="163"/>
      <c r="L150" s="164"/>
      <c r="M150" s="165" t="s">
        <v>1</v>
      </c>
      <c r="N150" s="166" t="s">
        <v>41</v>
      </c>
      <c r="O150" s="55"/>
      <c r="P150" s="152">
        <f t="shared" si="1"/>
        <v>0</v>
      </c>
      <c r="Q150" s="152">
        <v>0.27200000000000002</v>
      </c>
      <c r="R150" s="152">
        <f t="shared" si="2"/>
        <v>0</v>
      </c>
      <c r="S150" s="152">
        <v>0</v>
      </c>
      <c r="T150" s="153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190</v>
      </c>
      <c r="AT150" s="154" t="s">
        <v>201</v>
      </c>
      <c r="AU150" s="154" t="s">
        <v>163</v>
      </c>
      <c r="AY150" s="14" t="s">
        <v>161</v>
      </c>
      <c r="BE150" s="155">
        <f t="shared" si="4"/>
        <v>0</v>
      </c>
      <c r="BF150" s="155">
        <f t="shared" si="5"/>
        <v>0</v>
      </c>
      <c r="BG150" s="155">
        <f t="shared" si="6"/>
        <v>0</v>
      </c>
      <c r="BH150" s="155">
        <f t="shared" si="7"/>
        <v>0</v>
      </c>
      <c r="BI150" s="155">
        <f t="shared" si="8"/>
        <v>0</v>
      </c>
      <c r="BJ150" s="14" t="s">
        <v>163</v>
      </c>
      <c r="BK150" s="155">
        <f t="shared" si="9"/>
        <v>0</v>
      </c>
      <c r="BL150" s="14" t="s">
        <v>168</v>
      </c>
      <c r="BM150" s="154" t="s">
        <v>234</v>
      </c>
    </row>
    <row r="151" spans="1:65" s="12" customFormat="1" ht="22.9" customHeight="1" x14ac:dyDescent="0.2">
      <c r="B151" s="128"/>
      <c r="D151" s="129" t="s">
        <v>74</v>
      </c>
      <c r="E151" s="139" t="s">
        <v>177</v>
      </c>
      <c r="F151" s="139" t="s">
        <v>235</v>
      </c>
      <c r="I151" s="131"/>
      <c r="J151" s="140">
        <f>BK151</f>
        <v>19520.28</v>
      </c>
      <c r="L151" s="128"/>
      <c r="M151" s="133"/>
      <c r="N151" s="134"/>
      <c r="O151" s="134"/>
      <c r="P151" s="135">
        <f>SUM(P152:P157)</f>
        <v>0</v>
      </c>
      <c r="Q151" s="134"/>
      <c r="R151" s="135">
        <f>SUM(R152:R157)</f>
        <v>616.14074249999987</v>
      </c>
      <c r="S151" s="134"/>
      <c r="T151" s="136">
        <f>SUM(T152:T157)</f>
        <v>0</v>
      </c>
      <c r="AR151" s="129" t="s">
        <v>83</v>
      </c>
      <c r="AT151" s="137" t="s">
        <v>74</v>
      </c>
      <c r="AU151" s="137" t="s">
        <v>83</v>
      </c>
      <c r="AY151" s="129" t="s">
        <v>161</v>
      </c>
      <c r="BK151" s="138">
        <f>SUM(BK152:BK157)</f>
        <v>19520.28</v>
      </c>
    </row>
    <row r="152" spans="1:65" s="2" customFormat="1" ht="24.2" customHeight="1" x14ac:dyDescent="0.2">
      <c r="A152" s="29"/>
      <c r="B152" s="141"/>
      <c r="C152" s="142" t="s">
        <v>236</v>
      </c>
      <c r="D152" s="142" t="s">
        <v>164</v>
      </c>
      <c r="E152" s="143" t="s">
        <v>237</v>
      </c>
      <c r="F152" s="144" t="s">
        <v>238</v>
      </c>
      <c r="G152" s="145" t="s">
        <v>198</v>
      </c>
      <c r="H152" s="146">
        <v>434.75</v>
      </c>
      <c r="I152" s="147">
        <v>9</v>
      </c>
      <c r="J152" s="148">
        <f t="shared" ref="J152:J157" si="10">ROUND(I152*H152,2)</f>
        <v>3912.75</v>
      </c>
      <c r="K152" s="149"/>
      <c r="L152" s="30"/>
      <c r="M152" s="150" t="s">
        <v>1</v>
      </c>
      <c r="N152" s="151" t="s">
        <v>41</v>
      </c>
      <c r="O152" s="55"/>
      <c r="P152" s="152">
        <f t="shared" ref="P152:P157" si="11">O152*H152</f>
        <v>0</v>
      </c>
      <c r="Q152" s="152">
        <v>0.71643999999999997</v>
      </c>
      <c r="R152" s="152">
        <f t="shared" ref="R152:R157" si="12">Q152*H152</f>
        <v>311.47228999999999</v>
      </c>
      <c r="S152" s="152">
        <v>0</v>
      </c>
      <c r="T152" s="153">
        <f t="shared" ref="T152:T157" si="13"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168</v>
      </c>
      <c r="AT152" s="154" t="s">
        <v>164</v>
      </c>
      <c r="AU152" s="154" t="s">
        <v>163</v>
      </c>
      <c r="AY152" s="14" t="s">
        <v>161</v>
      </c>
      <c r="BE152" s="155">
        <f t="shared" ref="BE152:BE157" si="14">IF(N152="základná",J152,0)</f>
        <v>0</v>
      </c>
      <c r="BF152" s="155">
        <f t="shared" ref="BF152:BF157" si="15">IF(N152="znížená",J152,0)</f>
        <v>3912.75</v>
      </c>
      <c r="BG152" s="155">
        <f t="shared" ref="BG152:BG157" si="16">IF(N152="zákl. prenesená",J152,0)</f>
        <v>0</v>
      </c>
      <c r="BH152" s="155">
        <f t="shared" ref="BH152:BH157" si="17">IF(N152="zníž. prenesená",J152,0)</f>
        <v>0</v>
      </c>
      <c r="BI152" s="155">
        <f t="shared" ref="BI152:BI157" si="18">IF(N152="nulová",J152,0)</f>
        <v>0</v>
      </c>
      <c r="BJ152" s="14" t="s">
        <v>163</v>
      </c>
      <c r="BK152" s="155">
        <f t="shared" ref="BK152:BK157" si="19">ROUND(I152*H152,2)</f>
        <v>3912.75</v>
      </c>
      <c r="BL152" s="14" t="s">
        <v>168</v>
      </c>
      <c r="BM152" s="154" t="s">
        <v>239</v>
      </c>
    </row>
    <row r="153" spans="1:65" s="2" customFormat="1" ht="37.9" customHeight="1" x14ac:dyDescent="0.2">
      <c r="A153" s="29"/>
      <c r="B153" s="141"/>
      <c r="C153" s="142" t="s">
        <v>240</v>
      </c>
      <c r="D153" s="142" t="s">
        <v>164</v>
      </c>
      <c r="E153" s="143" t="s">
        <v>241</v>
      </c>
      <c r="F153" s="144" t="s">
        <v>242</v>
      </c>
      <c r="G153" s="145" t="s">
        <v>198</v>
      </c>
      <c r="H153" s="146">
        <v>434.75</v>
      </c>
      <c r="I153" s="147">
        <v>9.5</v>
      </c>
      <c r="J153" s="148">
        <f t="shared" si="10"/>
        <v>4130.13</v>
      </c>
      <c r="K153" s="149"/>
      <c r="L153" s="30"/>
      <c r="M153" s="150" t="s">
        <v>1</v>
      </c>
      <c r="N153" s="151" t="s">
        <v>41</v>
      </c>
      <c r="O153" s="55"/>
      <c r="P153" s="152">
        <f t="shared" si="11"/>
        <v>0</v>
      </c>
      <c r="Q153" s="152">
        <v>0.38307999999999998</v>
      </c>
      <c r="R153" s="152">
        <f t="shared" si="12"/>
        <v>166.54402999999999</v>
      </c>
      <c r="S153" s="152">
        <v>0</v>
      </c>
      <c r="T153" s="153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168</v>
      </c>
      <c r="AT153" s="154" t="s">
        <v>164</v>
      </c>
      <c r="AU153" s="154" t="s">
        <v>163</v>
      </c>
      <c r="AY153" s="14" t="s">
        <v>161</v>
      </c>
      <c r="BE153" s="155">
        <f t="shared" si="14"/>
        <v>0</v>
      </c>
      <c r="BF153" s="155">
        <f t="shared" si="15"/>
        <v>4130.13</v>
      </c>
      <c r="BG153" s="155">
        <f t="shared" si="16"/>
        <v>0</v>
      </c>
      <c r="BH153" s="155">
        <f t="shared" si="17"/>
        <v>0</v>
      </c>
      <c r="BI153" s="155">
        <f t="shared" si="18"/>
        <v>0</v>
      </c>
      <c r="BJ153" s="14" t="s">
        <v>163</v>
      </c>
      <c r="BK153" s="155">
        <f t="shared" si="19"/>
        <v>4130.13</v>
      </c>
      <c r="BL153" s="14" t="s">
        <v>168</v>
      </c>
      <c r="BM153" s="154" t="s">
        <v>243</v>
      </c>
    </row>
    <row r="154" spans="1:65" s="2" customFormat="1" ht="24.2" customHeight="1" x14ac:dyDescent="0.2">
      <c r="A154" s="29"/>
      <c r="B154" s="141"/>
      <c r="C154" s="142" t="s">
        <v>7</v>
      </c>
      <c r="D154" s="142" t="s">
        <v>164</v>
      </c>
      <c r="E154" s="143" t="s">
        <v>244</v>
      </c>
      <c r="F154" s="144" t="s">
        <v>245</v>
      </c>
      <c r="G154" s="145" t="s">
        <v>198</v>
      </c>
      <c r="H154" s="146">
        <v>434.75</v>
      </c>
      <c r="I154" s="147">
        <v>0.6</v>
      </c>
      <c r="J154" s="148">
        <f t="shared" si="10"/>
        <v>260.85000000000002</v>
      </c>
      <c r="K154" s="149"/>
      <c r="L154" s="30"/>
      <c r="M154" s="150" t="s">
        <v>1</v>
      </c>
      <c r="N154" s="151" t="s">
        <v>41</v>
      </c>
      <c r="O154" s="55"/>
      <c r="P154" s="152">
        <f t="shared" si="11"/>
        <v>0</v>
      </c>
      <c r="Q154" s="152">
        <v>6.0099999999999997E-3</v>
      </c>
      <c r="R154" s="152">
        <f t="shared" si="12"/>
        <v>2.6128475</v>
      </c>
      <c r="S154" s="152">
        <v>0</v>
      </c>
      <c r="T154" s="153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168</v>
      </c>
      <c r="AT154" s="154" t="s">
        <v>164</v>
      </c>
      <c r="AU154" s="154" t="s">
        <v>163</v>
      </c>
      <c r="AY154" s="14" t="s">
        <v>161</v>
      </c>
      <c r="BE154" s="155">
        <f t="shared" si="14"/>
        <v>0</v>
      </c>
      <c r="BF154" s="155">
        <f t="shared" si="15"/>
        <v>260.85000000000002</v>
      </c>
      <c r="BG154" s="155">
        <f t="shared" si="16"/>
        <v>0</v>
      </c>
      <c r="BH154" s="155">
        <f t="shared" si="17"/>
        <v>0</v>
      </c>
      <c r="BI154" s="155">
        <f t="shared" si="18"/>
        <v>0</v>
      </c>
      <c r="BJ154" s="14" t="s">
        <v>163</v>
      </c>
      <c r="BK154" s="155">
        <f t="shared" si="19"/>
        <v>260.85000000000002</v>
      </c>
      <c r="BL154" s="14" t="s">
        <v>168</v>
      </c>
      <c r="BM154" s="154" t="s">
        <v>246</v>
      </c>
    </row>
    <row r="155" spans="1:65" s="2" customFormat="1" ht="24.2" customHeight="1" x14ac:dyDescent="0.2">
      <c r="A155" s="29"/>
      <c r="B155" s="141"/>
      <c r="C155" s="142" t="s">
        <v>247</v>
      </c>
      <c r="D155" s="142" t="s">
        <v>164</v>
      </c>
      <c r="E155" s="143" t="s">
        <v>248</v>
      </c>
      <c r="F155" s="144" t="s">
        <v>249</v>
      </c>
      <c r="G155" s="145" t="s">
        <v>198</v>
      </c>
      <c r="H155" s="146">
        <v>434.75</v>
      </c>
      <c r="I155" s="147">
        <v>0.8</v>
      </c>
      <c r="J155" s="148">
        <f t="shared" si="10"/>
        <v>347.8</v>
      </c>
      <c r="K155" s="149"/>
      <c r="L155" s="30"/>
      <c r="M155" s="150" t="s">
        <v>1</v>
      </c>
      <c r="N155" s="151" t="s">
        <v>41</v>
      </c>
      <c r="O155" s="55"/>
      <c r="P155" s="152">
        <f t="shared" si="11"/>
        <v>0</v>
      </c>
      <c r="Q155" s="152">
        <v>5.1000000000000004E-4</v>
      </c>
      <c r="R155" s="152">
        <f t="shared" si="12"/>
        <v>0.22172250000000002</v>
      </c>
      <c r="S155" s="152">
        <v>0</v>
      </c>
      <c r="T155" s="153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168</v>
      </c>
      <c r="AT155" s="154" t="s">
        <v>164</v>
      </c>
      <c r="AU155" s="154" t="s">
        <v>163</v>
      </c>
      <c r="AY155" s="14" t="s">
        <v>161</v>
      </c>
      <c r="BE155" s="155">
        <f t="shared" si="14"/>
        <v>0</v>
      </c>
      <c r="BF155" s="155">
        <f t="shared" si="15"/>
        <v>347.8</v>
      </c>
      <c r="BG155" s="155">
        <f t="shared" si="16"/>
        <v>0</v>
      </c>
      <c r="BH155" s="155">
        <f t="shared" si="17"/>
        <v>0</v>
      </c>
      <c r="BI155" s="155">
        <f t="shared" si="18"/>
        <v>0</v>
      </c>
      <c r="BJ155" s="14" t="s">
        <v>163</v>
      </c>
      <c r="BK155" s="155">
        <f t="shared" si="19"/>
        <v>347.8</v>
      </c>
      <c r="BL155" s="14" t="s">
        <v>168</v>
      </c>
      <c r="BM155" s="154" t="s">
        <v>250</v>
      </c>
    </row>
    <row r="156" spans="1:65" s="2" customFormat="1" ht="24.2" customHeight="1" x14ac:dyDescent="0.2">
      <c r="A156" s="29"/>
      <c r="B156" s="141"/>
      <c r="C156" s="142" t="s">
        <v>251</v>
      </c>
      <c r="D156" s="142" t="s">
        <v>164</v>
      </c>
      <c r="E156" s="143" t="s">
        <v>252</v>
      </c>
      <c r="F156" s="144" t="s">
        <v>253</v>
      </c>
      <c r="G156" s="145" t="s">
        <v>198</v>
      </c>
      <c r="H156" s="146">
        <v>434.75</v>
      </c>
      <c r="I156" s="147">
        <v>9</v>
      </c>
      <c r="J156" s="148">
        <f t="shared" si="10"/>
        <v>3912.75</v>
      </c>
      <c r="K156" s="149"/>
      <c r="L156" s="30"/>
      <c r="M156" s="150" t="s">
        <v>1</v>
      </c>
      <c r="N156" s="151" t="s">
        <v>41</v>
      </c>
      <c r="O156" s="55"/>
      <c r="P156" s="152">
        <f t="shared" si="11"/>
        <v>0</v>
      </c>
      <c r="Q156" s="152">
        <v>0.10373</v>
      </c>
      <c r="R156" s="152">
        <f t="shared" si="12"/>
        <v>45.096617500000001</v>
      </c>
      <c r="S156" s="152">
        <v>0</v>
      </c>
      <c r="T156" s="153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168</v>
      </c>
      <c r="AT156" s="154" t="s">
        <v>164</v>
      </c>
      <c r="AU156" s="154" t="s">
        <v>163</v>
      </c>
      <c r="AY156" s="14" t="s">
        <v>161</v>
      </c>
      <c r="BE156" s="155">
        <f t="shared" si="14"/>
        <v>0</v>
      </c>
      <c r="BF156" s="155">
        <f t="shared" si="15"/>
        <v>3912.75</v>
      </c>
      <c r="BG156" s="155">
        <f t="shared" si="16"/>
        <v>0</v>
      </c>
      <c r="BH156" s="155">
        <f t="shared" si="17"/>
        <v>0</v>
      </c>
      <c r="BI156" s="155">
        <f t="shared" si="18"/>
        <v>0</v>
      </c>
      <c r="BJ156" s="14" t="s">
        <v>163</v>
      </c>
      <c r="BK156" s="155">
        <f t="shared" si="19"/>
        <v>3912.75</v>
      </c>
      <c r="BL156" s="14" t="s">
        <v>168</v>
      </c>
      <c r="BM156" s="154" t="s">
        <v>254</v>
      </c>
    </row>
    <row r="157" spans="1:65" s="2" customFormat="1" ht="24.2" customHeight="1" x14ac:dyDescent="0.2">
      <c r="A157" s="29"/>
      <c r="B157" s="141"/>
      <c r="C157" s="142" t="s">
        <v>255</v>
      </c>
      <c r="D157" s="142" t="s">
        <v>164</v>
      </c>
      <c r="E157" s="143" t="s">
        <v>256</v>
      </c>
      <c r="F157" s="144" t="s">
        <v>257</v>
      </c>
      <c r="G157" s="145" t="s">
        <v>198</v>
      </c>
      <c r="H157" s="146">
        <v>434.75</v>
      </c>
      <c r="I157" s="147">
        <v>16</v>
      </c>
      <c r="J157" s="148">
        <f t="shared" si="10"/>
        <v>6956</v>
      </c>
      <c r="K157" s="149"/>
      <c r="L157" s="30"/>
      <c r="M157" s="150" t="s">
        <v>1</v>
      </c>
      <c r="N157" s="151" t="s">
        <v>41</v>
      </c>
      <c r="O157" s="55"/>
      <c r="P157" s="152">
        <f t="shared" si="11"/>
        <v>0</v>
      </c>
      <c r="Q157" s="152">
        <v>0.20746000000000001</v>
      </c>
      <c r="R157" s="152">
        <f t="shared" si="12"/>
        <v>90.193235000000001</v>
      </c>
      <c r="S157" s="152">
        <v>0</v>
      </c>
      <c r="T157" s="153">
        <f t="shared" si="13"/>
        <v>0</v>
      </c>
      <c r="U157" s="29"/>
      <c r="V157" s="12"/>
      <c r="W157" s="12"/>
      <c r="X157" s="29"/>
      <c r="Y157" s="29"/>
      <c r="Z157" s="29"/>
      <c r="AA157" s="29"/>
      <c r="AB157" s="29"/>
      <c r="AC157" s="29"/>
      <c r="AD157" s="29"/>
      <c r="AE157" s="29"/>
      <c r="AR157" s="154" t="s">
        <v>168</v>
      </c>
      <c r="AT157" s="154" t="s">
        <v>164</v>
      </c>
      <c r="AU157" s="154" t="s">
        <v>163</v>
      </c>
      <c r="AY157" s="14" t="s">
        <v>161</v>
      </c>
      <c r="BE157" s="155">
        <f t="shared" si="14"/>
        <v>0</v>
      </c>
      <c r="BF157" s="155">
        <f t="shared" si="15"/>
        <v>6956</v>
      </c>
      <c r="BG157" s="155">
        <f t="shared" si="16"/>
        <v>0</v>
      </c>
      <c r="BH157" s="155">
        <f t="shared" si="17"/>
        <v>0</v>
      </c>
      <c r="BI157" s="155">
        <f t="shared" si="18"/>
        <v>0</v>
      </c>
      <c r="BJ157" s="14" t="s">
        <v>163</v>
      </c>
      <c r="BK157" s="155">
        <f t="shared" si="19"/>
        <v>6956</v>
      </c>
      <c r="BL157" s="14" t="s">
        <v>168</v>
      </c>
      <c r="BM157" s="154" t="s">
        <v>258</v>
      </c>
    </row>
    <row r="158" spans="1:65" s="12" customFormat="1" ht="22.9" customHeight="1" x14ac:dyDescent="0.2">
      <c r="B158" s="128"/>
      <c r="D158" s="129" t="s">
        <v>74</v>
      </c>
      <c r="E158" s="139" t="s">
        <v>259</v>
      </c>
      <c r="F158" s="139" t="s">
        <v>260</v>
      </c>
      <c r="I158" s="131"/>
      <c r="J158" s="140">
        <f>BK158</f>
        <v>8537.43</v>
      </c>
      <c r="L158" s="128"/>
      <c r="M158" s="133"/>
      <c r="N158" s="134"/>
      <c r="O158" s="134"/>
      <c r="P158" s="135">
        <f>P159</f>
        <v>0</v>
      </c>
      <c r="Q158" s="134"/>
      <c r="R158" s="135">
        <f>R159</f>
        <v>0</v>
      </c>
      <c r="S158" s="134"/>
      <c r="T158" s="136">
        <f>T159</f>
        <v>0</v>
      </c>
      <c r="V158" s="29"/>
      <c r="W158" s="29"/>
      <c r="AR158" s="129" t="s">
        <v>83</v>
      </c>
      <c r="AT158" s="137" t="s">
        <v>74</v>
      </c>
      <c r="AU158" s="137" t="s">
        <v>83</v>
      </c>
      <c r="AY158" s="129" t="s">
        <v>161</v>
      </c>
      <c r="BK158" s="138">
        <f>BK159</f>
        <v>8537.43</v>
      </c>
    </row>
    <row r="159" spans="1:65" s="2" customFormat="1" ht="24.2" customHeight="1" x14ac:dyDescent="0.2">
      <c r="A159" s="29"/>
      <c r="B159" s="141"/>
      <c r="C159" s="142" t="s">
        <v>261</v>
      </c>
      <c r="D159" s="142" t="s">
        <v>164</v>
      </c>
      <c r="E159" s="143" t="s">
        <v>262</v>
      </c>
      <c r="F159" s="144" t="s">
        <v>263</v>
      </c>
      <c r="G159" s="145" t="s">
        <v>193</v>
      </c>
      <c r="H159" s="146">
        <v>948.60299999999995</v>
      </c>
      <c r="I159" s="147">
        <v>9</v>
      </c>
      <c r="J159" s="148">
        <f>ROUND(I159*H159,2)</f>
        <v>8537.43</v>
      </c>
      <c r="K159" s="149"/>
      <c r="L159" s="30"/>
      <c r="M159" s="150" t="s">
        <v>1</v>
      </c>
      <c r="N159" s="151" t="s">
        <v>41</v>
      </c>
      <c r="O159" s="55"/>
      <c r="P159" s="152">
        <f>O159*H159</f>
        <v>0</v>
      </c>
      <c r="Q159" s="152">
        <v>0</v>
      </c>
      <c r="R159" s="152">
        <f>Q159*H159</f>
        <v>0</v>
      </c>
      <c r="S159" s="152">
        <v>0</v>
      </c>
      <c r="T159" s="153">
        <f>S159*H159</f>
        <v>0</v>
      </c>
      <c r="U159" s="29"/>
      <c r="V159" s="12"/>
      <c r="W159" s="12"/>
      <c r="X159" s="29"/>
      <c r="Y159" s="29"/>
      <c r="Z159" s="29"/>
      <c r="AA159" s="29"/>
      <c r="AB159" s="29"/>
      <c r="AC159" s="29"/>
      <c r="AD159" s="29"/>
      <c r="AE159" s="29"/>
      <c r="AR159" s="154" t="s">
        <v>168</v>
      </c>
      <c r="AT159" s="154" t="s">
        <v>164</v>
      </c>
      <c r="AU159" s="154" t="s">
        <v>163</v>
      </c>
      <c r="AY159" s="14" t="s">
        <v>161</v>
      </c>
      <c r="BE159" s="155">
        <f>IF(N159="základná",J159,0)</f>
        <v>0</v>
      </c>
      <c r="BF159" s="155">
        <f>IF(N159="znížená",J159,0)</f>
        <v>8537.43</v>
      </c>
      <c r="BG159" s="155">
        <f>IF(N159="zákl. prenesená",J159,0)</f>
        <v>0</v>
      </c>
      <c r="BH159" s="155">
        <f>IF(N159="zníž. prenesená",J159,0)</f>
        <v>0</v>
      </c>
      <c r="BI159" s="155">
        <f>IF(N159="nulová",J159,0)</f>
        <v>0</v>
      </c>
      <c r="BJ159" s="14" t="s">
        <v>163</v>
      </c>
      <c r="BK159" s="155">
        <f>ROUND(I159*H159,2)</f>
        <v>8537.43</v>
      </c>
      <c r="BL159" s="14" t="s">
        <v>168</v>
      </c>
      <c r="BM159" s="154" t="s">
        <v>264</v>
      </c>
    </row>
    <row r="160" spans="1:65" s="12" customFormat="1" ht="25.9" customHeight="1" x14ac:dyDescent="0.2">
      <c r="B160" s="128"/>
      <c r="D160" s="129" t="s">
        <v>74</v>
      </c>
      <c r="E160" s="130" t="s">
        <v>265</v>
      </c>
      <c r="F160" s="130" t="s">
        <v>266</v>
      </c>
      <c r="I160" s="131"/>
      <c r="J160" s="132">
        <f>BK160</f>
        <v>26368.22</v>
      </c>
      <c r="L160" s="128"/>
      <c r="M160" s="133"/>
      <c r="N160" s="134"/>
      <c r="O160" s="134"/>
      <c r="P160" s="135">
        <f>P161+P169+P177</f>
        <v>0</v>
      </c>
      <c r="Q160" s="134"/>
      <c r="R160" s="135">
        <f>R161+R169+R177</f>
        <v>5.8162209199999992</v>
      </c>
      <c r="S160" s="134"/>
      <c r="T160" s="136">
        <f>T161+T169+T177</f>
        <v>0</v>
      </c>
      <c r="AR160" s="129" t="s">
        <v>163</v>
      </c>
      <c r="AT160" s="137" t="s">
        <v>74</v>
      </c>
      <c r="AU160" s="137" t="s">
        <v>75</v>
      </c>
      <c r="AY160" s="129" t="s">
        <v>161</v>
      </c>
      <c r="BK160" s="138">
        <f>BK161+BK169+BK177</f>
        <v>26368.22</v>
      </c>
    </row>
    <row r="161" spans="1:65" s="12" customFormat="1" ht="22.9" customHeight="1" x14ac:dyDescent="0.2">
      <c r="B161" s="128"/>
      <c r="D161" s="129" t="s">
        <v>74</v>
      </c>
      <c r="E161" s="139" t="s">
        <v>267</v>
      </c>
      <c r="F161" s="139" t="s">
        <v>268</v>
      </c>
      <c r="I161" s="131"/>
      <c r="J161" s="140">
        <f>BK161</f>
        <v>12375.01</v>
      </c>
      <c r="L161" s="128"/>
      <c r="M161" s="133"/>
      <c r="N161" s="134"/>
      <c r="O161" s="134"/>
      <c r="P161" s="135">
        <f>SUM(P162:P168)</f>
        <v>0</v>
      </c>
      <c r="Q161" s="134"/>
      <c r="R161" s="135">
        <f>SUM(R162:R168)</f>
        <v>2.3851974000000005</v>
      </c>
      <c r="S161" s="134"/>
      <c r="T161" s="136">
        <f>SUM(T162:T168)</f>
        <v>0</v>
      </c>
      <c r="AR161" s="129" t="s">
        <v>163</v>
      </c>
      <c r="AT161" s="137" t="s">
        <v>74</v>
      </c>
      <c r="AU161" s="137" t="s">
        <v>83</v>
      </c>
      <c r="AY161" s="129" t="s">
        <v>161</v>
      </c>
      <c r="BK161" s="138">
        <f>SUM(BK162:BK168)</f>
        <v>12375.01</v>
      </c>
    </row>
    <row r="162" spans="1:65" s="2" customFormat="1" ht="24.2" customHeight="1" x14ac:dyDescent="0.2">
      <c r="A162" s="29"/>
      <c r="B162" s="141"/>
      <c r="C162" s="142" t="s">
        <v>269</v>
      </c>
      <c r="D162" s="142" t="s">
        <v>164</v>
      </c>
      <c r="E162" s="143" t="s">
        <v>270</v>
      </c>
      <c r="F162" s="144" t="s">
        <v>271</v>
      </c>
      <c r="G162" s="145" t="s">
        <v>272</v>
      </c>
      <c r="H162" s="146">
        <v>23.5</v>
      </c>
      <c r="I162" s="147">
        <v>15</v>
      </c>
      <c r="J162" s="148">
        <f t="shared" ref="J162:J168" si="20">ROUND(I162*H162,2)</f>
        <v>352.5</v>
      </c>
      <c r="K162" s="149"/>
      <c r="L162" s="30"/>
      <c r="M162" s="150" t="s">
        <v>1</v>
      </c>
      <c r="N162" s="151" t="s">
        <v>41</v>
      </c>
      <c r="O162" s="55"/>
      <c r="P162" s="152">
        <f t="shared" ref="P162:P168" si="21">O162*H162</f>
        <v>0</v>
      </c>
      <c r="Q162" s="152">
        <v>6.4999999999999997E-4</v>
      </c>
      <c r="R162" s="152">
        <f t="shared" ref="R162:R168" si="22">Q162*H162</f>
        <v>1.5274999999999999E-2</v>
      </c>
      <c r="S162" s="152">
        <v>0</v>
      </c>
      <c r="T162" s="153">
        <f t="shared" ref="T162:T168" si="23"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226</v>
      </c>
      <c r="AT162" s="154" t="s">
        <v>164</v>
      </c>
      <c r="AU162" s="154" t="s">
        <v>163</v>
      </c>
      <c r="AY162" s="14" t="s">
        <v>161</v>
      </c>
      <c r="BE162" s="155">
        <f t="shared" ref="BE162:BE168" si="24">IF(N162="základná",J162,0)</f>
        <v>0</v>
      </c>
      <c r="BF162" s="155">
        <f t="shared" ref="BF162:BF168" si="25">IF(N162="znížená",J162,0)</f>
        <v>352.5</v>
      </c>
      <c r="BG162" s="155">
        <f t="shared" ref="BG162:BG168" si="26">IF(N162="zákl. prenesená",J162,0)</f>
        <v>0</v>
      </c>
      <c r="BH162" s="155">
        <f t="shared" ref="BH162:BH168" si="27">IF(N162="zníž. prenesená",J162,0)</f>
        <v>0</v>
      </c>
      <c r="BI162" s="155">
        <f t="shared" ref="BI162:BI168" si="28">IF(N162="nulová",J162,0)</f>
        <v>0</v>
      </c>
      <c r="BJ162" s="14" t="s">
        <v>163</v>
      </c>
      <c r="BK162" s="155">
        <f t="shared" ref="BK162:BK168" si="29">ROUND(I162*H162,2)</f>
        <v>352.5</v>
      </c>
      <c r="BL162" s="14" t="s">
        <v>226</v>
      </c>
      <c r="BM162" s="154" t="s">
        <v>273</v>
      </c>
    </row>
    <row r="163" spans="1:65" s="2" customFormat="1" ht="14.45" customHeight="1" x14ac:dyDescent="0.2">
      <c r="A163" s="29"/>
      <c r="B163" s="141"/>
      <c r="C163" s="142" t="s">
        <v>274</v>
      </c>
      <c r="D163" s="142" t="s">
        <v>164</v>
      </c>
      <c r="E163" s="143" t="s">
        <v>275</v>
      </c>
      <c r="F163" s="144" t="s">
        <v>276</v>
      </c>
      <c r="G163" s="145" t="s">
        <v>198</v>
      </c>
      <c r="H163" s="146">
        <v>456.13499999999999</v>
      </c>
      <c r="I163" s="147">
        <v>10</v>
      </c>
      <c r="J163" s="148">
        <f t="shared" si="20"/>
        <v>4561.3500000000004</v>
      </c>
      <c r="K163" s="149"/>
      <c r="L163" s="30"/>
      <c r="M163" s="150" t="s">
        <v>1</v>
      </c>
      <c r="N163" s="151" t="s">
        <v>41</v>
      </c>
      <c r="O163" s="55"/>
      <c r="P163" s="152">
        <f t="shared" si="21"/>
        <v>0</v>
      </c>
      <c r="Q163" s="152">
        <v>8.0000000000000007E-5</v>
      </c>
      <c r="R163" s="152">
        <f t="shared" si="22"/>
        <v>3.6490800000000004E-2</v>
      </c>
      <c r="S163" s="152">
        <v>0</v>
      </c>
      <c r="T163" s="153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4" t="s">
        <v>226</v>
      </c>
      <c r="AT163" s="154" t="s">
        <v>164</v>
      </c>
      <c r="AU163" s="154" t="s">
        <v>163</v>
      </c>
      <c r="AY163" s="14" t="s">
        <v>161</v>
      </c>
      <c r="BE163" s="155">
        <f t="shared" si="24"/>
        <v>0</v>
      </c>
      <c r="BF163" s="155">
        <f t="shared" si="25"/>
        <v>4561.3500000000004</v>
      </c>
      <c r="BG163" s="155">
        <f t="shared" si="26"/>
        <v>0</v>
      </c>
      <c r="BH163" s="155">
        <f t="shared" si="27"/>
        <v>0</v>
      </c>
      <c r="BI163" s="155">
        <f t="shared" si="28"/>
        <v>0</v>
      </c>
      <c r="BJ163" s="14" t="s">
        <v>163</v>
      </c>
      <c r="BK163" s="155">
        <f t="shared" si="29"/>
        <v>4561.3500000000004</v>
      </c>
      <c r="BL163" s="14" t="s">
        <v>226</v>
      </c>
      <c r="BM163" s="154" t="s">
        <v>277</v>
      </c>
    </row>
    <row r="164" spans="1:65" s="2" customFormat="1" ht="24.2" customHeight="1" x14ac:dyDescent="0.2">
      <c r="A164" s="29"/>
      <c r="B164" s="141"/>
      <c r="C164" s="156" t="s">
        <v>278</v>
      </c>
      <c r="D164" s="156" t="s">
        <v>201</v>
      </c>
      <c r="E164" s="157" t="s">
        <v>279</v>
      </c>
      <c r="F164" s="158" t="s">
        <v>280</v>
      </c>
      <c r="G164" s="159" t="s">
        <v>198</v>
      </c>
      <c r="H164" s="160">
        <v>488.06400000000002</v>
      </c>
      <c r="I164" s="161">
        <v>12</v>
      </c>
      <c r="J164" s="162">
        <f t="shared" si="20"/>
        <v>5856.77</v>
      </c>
      <c r="K164" s="163"/>
      <c r="L164" s="164"/>
      <c r="M164" s="165" t="s">
        <v>1</v>
      </c>
      <c r="N164" s="166" t="s">
        <v>41</v>
      </c>
      <c r="O164" s="55"/>
      <c r="P164" s="152">
        <f t="shared" si="21"/>
        <v>0</v>
      </c>
      <c r="Q164" s="152">
        <v>4.4000000000000003E-3</v>
      </c>
      <c r="R164" s="152">
        <f t="shared" si="22"/>
        <v>2.1474816000000003</v>
      </c>
      <c r="S164" s="152">
        <v>0</v>
      </c>
      <c r="T164" s="153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281</v>
      </c>
      <c r="AT164" s="154" t="s">
        <v>201</v>
      </c>
      <c r="AU164" s="154" t="s">
        <v>163</v>
      </c>
      <c r="AY164" s="14" t="s">
        <v>161</v>
      </c>
      <c r="BE164" s="155">
        <f t="shared" si="24"/>
        <v>0</v>
      </c>
      <c r="BF164" s="155">
        <f t="shared" si="25"/>
        <v>5856.77</v>
      </c>
      <c r="BG164" s="155">
        <f t="shared" si="26"/>
        <v>0</v>
      </c>
      <c r="BH164" s="155">
        <f t="shared" si="27"/>
        <v>0</v>
      </c>
      <c r="BI164" s="155">
        <f t="shared" si="28"/>
        <v>0</v>
      </c>
      <c r="BJ164" s="14" t="s">
        <v>163</v>
      </c>
      <c r="BK164" s="155">
        <f t="shared" si="29"/>
        <v>5856.77</v>
      </c>
      <c r="BL164" s="14" t="s">
        <v>226</v>
      </c>
      <c r="BM164" s="154" t="s">
        <v>282</v>
      </c>
    </row>
    <row r="165" spans="1:65" s="2" customFormat="1" ht="24.2" customHeight="1" x14ac:dyDescent="0.2">
      <c r="A165" s="29"/>
      <c r="B165" s="141"/>
      <c r="C165" s="142" t="s">
        <v>283</v>
      </c>
      <c r="D165" s="142" t="s">
        <v>164</v>
      </c>
      <c r="E165" s="143" t="s">
        <v>284</v>
      </c>
      <c r="F165" s="144" t="s">
        <v>285</v>
      </c>
      <c r="G165" s="145" t="s">
        <v>272</v>
      </c>
      <c r="H165" s="146">
        <v>47</v>
      </c>
      <c r="I165" s="147">
        <v>22</v>
      </c>
      <c r="J165" s="148">
        <f t="shared" si="20"/>
        <v>1034</v>
      </c>
      <c r="K165" s="149"/>
      <c r="L165" s="30"/>
      <c r="M165" s="150" t="s">
        <v>1</v>
      </c>
      <c r="N165" s="151" t="s">
        <v>41</v>
      </c>
      <c r="O165" s="55"/>
      <c r="P165" s="152">
        <f t="shared" si="21"/>
        <v>0</v>
      </c>
      <c r="Q165" s="152">
        <v>2.4499999999999999E-3</v>
      </c>
      <c r="R165" s="152">
        <f t="shared" si="22"/>
        <v>0.11515</v>
      </c>
      <c r="S165" s="152">
        <v>0</v>
      </c>
      <c r="T165" s="153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4" t="s">
        <v>226</v>
      </c>
      <c r="AT165" s="154" t="s">
        <v>164</v>
      </c>
      <c r="AU165" s="154" t="s">
        <v>163</v>
      </c>
      <c r="AY165" s="14" t="s">
        <v>161</v>
      </c>
      <c r="BE165" s="155">
        <f t="shared" si="24"/>
        <v>0</v>
      </c>
      <c r="BF165" s="155">
        <f t="shared" si="25"/>
        <v>1034</v>
      </c>
      <c r="BG165" s="155">
        <f t="shared" si="26"/>
        <v>0</v>
      </c>
      <c r="BH165" s="155">
        <f t="shared" si="27"/>
        <v>0</v>
      </c>
      <c r="BI165" s="155">
        <f t="shared" si="28"/>
        <v>0</v>
      </c>
      <c r="BJ165" s="14" t="s">
        <v>163</v>
      </c>
      <c r="BK165" s="155">
        <f t="shared" si="29"/>
        <v>1034</v>
      </c>
      <c r="BL165" s="14" t="s">
        <v>226</v>
      </c>
      <c r="BM165" s="154" t="s">
        <v>286</v>
      </c>
    </row>
    <row r="166" spans="1:65" s="2" customFormat="1" ht="24.2" customHeight="1" x14ac:dyDescent="0.2">
      <c r="A166" s="29"/>
      <c r="B166" s="141"/>
      <c r="C166" s="142" t="s">
        <v>287</v>
      </c>
      <c r="D166" s="142" t="s">
        <v>164</v>
      </c>
      <c r="E166" s="143" t="s">
        <v>288</v>
      </c>
      <c r="F166" s="144" t="s">
        <v>289</v>
      </c>
      <c r="G166" s="145" t="s">
        <v>290</v>
      </c>
      <c r="H166" s="146">
        <v>4</v>
      </c>
      <c r="I166" s="147">
        <v>25</v>
      </c>
      <c r="J166" s="148">
        <f t="shared" si="20"/>
        <v>100</v>
      </c>
      <c r="K166" s="149"/>
      <c r="L166" s="30"/>
      <c r="M166" s="150" t="s">
        <v>1</v>
      </c>
      <c r="N166" s="151" t="s">
        <v>41</v>
      </c>
      <c r="O166" s="55"/>
      <c r="P166" s="152">
        <f t="shared" si="21"/>
        <v>0</v>
      </c>
      <c r="Q166" s="152">
        <v>1.58E-3</v>
      </c>
      <c r="R166" s="152">
        <f t="shared" si="22"/>
        <v>6.3200000000000001E-3</v>
      </c>
      <c r="S166" s="152">
        <v>0</v>
      </c>
      <c r="T166" s="153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4" t="s">
        <v>226</v>
      </c>
      <c r="AT166" s="154" t="s">
        <v>164</v>
      </c>
      <c r="AU166" s="154" t="s">
        <v>163</v>
      </c>
      <c r="AY166" s="14" t="s">
        <v>161</v>
      </c>
      <c r="BE166" s="155">
        <f t="shared" si="24"/>
        <v>0</v>
      </c>
      <c r="BF166" s="155">
        <f t="shared" si="25"/>
        <v>100</v>
      </c>
      <c r="BG166" s="155">
        <f t="shared" si="26"/>
        <v>0</v>
      </c>
      <c r="BH166" s="155">
        <f t="shared" si="27"/>
        <v>0</v>
      </c>
      <c r="BI166" s="155">
        <f t="shared" si="28"/>
        <v>0</v>
      </c>
      <c r="BJ166" s="14" t="s">
        <v>163</v>
      </c>
      <c r="BK166" s="155">
        <f t="shared" si="29"/>
        <v>100</v>
      </c>
      <c r="BL166" s="14" t="s">
        <v>226</v>
      </c>
      <c r="BM166" s="154" t="s">
        <v>291</v>
      </c>
    </row>
    <row r="167" spans="1:65" s="2" customFormat="1" ht="24.2" customHeight="1" x14ac:dyDescent="0.2">
      <c r="A167" s="29"/>
      <c r="B167" s="141"/>
      <c r="C167" s="142" t="s">
        <v>292</v>
      </c>
      <c r="D167" s="142" t="s">
        <v>164</v>
      </c>
      <c r="E167" s="143" t="s">
        <v>293</v>
      </c>
      <c r="F167" s="144" t="s">
        <v>294</v>
      </c>
      <c r="G167" s="145" t="s">
        <v>272</v>
      </c>
      <c r="H167" s="146">
        <v>26</v>
      </c>
      <c r="I167" s="147">
        <v>18</v>
      </c>
      <c r="J167" s="148">
        <f t="shared" si="20"/>
        <v>468</v>
      </c>
      <c r="K167" s="149"/>
      <c r="L167" s="30"/>
      <c r="M167" s="150" t="s">
        <v>1</v>
      </c>
      <c r="N167" s="151" t="s">
        <v>41</v>
      </c>
      <c r="O167" s="55"/>
      <c r="P167" s="152">
        <f t="shared" si="21"/>
        <v>0</v>
      </c>
      <c r="Q167" s="152">
        <v>2.48E-3</v>
      </c>
      <c r="R167" s="152">
        <f t="shared" si="22"/>
        <v>6.4479999999999996E-2</v>
      </c>
      <c r="S167" s="152">
        <v>0</v>
      </c>
      <c r="T167" s="153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4" t="s">
        <v>226</v>
      </c>
      <c r="AT167" s="154" t="s">
        <v>164</v>
      </c>
      <c r="AU167" s="154" t="s">
        <v>163</v>
      </c>
      <c r="AY167" s="14" t="s">
        <v>161</v>
      </c>
      <c r="BE167" s="155">
        <f t="shared" si="24"/>
        <v>0</v>
      </c>
      <c r="BF167" s="155">
        <f t="shared" si="25"/>
        <v>468</v>
      </c>
      <c r="BG167" s="155">
        <f t="shared" si="26"/>
        <v>0</v>
      </c>
      <c r="BH167" s="155">
        <f t="shared" si="27"/>
        <v>0</v>
      </c>
      <c r="BI167" s="155">
        <f t="shared" si="28"/>
        <v>0</v>
      </c>
      <c r="BJ167" s="14" t="s">
        <v>163</v>
      </c>
      <c r="BK167" s="155">
        <f t="shared" si="29"/>
        <v>468</v>
      </c>
      <c r="BL167" s="14" t="s">
        <v>226</v>
      </c>
      <c r="BM167" s="154" t="s">
        <v>295</v>
      </c>
    </row>
    <row r="168" spans="1:65" s="2" customFormat="1" ht="24.2" customHeight="1" x14ac:dyDescent="0.2">
      <c r="A168" s="29"/>
      <c r="B168" s="141"/>
      <c r="C168" s="142" t="s">
        <v>296</v>
      </c>
      <c r="D168" s="142" t="s">
        <v>164</v>
      </c>
      <c r="E168" s="143" t="s">
        <v>297</v>
      </c>
      <c r="F168" s="144" t="s">
        <v>298</v>
      </c>
      <c r="G168" s="145" t="s">
        <v>193</v>
      </c>
      <c r="H168" s="146">
        <v>2.3849999999999998</v>
      </c>
      <c r="I168" s="147">
        <v>1</v>
      </c>
      <c r="J168" s="148">
        <f t="shared" si="20"/>
        <v>2.39</v>
      </c>
      <c r="K168" s="149"/>
      <c r="L168" s="30"/>
      <c r="M168" s="150" t="s">
        <v>1</v>
      </c>
      <c r="N168" s="151" t="s">
        <v>41</v>
      </c>
      <c r="O168" s="55"/>
      <c r="P168" s="152">
        <f t="shared" si="21"/>
        <v>0</v>
      </c>
      <c r="Q168" s="152">
        <v>0</v>
      </c>
      <c r="R168" s="152">
        <f t="shared" si="22"/>
        <v>0</v>
      </c>
      <c r="S168" s="152">
        <v>0</v>
      </c>
      <c r="T168" s="153">
        <f t="shared" si="23"/>
        <v>0</v>
      </c>
      <c r="U168" s="29"/>
      <c r="V168" s="12"/>
      <c r="W168" s="12"/>
      <c r="X168" s="29"/>
      <c r="Y168" s="29"/>
      <c r="Z168" s="29"/>
      <c r="AA168" s="29"/>
      <c r="AB168" s="29"/>
      <c r="AC168" s="29"/>
      <c r="AD168" s="29"/>
      <c r="AE168" s="29"/>
      <c r="AR168" s="154" t="s">
        <v>226</v>
      </c>
      <c r="AT168" s="154" t="s">
        <v>164</v>
      </c>
      <c r="AU168" s="154" t="s">
        <v>163</v>
      </c>
      <c r="AY168" s="14" t="s">
        <v>161</v>
      </c>
      <c r="BE168" s="155">
        <f t="shared" si="24"/>
        <v>0</v>
      </c>
      <c r="BF168" s="155">
        <f t="shared" si="25"/>
        <v>2.39</v>
      </c>
      <c r="BG168" s="155">
        <f t="shared" si="26"/>
        <v>0</v>
      </c>
      <c r="BH168" s="155">
        <f t="shared" si="27"/>
        <v>0</v>
      </c>
      <c r="BI168" s="155">
        <f t="shared" si="28"/>
        <v>0</v>
      </c>
      <c r="BJ168" s="14" t="s">
        <v>163</v>
      </c>
      <c r="BK168" s="155">
        <f t="shared" si="29"/>
        <v>2.39</v>
      </c>
      <c r="BL168" s="14" t="s">
        <v>226</v>
      </c>
      <c r="BM168" s="154" t="s">
        <v>299</v>
      </c>
    </row>
    <row r="169" spans="1:65" s="12" customFormat="1" ht="22.9" customHeight="1" x14ac:dyDescent="0.2">
      <c r="B169" s="128"/>
      <c r="D169" s="129" t="s">
        <v>74</v>
      </c>
      <c r="E169" s="139" t="s">
        <v>300</v>
      </c>
      <c r="F169" s="139" t="s">
        <v>301</v>
      </c>
      <c r="I169" s="131"/>
      <c r="J169" s="140">
        <f>BK169</f>
        <v>8413.2100000000009</v>
      </c>
      <c r="L169" s="128"/>
      <c r="M169" s="133"/>
      <c r="N169" s="134"/>
      <c r="O169" s="134"/>
      <c r="P169" s="135">
        <f>SUM(P170:P176)</f>
        <v>0</v>
      </c>
      <c r="Q169" s="134"/>
      <c r="R169" s="135">
        <f>SUM(R170:R176)</f>
        <v>2.8462235199999997</v>
      </c>
      <c r="S169" s="134"/>
      <c r="T169" s="136">
        <f>SUM(T170:T176)</f>
        <v>0</v>
      </c>
      <c r="V169" s="29"/>
      <c r="W169" s="29"/>
      <c r="AR169" s="129" t="s">
        <v>163</v>
      </c>
      <c r="AT169" s="137" t="s">
        <v>74</v>
      </c>
      <c r="AU169" s="137" t="s">
        <v>83</v>
      </c>
      <c r="AY169" s="129" t="s">
        <v>161</v>
      </c>
      <c r="BK169" s="138">
        <f>SUM(BK170:BK176)</f>
        <v>8413.2100000000009</v>
      </c>
    </row>
    <row r="170" spans="1:65" s="2" customFormat="1" ht="24.2" customHeight="1" x14ac:dyDescent="0.2">
      <c r="A170" s="29"/>
      <c r="B170" s="141"/>
      <c r="C170" s="142" t="s">
        <v>281</v>
      </c>
      <c r="D170" s="142" t="s">
        <v>164</v>
      </c>
      <c r="E170" s="143" t="s">
        <v>302</v>
      </c>
      <c r="F170" s="144" t="s">
        <v>303</v>
      </c>
      <c r="G170" s="145" t="s">
        <v>198</v>
      </c>
      <c r="H170" s="146">
        <v>142.80000000000001</v>
      </c>
      <c r="I170" s="147">
        <v>14</v>
      </c>
      <c r="J170" s="148">
        <f t="shared" ref="J170:J176" si="30">ROUND(I170*H170,2)</f>
        <v>1999.2</v>
      </c>
      <c r="K170" s="149"/>
      <c r="L170" s="30"/>
      <c r="M170" s="150" t="s">
        <v>1</v>
      </c>
      <c r="N170" s="151" t="s">
        <v>41</v>
      </c>
      <c r="O170" s="55"/>
      <c r="P170" s="152">
        <f t="shared" ref="P170:P176" si="31">O170*H170</f>
        <v>0</v>
      </c>
      <c r="Q170" s="152">
        <v>4.2000000000000002E-4</v>
      </c>
      <c r="R170" s="152">
        <f t="shared" ref="R170:R176" si="32">Q170*H170</f>
        <v>5.9976000000000008E-2</v>
      </c>
      <c r="S170" s="152">
        <v>0</v>
      </c>
      <c r="T170" s="153">
        <f t="shared" ref="T170:T176" si="33"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4" t="s">
        <v>226</v>
      </c>
      <c r="AT170" s="154" t="s">
        <v>164</v>
      </c>
      <c r="AU170" s="154" t="s">
        <v>163</v>
      </c>
      <c r="AY170" s="14" t="s">
        <v>161</v>
      </c>
      <c r="BE170" s="155">
        <f t="shared" ref="BE170:BE176" si="34">IF(N170="základná",J170,0)</f>
        <v>0</v>
      </c>
      <c r="BF170" s="155">
        <f t="shared" ref="BF170:BF176" si="35">IF(N170="znížená",J170,0)</f>
        <v>1999.2</v>
      </c>
      <c r="BG170" s="155">
        <f t="shared" ref="BG170:BG176" si="36">IF(N170="zákl. prenesená",J170,0)</f>
        <v>0</v>
      </c>
      <c r="BH170" s="155">
        <f t="shared" ref="BH170:BH176" si="37">IF(N170="zníž. prenesená",J170,0)</f>
        <v>0</v>
      </c>
      <c r="BI170" s="155">
        <f t="shared" ref="BI170:BI176" si="38">IF(N170="nulová",J170,0)</f>
        <v>0</v>
      </c>
      <c r="BJ170" s="14" t="s">
        <v>163</v>
      </c>
      <c r="BK170" s="155">
        <f t="shared" ref="BK170:BK176" si="39">ROUND(I170*H170,2)</f>
        <v>1999.2</v>
      </c>
      <c r="BL170" s="14" t="s">
        <v>226</v>
      </c>
      <c r="BM170" s="154" t="s">
        <v>304</v>
      </c>
    </row>
    <row r="171" spans="1:65" s="2" customFormat="1" ht="37.9" customHeight="1" x14ac:dyDescent="0.2">
      <c r="A171" s="29"/>
      <c r="B171" s="141"/>
      <c r="C171" s="156" t="s">
        <v>305</v>
      </c>
      <c r="D171" s="156" t="s">
        <v>201</v>
      </c>
      <c r="E171" s="157" t="s">
        <v>306</v>
      </c>
      <c r="F171" s="158" t="s">
        <v>307</v>
      </c>
      <c r="G171" s="159" t="s">
        <v>198</v>
      </c>
      <c r="H171" s="160">
        <v>142.80000000000001</v>
      </c>
      <c r="I171" s="161">
        <v>24.5</v>
      </c>
      <c r="J171" s="162">
        <f t="shared" si="30"/>
        <v>3498.6</v>
      </c>
      <c r="K171" s="163"/>
      <c r="L171" s="164"/>
      <c r="M171" s="165" t="s">
        <v>1</v>
      </c>
      <c r="N171" s="166" t="s">
        <v>41</v>
      </c>
      <c r="O171" s="55"/>
      <c r="P171" s="152">
        <f t="shared" si="31"/>
        <v>0</v>
      </c>
      <c r="Q171" s="152">
        <v>1.77E-2</v>
      </c>
      <c r="R171" s="152">
        <f t="shared" si="32"/>
        <v>2.5275600000000003</v>
      </c>
      <c r="S171" s="152">
        <v>0</v>
      </c>
      <c r="T171" s="153">
        <f t="shared" si="3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4" t="s">
        <v>281</v>
      </c>
      <c r="AT171" s="154" t="s">
        <v>201</v>
      </c>
      <c r="AU171" s="154" t="s">
        <v>163</v>
      </c>
      <c r="AY171" s="14" t="s">
        <v>161</v>
      </c>
      <c r="BE171" s="155">
        <f t="shared" si="34"/>
        <v>0</v>
      </c>
      <c r="BF171" s="155">
        <f t="shared" si="35"/>
        <v>3498.6</v>
      </c>
      <c r="BG171" s="155">
        <f t="shared" si="36"/>
        <v>0</v>
      </c>
      <c r="BH171" s="155">
        <f t="shared" si="37"/>
        <v>0</v>
      </c>
      <c r="BI171" s="155">
        <f t="shared" si="38"/>
        <v>0</v>
      </c>
      <c r="BJ171" s="14" t="s">
        <v>163</v>
      </c>
      <c r="BK171" s="155">
        <f t="shared" si="39"/>
        <v>3498.6</v>
      </c>
      <c r="BL171" s="14" t="s">
        <v>226</v>
      </c>
      <c r="BM171" s="154" t="s">
        <v>308</v>
      </c>
    </row>
    <row r="172" spans="1:65" s="2" customFormat="1" ht="24.2" customHeight="1" x14ac:dyDescent="0.2">
      <c r="A172" s="29"/>
      <c r="B172" s="141"/>
      <c r="C172" s="142" t="s">
        <v>309</v>
      </c>
      <c r="D172" s="142" t="s">
        <v>164</v>
      </c>
      <c r="E172" s="143" t="s">
        <v>310</v>
      </c>
      <c r="F172" s="144" t="s">
        <v>311</v>
      </c>
      <c r="G172" s="145" t="s">
        <v>198</v>
      </c>
      <c r="H172" s="146">
        <v>142.80000000000001</v>
      </c>
      <c r="I172" s="147">
        <v>7</v>
      </c>
      <c r="J172" s="148">
        <f t="shared" si="30"/>
        <v>999.6</v>
      </c>
      <c r="K172" s="149"/>
      <c r="L172" s="30"/>
      <c r="M172" s="150" t="s">
        <v>1</v>
      </c>
      <c r="N172" s="151" t="s">
        <v>41</v>
      </c>
      <c r="O172" s="55"/>
      <c r="P172" s="152">
        <f t="shared" si="31"/>
        <v>0</v>
      </c>
      <c r="Q172" s="152">
        <v>1.2E-4</v>
      </c>
      <c r="R172" s="152">
        <f t="shared" si="32"/>
        <v>1.7136000000000002E-2</v>
      </c>
      <c r="S172" s="152">
        <v>0</v>
      </c>
      <c r="T172" s="153">
        <f t="shared" si="3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4" t="s">
        <v>226</v>
      </c>
      <c r="AT172" s="154" t="s">
        <v>164</v>
      </c>
      <c r="AU172" s="154" t="s">
        <v>163</v>
      </c>
      <c r="AY172" s="14" t="s">
        <v>161</v>
      </c>
      <c r="BE172" s="155">
        <f t="shared" si="34"/>
        <v>0</v>
      </c>
      <c r="BF172" s="155">
        <f t="shared" si="35"/>
        <v>999.6</v>
      </c>
      <c r="BG172" s="155">
        <f t="shared" si="36"/>
        <v>0</v>
      </c>
      <c r="BH172" s="155">
        <f t="shared" si="37"/>
        <v>0</v>
      </c>
      <c r="BI172" s="155">
        <f t="shared" si="38"/>
        <v>0</v>
      </c>
      <c r="BJ172" s="14" t="s">
        <v>163</v>
      </c>
      <c r="BK172" s="155">
        <f t="shared" si="39"/>
        <v>999.6</v>
      </c>
      <c r="BL172" s="14" t="s">
        <v>226</v>
      </c>
      <c r="BM172" s="154" t="s">
        <v>312</v>
      </c>
    </row>
    <row r="173" spans="1:65" s="2" customFormat="1" ht="14.45" customHeight="1" x14ac:dyDescent="0.2">
      <c r="A173" s="29"/>
      <c r="B173" s="141"/>
      <c r="C173" s="156" t="s">
        <v>313</v>
      </c>
      <c r="D173" s="156" t="s">
        <v>201</v>
      </c>
      <c r="E173" s="157" t="s">
        <v>314</v>
      </c>
      <c r="F173" s="158" t="s">
        <v>315</v>
      </c>
      <c r="G173" s="159" t="s">
        <v>198</v>
      </c>
      <c r="H173" s="160">
        <v>152.79599999999999</v>
      </c>
      <c r="I173" s="161">
        <v>10</v>
      </c>
      <c r="J173" s="162">
        <f t="shared" si="30"/>
        <v>1527.96</v>
      </c>
      <c r="K173" s="163"/>
      <c r="L173" s="164"/>
      <c r="M173" s="165" t="s">
        <v>1</v>
      </c>
      <c r="N173" s="166" t="s">
        <v>41</v>
      </c>
      <c r="O173" s="55"/>
      <c r="P173" s="152">
        <f t="shared" si="31"/>
        <v>0</v>
      </c>
      <c r="Q173" s="152">
        <v>1.1199999999999999E-3</v>
      </c>
      <c r="R173" s="152">
        <f t="shared" si="32"/>
        <v>0.17113151999999998</v>
      </c>
      <c r="S173" s="152">
        <v>0</v>
      </c>
      <c r="T173" s="153">
        <f t="shared" si="3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4" t="s">
        <v>281</v>
      </c>
      <c r="AT173" s="154" t="s">
        <v>201</v>
      </c>
      <c r="AU173" s="154" t="s">
        <v>163</v>
      </c>
      <c r="AY173" s="14" t="s">
        <v>161</v>
      </c>
      <c r="BE173" s="155">
        <f t="shared" si="34"/>
        <v>0</v>
      </c>
      <c r="BF173" s="155">
        <f t="shared" si="35"/>
        <v>1527.96</v>
      </c>
      <c r="BG173" s="155">
        <f t="shared" si="36"/>
        <v>0</v>
      </c>
      <c r="BH173" s="155">
        <f t="shared" si="37"/>
        <v>0</v>
      </c>
      <c r="BI173" s="155">
        <f t="shared" si="38"/>
        <v>0</v>
      </c>
      <c r="BJ173" s="14" t="s">
        <v>163</v>
      </c>
      <c r="BK173" s="155">
        <f t="shared" si="39"/>
        <v>1527.96</v>
      </c>
      <c r="BL173" s="14" t="s">
        <v>226</v>
      </c>
      <c r="BM173" s="154" t="s">
        <v>316</v>
      </c>
    </row>
    <row r="174" spans="1:65" s="2" customFormat="1" ht="24.2" customHeight="1" x14ac:dyDescent="0.2">
      <c r="A174" s="29"/>
      <c r="B174" s="141"/>
      <c r="C174" s="142" t="s">
        <v>317</v>
      </c>
      <c r="D174" s="142" t="s">
        <v>164</v>
      </c>
      <c r="E174" s="143" t="s">
        <v>318</v>
      </c>
      <c r="F174" s="144" t="s">
        <v>319</v>
      </c>
      <c r="G174" s="145" t="s">
        <v>320</v>
      </c>
      <c r="H174" s="146">
        <v>7</v>
      </c>
      <c r="I174" s="147">
        <v>10</v>
      </c>
      <c r="J174" s="148">
        <f t="shared" si="30"/>
        <v>70</v>
      </c>
      <c r="K174" s="149"/>
      <c r="L174" s="30"/>
      <c r="M174" s="150" t="s">
        <v>1</v>
      </c>
      <c r="N174" s="151" t="s">
        <v>41</v>
      </c>
      <c r="O174" s="55"/>
      <c r="P174" s="152">
        <f t="shared" si="31"/>
        <v>0</v>
      </c>
      <c r="Q174" s="152">
        <v>6.0000000000000002E-5</v>
      </c>
      <c r="R174" s="152">
        <f t="shared" si="32"/>
        <v>4.2000000000000002E-4</v>
      </c>
      <c r="S174" s="152">
        <v>0</v>
      </c>
      <c r="T174" s="153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4" t="s">
        <v>226</v>
      </c>
      <c r="AT174" s="154" t="s">
        <v>164</v>
      </c>
      <c r="AU174" s="154" t="s">
        <v>163</v>
      </c>
      <c r="AY174" s="14" t="s">
        <v>161</v>
      </c>
      <c r="BE174" s="155">
        <f t="shared" si="34"/>
        <v>0</v>
      </c>
      <c r="BF174" s="155">
        <f t="shared" si="35"/>
        <v>70</v>
      </c>
      <c r="BG174" s="155">
        <f t="shared" si="36"/>
        <v>0</v>
      </c>
      <c r="BH174" s="155">
        <f t="shared" si="37"/>
        <v>0</v>
      </c>
      <c r="BI174" s="155">
        <f t="shared" si="38"/>
        <v>0</v>
      </c>
      <c r="BJ174" s="14" t="s">
        <v>163</v>
      </c>
      <c r="BK174" s="155">
        <f t="shared" si="39"/>
        <v>70</v>
      </c>
      <c r="BL174" s="14" t="s">
        <v>226</v>
      </c>
      <c r="BM174" s="154" t="s">
        <v>321</v>
      </c>
    </row>
    <row r="175" spans="1:65" s="2" customFormat="1" ht="14.45" customHeight="1" x14ac:dyDescent="0.2">
      <c r="A175" s="29"/>
      <c r="B175" s="141"/>
      <c r="C175" s="156" t="s">
        <v>322</v>
      </c>
      <c r="D175" s="156" t="s">
        <v>201</v>
      </c>
      <c r="E175" s="157" t="s">
        <v>323</v>
      </c>
      <c r="F175" s="158" t="s">
        <v>324</v>
      </c>
      <c r="G175" s="159" t="s">
        <v>290</v>
      </c>
      <c r="H175" s="160">
        <v>7</v>
      </c>
      <c r="I175" s="161">
        <v>45</v>
      </c>
      <c r="J175" s="162">
        <f t="shared" si="30"/>
        <v>315</v>
      </c>
      <c r="K175" s="163"/>
      <c r="L175" s="164"/>
      <c r="M175" s="165" t="s">
        <v>1</v>
      </c>
      <c r="N175" s="166" t="s">
        <v>41</v>
      </c>
      <c r="O175" s="55"/>
      <c r="P175" s="152">
        <f t="shared" si="31"/>
        <v>0</v>
      </c>
      <c r="Q175" s="152">
        <v>0.01</v>
      </c>
      <c r="R175" s="152">
        <f t="shared" si="32"/>
        <v>7.0000000000000007E-2</v>
      </c>
      <c r="S175" s="152">
        <v>0</v>
      </c>
      <c r="T175" s="153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4" t="s">
        <v>281</v>
      </c>
      <c r="AT175" s="154" t="s">
        <v>201</v>
      </c>
      <c r="AU175" s="154" t="s">
        <v>163</v>
      </c>
      <c r="AY175" s="14" t="s">
        <v>161</v>
      </c>
      <c r="BE175" s="155">
        <f t="shared" si="34"/>
        <v>0</v>
      </c>
      <c r="BF175" s="155">
        <f t="shared" si="35"/>
        <v>315</v>
      </c>
      <c r="BG175" s="155">
        <f t="shared" si="36"/>
        <v>0</v>
      </c>
      <c r="BH175" s="155">
        <f t="shared" si="37"/>
        <v>0</v>
      </c>
      <c r="BI175" s="155">
        <f t="shared" si="38"/>
        <v>0</v>
      </c>
      <c r="BJ175" s="14" t="s">
        <v>163</v>
      </c>
      <c r="BK175" s="155">
        <f t="shared" si="39"/>
        <v>315</v>
      </c>
      <c r="BL175" s="14" t="s">
        <v>226</v>
      </c>
      <c r="BM175" s="154" t="s">
        <v>325</v>
      </c>
    </row>
    <row r="176" spans="1:65" s="2" customFormat="1" ht="24.2" customHeight="1" x14ac:dyDescent="0.2">
      <c r="A176" s="29"/>
      <c r="B176" s="141"/>
      <c r="C176" s="142" t="s">
        <v>326</v>
      </c>
      <c r="D176" s="142" t="s">
        <v>164</v>
      </c>
      <c r="E176" s="143" t="s">
        <v>327</v>
      </c>
      <c r="F176" s="144" t="s">
        <v>328</v>
      </c>
      <c r="G176" s="145" t="s">
        <v>193</v>
      </c>
      <c r="H176" s="146">
        <v>2.8460000000000001</v>
      </c>
      <c r="I176" s="147">
        <v>1</v>
      </c>
      <c r="J176" s="148">
        <f t="shared" si="30"/>
        <v>2.85</v>
      </c>
      <c r="K176" s="149"/>
      <c r="L176" s="30"/>
      <c r="M176" s="150" t="s">
        <v>1</v>
      </c>
      <c r="N176" s="151" t="s">
        <v>41</v>
      </c>
      <c r="O176" s="55"/>
      <c r="P176" s="152">
        <f t="shared" si="31"/>
        <v>0</v>
      </c>
      <c r="Q176" s="152">
        <v>0</v>
      </c>
      <c r="R176" s="152">
        <f t="shared" si="32"/>
        <v>0</v>
      </c>
      <c r="S176" s="152">
        <v>0</v>
      </c>
      <c r="T176" s="153">
        <f t="shared" si="33"/>
        <v>0</v>
      </c>
      <c r="U176" s="29"/>
      <c r="V176" s="12"/>
      <c r="W176" s="12"/>
      <c r="X176" s="29"/>
      <c r="Y176" s="29"/>
      <c r="Z176" s="29"/>
      <c r="AA176" s="29"/>
      <c r="AB176" s="29"/>
      <c r="AC176" s="29"/>
      <c r="AD176" s="29"/>
      <c r="AE176" s="29"/>
      <c r="AR176" s="154" t="s">
        <v>226</v>
      </c>
      <c r="AT176" s="154" t="s">
        <v>164</v>
      </c>
      <c r="AU176" s="154" t="s">
        <v>163</v>
      </c>
      <c r="AY176" s="14" t="s">
        <v>161</v>
      </c>
      <c r="BE176" s="155">
        <f t="shared" si="34"/>
        <v>0</v>
      </c>
      <c r="BF176" s="155">
        <f t="shared" si="35"/>
        <v>2.85</v>
      </c>
      <c r="BG176" s="155">
        <f t="shared" si="36"/>
        <v>0</v>
      </c>
      <c r="BH176" s="155">
        <f t="shared" si="37"/>
        <v>0</v>
      </c>
      <c r="BI176" s="155">
        <f t="shared" si="38"/>
        <v>0</v>
      </c>
      <c r="BJ176" s="14" t="s">
        <v>163</v>
      </c>
      <c r="BK176" s="155">
        <f t="shared" si="39"/>
        <v>2.85</v>
      </c>
      <c r="BL176" s="14" t="s">
        <v>226</v>
      </c>
      <c r="BM176" s="154" t="s">
        <v>329</v>
      </c>
    </row>
    <row r="177" spans="1:65" s="12" customFormat="1" ht="22.9" customHeight="1" x14ac:dyDescent="0.2">
      <c r="B177" s="128"/>
      <c r="D177" s="129" t="s">
        <v>74</v>
      </c>
      <c r="E177" s="139" t="s">
        <v>330</v>
      </c>
      <c r="F177" s="139" t="s">
        <v>331</v>
      </c>
      <c r="I177" s="131"/>
      <c r="J177" s="140">
        <f>BK177</f>
        <v>5580</v>
      </c>
      <c r="L177" s="128"/>
      <c r="M177" s="133"/>
      <c r="N177" s="134"/>
      <c r="O177" s="134"/>
      <c r="P177" s="135">
        <f>SUM(P178:P180)</f>
        <v>0</v>
      </c>
      <c r="Q177" s="134"/>
      <c r="R177" s="135">
        <f>SUM(R178:R180)</f>
        <v>0.58479999999999999</v>
      </c>
      <c r="S177" s="134"/>
      <c r="T177" s="136">
        <f>SUM(T178:T180)</f>
        <v>0</v>
      </c>
      <c r="V177" s="29"/>
      <c r="W177" s="29"/>
      <c r="AR177" s="129" t="s">
        <v>163</v>
      </c>
      <c r="AT177" s="137" t="s">
        <v>74</v>
      </c>
      <c r="AU177" s="137" t="s">
        <v>83</v>
      </c>
      <c r="AY177" s="129" t="s">
        <v>161</v>
      </c>
      <c r="BK177" s="138">
        <f>SUM(BK178:BK180)</f>
        <v>5580</v>
      </c>
    </row>
    <row r="178" spans="1:65" s="2" customFormat="1" ht="14.45" customHeight="1" x14ac:dyDescent="0.2">
      <c r="A178" s="29"/>
      <c r="B178" s="141"/>
      <c r="C178" s="142" t="s">
        <v>332</v>
      </c>
      <c r="D178" s="142" t="s">
        <v>164</v>
      </c>
      <c r="E178" s="143" t="s">
        <v>333</v>
      </c>
      <c r="F178" s="144" t="s">
        <v>334</v>
      </c>
      <c r="G178" s="145" t="s">
        <v>198</v>
      </c>
      <c r="H178" s="146">
        <v>420</v>
      </c>
      <c r="I178" s="147">
        <v>5</v>
      </c>
      <c r="J178" s="148">
        <f>ROUND(I178*H178,2)</f>
        <v>2100</v>
      </c>
      <c r="K178" s="149"/>
      <c r="L178" s="30"/>
      <c r="M178" s="150" t="s">
        <v>1</v>
      </c>
      <c r="N178" s="151" t="s">
        <v>41</v>
      </c>
      <c r="O178" s="55"/>
      <c r="P178" s="152">
        <f>O178*H178</f>
        <v>0</v>
      </c>
      <c r="Q178" s="152">
        <v>4.0999999999999999E-4</v>
      </c>
      <c r="R178" s="152">
        <f>Q178*H178</f>
        <v>0.17219999999999999</v>
      </c>
      <c r="S178" s="152">
        <v>0</v>
      </c>
      <c r="T178" s="153">
        <f>S178*H178</f>
        <v>0</v>
      </c>
      <c r="U178" s="29"/>
      <c r="X178" s="29"/>
      <c r="Y178" s="29"/>
      <c r="Z178" s="29"/>
      <c r="AA178" s="29"/>
      <c r="AB178" s="29"/>
      <c r="AC178" s="29"/>
      <c r="AD178" s="29"/>
      <c r="AE178" s="29"/>
      <c r="AR178" s="154" t="s">
        <v>226</v>
      </c>
      <c r="AT178" s="154" t="s">
        <v>164</v>
      </c>
      <c r="AU178" s="154" t="s">
        <v>163</v>
      </c>
      <c r="AY178" s="14" t="s">
        <v>161</v>
      </c>
      <c r="BE178" s="155">
        <f>IF(N178="základná",J178,0)</f>
        <v>0</v>
      </c>
      <c r="BF178" s="155">
        <f>IF(N178="znížená",J178,0)</f>
        <v>2100</v>
      </c>
      <c r="BG178" s="155">
        <f>IF(N178="zákl. prenesená",J178,0)</f>
        <v>0</v>
      </c>
      <c r="BH178" s="155">
        <f>IF(N178="zníž. prenesená",J178,0)</f>
        <v>0</v>
      </c>
      <c r="BI178" s="155">
        <f>IF(N178="nulová",J178,0)</f>
        <v>0</v>
      </c>
      <c r="BJ178" s="14" t="s">
        <v>163</v>
      </c>
      <c r="BK178" s="155">
        <f>ROUND(I178*H178,2)</f>
        <v>2100</v>
      </c>
      <c r="BL178" s="14" t="s">
        <v>226</v>
      </c>
      <c r="BM178" s="154" t="s">
        <v>335</v>
      </c>
    </row>
    <row r="179" spans="1:65" s="2" customFormat="1" ht="14.45" customHeight="1" x14ac:dyDescent="0.2">
      <c r="A179" s="29"/>
      <c r="B179" s="141"/>
      <c r="C179" s="142" t="s">
        <v>336</v>
      </c>
      <c r="D179" s="142" t="s">
        <v>164</v>
      </c>
      <c r="E179" s="143" t="s">
        <v>337</v>
      </c>
      <c r="F179" s="144" t="s">
        <v>338</v>
      </c>
      <c r="G179" s="145" t="s">
        <v>198</v>
      </c>
      <c r="H179" s="146">
        <v>420</v>
      </c>
      <c r="I179" s="147">
        <v>2</v>
      </c>
      <c r="J179" s="148">
        <f>ROUND(I179*H179,2)</f>
        <v>840</v>
      </c>
      <c r="K179" s="149"/>
      <c r="L179" s="30"/>
      <c r="M179" s="150" t="s">
        <v>1</v>
      </c>
      <c r="N179" s="151" t="s">
        <v>41</v>
      </c>
      <c r="O179" s="55"/>
      <c r="P179" s="152">
        <f>O179*H179</f>
        <v>0</v>
      </c>
      <c r="Q179" s="152">
        <v>1.6000000000000001E-4</v>
      </c>
      <c r="R179" s="152">
        <f>Q179*H179</f>
        <v>6.720000000000001E-2</v>
      </c>
      <c r="S179" s="152">
        <v>0</v>
      </c>
      <c r="T179" s="153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4" t="s">
        <v>226</v>
      </c>
      <c r="AT179" s="154" t="s">
        <v>164</v>
      </c>
      <c r="AU179" s="154" t="s">
        <v>163</v>
      </c>
      <c r="AY179" s="14" t="s">
        <v>161</v>
      </c>
      <c r="BE179" s="155">
        <f>IF(N179="základná",J179,0)</f>
        <v>0</v>
      </c>
      <c r="BF179" s="155">
        <f>IF(N179="znížená",J179,0)</f>
        <v>840</v>
      </c>
      <c r="BG179" s="155">
        <f>IF(N179="zákl. prenesená",J179,0)</f>
        <v>0</v>
      </c>
      <c r="BH179" s="155">
        <f>IF(N179="zníž. prenesená",J179,0)</f>
        <v>0</v>
      </c>
      <c r="BI179" s="155">
        <f>IF(N179="nulová",J179,0)</f>
        <v>0</v>
      </c>
      <c r="BJ179" s="14" t="s">
        <v>163</v>
      </c>
      <c r="BK179" s="155">
        <f>ROUND(I179*H179,2)</f>
        <v>840</v>
      </c>
      <c r="BL179" s="14" t="s">
        <v>226</v>
      </c>
      <c r="BM179" s="154" t="s">
        <v>339</v>
      </c>
    </row>
    <row r="180" spans="1:65" s="2" customFormat="1" ht="24.2" customHeight="1" x14ac:dyDescent="0.2">
      <c r="A180" s="29"/>
      <c r="B180" s="141"/>
      <c r="C180" s="142" t="s">
        <v>340</v>
      </c>
      <c r="D180" s="142" t="s">
        <v>164</v>
      </c>
      <c r="E180" s="143" t="s">
        <v>341</v>
      </c>
      <c r="F180" s="144" t="s">
        <v>342</v>
      </c>
      <c r="G180" s="145" t="s">
        <v>198</v>
      </c>
      <c r="H180" s="146">
        <v>220</v>
      </c>
      <c r="I180" s="147">
        <v>12</v>
      </c>
      <c r="J180" s="148">
        <f>ROUND(I180*H180,2)</f>
        <v>2640</v>
      </c>
      <c r="K180" s="149"/>
      <c r="L180" s="30"/>
      <c r="M180" s="150" t="s">
        <v>1</v>
      </c>
      <c r="N180" s="151" t="s">
        <v>41</v>
      </c>
      <c r="O180" s="55"/>
      <c r="P180" s="152">
        <f>O180*H180</f>
        <v>0</v>
      </c>
      <c r="Q180" s="152">
        <v>1.57E-3</v>
      </c>
      <c r="R180" s="152">
        <f>Q180*H180</f>
        <v>0.34539999999999998</v>
      </c>
      <c r="S180" s="152">
        <v>0</v>
      </c>
      <c r="T180" s="153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4" t="s">
        <v>226</v>
      </c>
      <c r="AT180" s="154" t="s">
        <v>164</v>
      </c>
      <c r="AU180" s="154" t="s">
        <v>163</v>
      </c>
      <c r="AY180" s="14" t="s">
        <v>161</v>
      </c>
      <c r="BE180" s="155">
        <f>IF(N180="základná",J180,0)</f>
        <v>0</v>
      </c>
      <c r="BF180" s="155">
        <f>IF(N180="znížená",J180,0)</f>
        <v>2640</v>
      </c>
      <c r="BG180" s="155">
        <f>IF(N180="zákl. prenesená",J180,0)</f>
        <v>0</v>
      </c>
      <c r="BH180" s="155">
        <f>IF(N180="zníž. prenesená",J180,0)</f>
        <v>0</v>
      </c>
      <c r="BI180" s="155">
        <f>IF(N180="nulová",J180,0)</f>
        <v>0</v>
      </c>
      <c r="BJ180" s="14" t="s">
        <v>163</v>
      </c>
      <c r="BK180" s="155">
        <f>ROUND(I180*H180,2)</f>
        <v>2640</v>
      </c>
      <c r="BL180" s="14" t="s">
        <v>226</v>
      </c>
      <c r="BM180" s="154" t="s">
        <v>343</v>
      </c>
    </row>
    <row r="181" spans="1:65" s="12" customFormat="1" ht="25.9" customHeight="1" x14ac:dyDescent="0.2">
      <c r="B181" s="128"/>
      <c r="D181" s="129" t="s">
        <v>74</v>
      </c>
      <c r="E181" s="130" t="s">
        <v>201</v>
      </c>
      <c r="F181" s="130" t="s">
        <v>344</v>
      </c>
      <c r="I181" s="131"/>
      <c r="J181" s="132">
        <f>BK181</f>
        <v>72715.5</v>
      </c>
      <c r="L181" s="128"/>
      <c r="M181" s="133"/>
      <c r="N181" s="134"/>
      <c r="O181" s="134"/>
      <c r="P181" s="135">
        <f>P182+P213</f>
        <v>0</v>
      </c>
      <c r="Q181" s="134"/>
      <c r="R181" s="135">
        <f>R182+R213</f>
        <v>618.44999999999993</v>
      </c>
      <c r="S181" s="134"/>
      <c r="T181" s="136">
        <f>T182+T213</f>
        <v>0</v>
      </c>
      <c r="AR181" s="129" t="s">
        <v>170</v>
      </c>
      <c r="AT181" s="137" t="s">
        <v>74</v>
      </c>
      <c r="AU181" s="137" t="s">
        <v>75</v>
      </c>
      <c r="AY181" s="129" t="s">
        <v>161</v>
      </c>
      <c r="BK181" s="138">
        <f>BK182+BK213</f>
        <v>72715.5</v>
      </c>
    </row>
    <row r="182" spans="1:65" s="12" customFormat="1" ht="22.9" customHeight="1" x14ac:dyDescent="0.2">
      <c r="B182" s="128"/>
      <c r="D182" s="129" t="s">
        <v>74</v>
      </c>
      <c r="E182" s="139" t="s">
        <v>345</v>
      </c>
      <c r="F182" s="139" t="s">
        <v>346</v>
      </c>
      <c r="I182" s="131"/>
      <c r="J182" s="140">
        <f>BK182</f>
        <v>7228</v>
      </c>
      <c r="L182" s="128"/>
      <c r="M182" s="133"/>
      <c r="N182" s="134"/>
      <c r="O182" s="134"/>
      <c r="P182" s="135">
        <f>SUM(P183:P212)</f>
        <v>0</v>
      </c>
      <c r="Q182" s="134"/>
      <c r="R182" s="135">
        <f>SUM(R183:R212)</f>
        <v>0</v>
      </c>
      <c r="S182" s="134"/>
      <c r="T182" s="136">
        <f>SUM(T183:T212)</f>
        <v>0</v>
      </c>
      <c r="AR182" s="129" t="s">
        <v>170</v>
      </c>
      <c r="AT182" s="137" t="s">
        <v>74</v>
      </c>
      <c r="AU182" s="137" t="s">
        <v>83</v>
      </c>
      <c r="AY182" s="129" t="s">
        <v>161</v>
      </c>
      <c r="BK182" s="138">
        <f>SUM(BK183:BK212)</f>
        <v>7228</v>
      </c>
    </row>
    <row r="183" spans="1:65" s="2" customFormat="1" ht="62.65" customHeight="1" x14ac:dyDescent="0.2">
      <c r="A183" s="29"/>
      <c r="B183" s="141"/>
      <c r="C183" s="142" t="s">
        <v>347</v>
      </c>
      <c r="D183" s="142" t="s">
        <v>164</v>
      </c>
      <c r="E183" s="143" t="s">
        <v>348</v>
      </c>
      <c r="F183" s="144" t="s">
        <v>349</v>
      </c>
      <c r="G183" s="145" t="s">
        <v>290</v>
      </c>
      <c r="H183" s="146">
        <v>1</v>
      </c>
      <c r="I183" s="147">
        <v>500</v>
      </c>
      <c r="J183" s="148">
        <f t="shared" ref="J183:J212" si="40">ROUND(I183*H183,2)</f>
        <v>500</v>
      </c>
      <c r="K183" s="149"/>
      <c r="L183" s="30"/>
      <c r="M183" s="150" t="s">
        <v>1</v>
      </c>
      <c r="N183" s="151" t="s">
        <v>41</v>
      </c>
      <c r="O183" s="55"/>
      <c r="P183" s="152">
        <f t="shared" ref="P183:P212" si="41">O183*H183</f>
        <v>0</v>
      </c>
      <c r="Q183" s="152">
        <v>0</v>
      </c>
      <c r="R183" s="152">
        <f t="shared" ref="R183:R212" si="42">Q183*H183</f>
        <v>0</v>
      </c>
      <c r="S183" s="152">
        <v>0</v>
      </c>
      <c r="T183" s="153">
        <f t="shared" ref="T183:T212" si="43"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4" t="s">
        <v>168</v>
      </c>
      <c r="AT183" s="154" t="s">
        <v>164</v>
      </c>
      <c r="AU183" s="154" t="s">
        <v>163</v>
      </c>
      <c r="AY183" s="14" t="s">
        <v>161</v>
      </c>
      <c r="BE183" s="155">
        <f t="shared" ref="BE183:BE212" si="44">IF(N183="základná",J183,0)</f>
        <v>0</v>
      </c>
      <c r="BF183" s="155">
        <f t="shared" ref="BF183:BF212" si="45">IF(N183="znížená",J183,0)</f>
        <v>500</v>
      </c>
      <c r="BG183" s="155">
        <f t="shared" ref="BG183:BG212" si="46">IF(N183="zákl. prenesená",J183,0)</f>
        <v>0</v>
      </c>
      <c r="BH183" s="155">
        <f t="shared" ref="BH183:BH212" si="47">IF(N183="zníž. prenesená",J183,0)</f>
        <v>0</v>
      </c>
      <c r="BI183" s="155">
        <f t="shared" ref="BI183:BI212" si="48">IF(N183="nulová",J183,0)</f>
        <v>0</v>
      </c>
      <c r="BJ183" s="14" t="s">
        <v>163</v>
      </c>
      <c r="BK183" s="155">
        <f t="shared" ref="BK183:BK212" si="49">ROUND(I183*H183,2)</f>
        <v>500</v>
      </c>
      <c r="BL183" s="14" t="s">
        <v>168</v>
      </c>
      <c r="BM183" s="154" t="s">
        <v>350</v>
      </c>
    </row>
    <row r="184" spans="1:65" s="2" customFormat="1" ht="14.45" customHeight="1" x14ac:dyDescent="0.2">
      <c r="A184" s="29"/>
      <c r="B184" s="141"/>
      <c r="C184" s="142" t="s">
        <v>351</v>
      </c>
      <c r="D184" s="142" t="s">
        <v>164</v>
      </c>
      <c r="E184" s="143" t="s">
        <v>352</v>
      </c>
      <c r="F184" s="144" t="s">
        <v>353</v>
      </c>
      <c r="G184" s="145" t="s">
        <v>272</v>
      </c>
      <c r="H184" s="146">
        <v>40</v>
      </c>
      <c r="I184" s="147">
        <v>2.5</v>
      </c>
      <c r="J184" s="148">
        <f t="shared" si="40"/>
        <v>100</v>
      </c>
      <c r="K184" s="149"/>
      <c r="L184" s="30"/>
      <c r="M184" s="150" t="s">
        <v>1</v>
      </c>
      <c r="N184" s="151" t="s">
        <v>41</v>
      </c>
      <c r="O184" s="55"/>
      <c r="P184" s="152">
        <f t="shared" si="41"/>
        <v>0</v>
      </c>
      <c r="Q184" s="152">
        <v>0</v>
      </c>
      <c r="R184" s="152">
        <f t="shared" si="42"/>
        <v>0</v>
      </c>
      <c r="S184" s="152">
        <v>0</v>
      </c>
      <c r="T184" s="153">
        <f t="shared" si="4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4" t="s">
        <v>168</v>
      </c>
      <c r="AT184" s="154" t="s">
        <v>164</v>
      </c>
      <c r="AU184" s="154" t="s">
        <v>163</v>
      </c>
      <c r="AY184" s="14" t="s">
        <v>161</v>
      </c>
      <c r="BE184" s="155">
        <f t="shared" si="44"/>
        <v>0</v>
      </c>
      <c r="BF184" s="155">
        <f t="shared" si="45"/>
        <v>100</v>
      </c>
      <c r="BG184" s="155">
        <f t="shared" si="46"/>
        <v>0</v>
      </c>
      <c r="BH184" s="155">
        <f t="shared" si="47"/>
        <v>0</v>
      </c>
      <c r="BI184" s="155">
        <f t="shared" si="48"/>
        <v>0</v>
      </c>
      <c r="BJ184" s="14" t="s">
        <v>163</v>
      </c>
      <c r="BK184" s="155">
        <f t="shared" si="49"/>
        <v>100</v>
      </c>
      <c r="BL184" s="14" t="s">
        <v>168</v>
      </c>
      <c r="BM184" s="154" t="s">
        <v>354</v>
      </c>
    </row>
    <row r="185" spans="1:65" s="2" customFormat="1" ht="14.45" customHeight="1" x14ac:dyDescent="0.2">
      <c r="A185" s="29"/>
      <c r="B185" s="141"/>
      <c r="C185" s="142" t="s">
        <v>355</v>
      </c>
      <c r="D185" s="142" t="s">
        <v>164</v>
      </c>
      <c r="E185" s="143" t="s">
        <v>356</v>
      </c>
      <c r="F185" s="144" t="s">
        <v>357</v>
      </c>
      <c r="G185" s="145" t="s">
        <v>290</v>
      </c>
      <c r="H185" s="146">
        <v>2</v>
      </c>
      <c r="I185" s="147">
        <v>100</v>
      </c>
      <c r="J185" s="148">
        <f t="shared" si="40"/>
        <v>200</v>
      </c>
      <c r="K185" s="149"/>
      <c r="L185" s="30"/>
      <c r="M185" s="150" t="s">
        <v>1</v>
      </c>
      <c r="N185" s="151" t="s">
        <v>41</v>
      </c>
      <c r="O185" s="55"/>
      <c r="P185" s="152">
        <f t="shared" si="41"/>
        <v>0</v>
      </c>
      <c r="Q185" s="152">
        <v>0</v>
      </c>
      <c r="R185" s="152">
        <f t="shared" si="42"/>
        <v>0</v>
      </c>
      <c r="S185" s="152">
        <v>0</v>
      </c>
      <c r="T185" s="153">
        <f t="shared" si="4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4" t="s">
        <v>168</v>
      </c>
      <c r="AT185" s="154" t="s">
        <v>164</v>
      </c>
      <c r="AU185" s="154" t="s">
        <v>163</v>
      </c>
      <c r="AY185" s="14" t="s">
        <v>161</v>
      </c>
      <c r="BE185" s="155">
        <f t="shared" si="44"/>
        <v>0</v>
      </c>
      <c r="BF185" s="155">
        <f t="shared" si="45"/>
        <v>200</v>
      </c>
      <c r="BG185" s="155">
        <f t="shared" si="46"/>
        <v>0</v>
      </c>
      <c r="BH185" s="155">
        <f t="shared" si="47"/>
        <v>0</v>
      </c>
      <c r="BI185" s="155">
        <f t="shared" si="48"/>
        <v>0</v>
      </c>
      <c r="BJ185" s="14" t="s">
        <v>163</v>
      </c>
      <c r="BK185" s="155">
        <f t="shared" si="49"/>
        <v>200</v>
      </c>
      <c r="BL185" s="14" t="s">
        <v>168</v>
      </c>
      <c r="BM185" s="154" t="s">
        <v>358</v>
      </c>
    </row>
    <row r="186" spans="1:65" s="2" customFormat="1" ht="14.45" customHeight="1" x14ac:dyDescent="0.2">
      <c r="A186" s="29"/>
      <c r="B186" s="141"/>
      <c r="C186" s="142" t="s">
        <v>359</v>
      </c>
      <c r="D186" s="142" t="s">
        <v>164</v>
      </c>
      <c r="E186" s="143" t="s">
        <v>360</v>
      </c>
      <c r="F186" s="144" t="s">
        <v>361</v>
      </c>
      <c r="G186" s="145" t="s">
        <v>320</v>
      </c>
      <c r="H186" s="146">
        <v>20</v>
      </c>
      <c r="I186" s="147">
        <v>10</v>
      </c>
      <c r="J186" s="148">
        <f t="shared" si="40"/>
        <v>200</v>
      </c>
      <c r="K186" s="149"/>
      <c r="L186" s="30"/>
      <c r="M186" s="150" t="s">
        <v>1</v>
      </c>
      <c r="N186" s="151" t="s">
        <v>41</v>
      </c>
      <c r="O186" s="55"/>
      <c r="P186" s="152">
        <f t="shared" si="41"/>
        <v>0</v>
      </c>
      <c r="Q186" s="152">
        <v>0</v>
      </c>
      <c r="R186" s="152">
        <f t="shared" si="42"/>
        <v>0</v>
      </c>
      <c r="S186" s="152">
        <v>0</v>
      </c>
      <c r="T186" s="153">
        <f t="shared" si="4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4" t="s">
        <v>168</v>
      </c>
      <c r="AT186" s="154" t="s">
        <v>164</v>
      </c>
      <c r="AU186" s="154" t="s">
        <v>163</v>
      </c>
      <c r="AY186" s="14" t="s">
        <v>161</v>
      </c>
      <c r="BE186" s="155">
        <f t="shared" si="44"/>
        <v>0</v>
      </c>
      <c r="BF186" s="155">
        <f t="shared" si="45"/>
        <v>200</v>
      </c>
      <c r="BG186" s="155">
        <f t="shared" si="46"/>
        <v>0</v>
      </c>
      <c r="BH186" s="155">
        <f t="shared" si="47"/>
        <v>0</v>
      </c>
      <c r="BI186" s="155">
        <f t="shared" si="48"/>
        <v>0</v>
      </c>
      <c r="BJ186" s="14" t="s">
        <v>163</v>
      </c>
      <c r="BK186" s="155">
        <f t="shared" si="49"/>
        <v>200</v>
      </c>
      <c r="BL186" s="14" t="s">
        <v>168</v>
      </c>
      <c r="BM186" s="154" t="s">
        <v>362</v>
      </c>
    </row>
    <row r="187" spans="1:65" s="2" customFormat="1" ht="14.45" customHeight="1" x14ac:dyDescent="0.2">
      <c r="A187" s="29"/>
      <c r="B187" s="141"/>
      <c r="C187" s="142" t="s">
        <v>363</v>
      </c>
      <c r="D187" s="142" t="s">
        <v>164</v>
      </c>
      <c r="E187" s="143" t="s">
        <v>364</v>
      </c>
      <c r="F187" s="144" t="s">
        <v>365</v>
      </c>
      <c r="G187" s="145" t="s">
        <v>366</v>
      </c>
      <c r="H187" s="146">
        <v>28</v>
      </c>
      <c r="I187" s="147">
        <v>3</v>
      </c>
      <c r="J187" s="148">
        <f t="shared" si="40"/>
        <v>84</v>
      </c>
      <c r="K187" s="149"/>
      <c r="L187" s="30"/>
      <c r="M187" s="150" t="s">
        <v>1</v>
      </c>
      <c r="N187" s="151" t="s">
        <v>41</v>
      </c>
      <c r="O187" s="55"/>
      <c r="P187" s="152">
        <f t="shared" si="41"/>
        <v>0</v>
      </c>
      <c r="Q187" s="152">
        <v>0</v>
      </c>
      <c r="R187" s="152">
        <f t="shared" si="42"/>
        <v>0</v>
      </c>
      <c r="S187" s="152">
        <v>0</v>
      </c>
      <c r="T187" s="153">
        <f t="shared" si="4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4" t="s">
        <v>168</v>
      </c>
      <c r="AT187" s="154" t="s">
        <v>164</v>
      </c>
      <c r="AU187" s="154" t="s">
        <v>163</v>
      </c>
      <c r="AY187" s="14" t="s">
        <v>161</v>
      </c>
      <c r="BE187" s="155">
        <f t="shared" si="44"/>
        <v>0</v>
      </c>
      <c r="BF187" s="155">
        <f t="shared" si="45"/>
        <v>84</v>
      </c>
      <c r="BG187" s="155">
        <f t="shared" si="46"/>
        <v>0</v>
      </c>
      <c r="BH187" s="155">
        <f t="shared" si="47"/>
        <v>0</v>
      </c>
      <c r="BI187" s="155">
        <f t="shared" si="48"/>
        <v>0</v>
      </c>
      <c r="BJ187" s="14" t="s">
        <v>163</v>
      </c>
      <c r="BK187" s="155">
        <f t="shared" si="49"/>
        <v>84</v>
      </c>
      <c r="BL187" s="14" t="s">
        <v>168</v>
      </c>
      <c r="BM187" s="154" t="s">
        <v>367</v>
      </c>
    </row>
    <row r="188" spans="1:65" s="2" customFormat="1" ht="14.45" customHeight="1" x14ac:dyDescent="0.2">
      <c r="A188" s="29"/>
      <c r="B188" s="141"/>
      <c r="C188" s="142" t="s">
        <v>368</v>
      </c>
      <c r="D188" s="142" t="s">
        <v>164</v>
      </c>
      <c r="E188" s="143" t="s">
        <v>369</v>
      </c>
      <c r="F188" s="144" t="s">
        <v>370</v>
      </c>
      <c r="G188" s="145" t="s">
        <v>272</v>
      </c>
      <c r="H188" s="146">
        <v>127</v>
      </c>
      <c r="I188" s="147">
        <v>5</v>
      </c>
      <c r="J188" s="148">
        <f t="shared" si="40"/>
        <v>635</v>
      </c>
      <c r="K188" s="149"/>
      <c r="L188" s="30"/>
      <c r="M188" s="150" t="s">
        <v>1</v>
      </c>
      <c r="N188" s="151" t="s">
        <v>41</v>
      </c>
      <c r="O188" s="55"/>
      <c r="P188" s="152">
        <f t="shared" si="41"/>
        <v>0</v>
      </c>
      <c r="Q188" s="152">
        <v>0</v>
      </c>
      <c r="R188" s="152">
        <f t="shared" si="42"/>
        <v>0</v>
      </c>
      <c r="S188" s="152">
        <v>0</v>
      </c>
      <c r="T188" s="153">
        <f t="shared" si="4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4" t="s">
        <v>168</v>
      </c>
      <c r="AT188" s="154" t="s">
        <v>164</v>
      </c>
      <c r="AU188" s="154" t="s">
        <v>163</v>
      </c>
      <c r="AY188" s="14" t="s">
        <v>161</v>
      </c>
      <c r="BE188" s="155">
        <f t="shared" si="44"/>
        <v>0</v>
      </c>
      <c r="BF188" s="155">
        <f t="shared" si="45"/>
        <v>635</v>
      </c>
      <c r="BG188" s="155">
        <f t="shared" si="46"/>
        <v>0</v>
      </c>
      <c r="BH188" s="155">
        <f t="shared" si="47"/>
        <v>0</v>
      </c>
      <c r="BI188" s="155">
        <f t="shared" si="48"/>
        <v>0</v>
      </c>
      <c r="BJ188" s="14" t="s">
        <v>163</v>
      </c>
      <c r="BK188" s="155">
        <f t="shared" si="49"/>
        <v>635</v>
      </c>
      <c r="BL188" s="14" t="s">
        <v>168</v>
      </c>
      <c r="BM188" s="154" t="s">
        <v>371</v>
      </c>
    </row>
    <row r="189" spans="1:65" s="2" customFormat="1" ht="24.2" customHeight="1" x14ac:dyDescent="0.2">
      <c r="A189" s="29"/>
      <c r="B189" s="141"/>
      <c r="C189" s="142" t="s">
        <v>259</v>
      </c>
      <c r="D189" s="142" t="s">
        <v>164</v>
      </c>
      <c r="E189" s="143" t="s">
        <v>372</v>
      </c>
      <c r="F189" s="144" t="s">
        <v>373</v>
      </c>
      <c r="G189" s="145" t="s">
        <v>374</v>
      </c>
      <c r="H189" s="146">
        <v>1</v>
      </c>
      <c r="I189" s="147">
        <v>50</v>
      </c>
      <c r="J189" s="148">
        <f t="shared" si="40"/>
        <v>50</v>
      </c>
      <c r="K189" s="149"/>
      <c r="L189" s="30"/>
      <c r="M189" s="150" t="s">
        <v>1</v>
      </c>
      <c r="N189" s="151" t="s">
        <v>41</v>
      </c>
      <c r="O189" s="55"/>
      <c r="P189" s="152">
        <f t="shared" si="41"/>
        <v>0</v>
      </c>
      <c r="Q189" s="152">
        <v>0</v>
      </c>
      <c r="R189" s="152">
        <f t="shared" si="42"/>
        <v>0</v>
      </c>
      <c r="S189" s="152">
        <v>0</v>
      </c>
      <c r="T189" s="153">
        <f t="shared" si="4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4" t="s">
        <v>168</v>
      </c>
      <c r="AT189" s="154" t="s">
        <v>164</v>
      </c>
      <c r="AU189" s="154" t="s">
        <v>163</v>
      </c>
      <c r="AY189" s="14" t="s">
        <v>161</v>
      </c>
      <c r="BE189" s="155">
        <f t="shared" si="44"/>
        <v>0</v>
      </c>
      <c r="BF189" s="155">
        <f t="shared" si="45"/>
        <v>50</v>
      </c>
      <c r="BG189" s="155">
        <f t="shared" si="46"/>
        <v>0</v>
      </c>
      <c r="BH189" s="155">
        <f t="shared" si="47"/>
        <v>0</v>
      </c>
      <c r="BI189" s="155">
        <f t="shared" si="48"/>
        <v>0</v>
      </c>
      <c r="BJ189" s="14" t="s">
        <v>163</v>
      </c>
      <c r="BK189" s="155">
        <f t="shared" si="49"/>
        <v>50</v>
      </c>
      <c r="BL189" s="14" t="s">
        <v>168</v>
      </c>
      <c r="BM189" s="154" t="s">
        <v>375</v>
      </c>
    </row>
    <row r="190" spans="1:65" s="2" customFormat="1" ht="24.2" customHeight="1" x14ac:dyDescent="0.2">
      <c r="A190" s="29"/>
      <c r="B190" s="141"/>
      <c r="C190" s="142" t="s">
        <v>376</v>
      </c>
      <c r="D190" s="142" t="s">
        <v>164</v>
      </c>
      <c r="E190" s="143" t="s">
        <v>377</v>
      </c>
      <c r="F190" s="144" t="s">
        <v>378</v>
      </c>
      <c r="G190" s="145" t="s">
        <v>290</v>
      </c>
      <c r="H190" s="146">
        <v>1</v>
      </c>
      <c r="I190" s="147">
        <v>25</v>
      </c>
      <c r="J190" s="148">
        <f t="shared" si="40"/>
        <v>25</v>
      </c>
      <c r="K190" s="149"/>
      <c r="L190" s="30"/>
      <c r="M190" s="150" t="s">
        <v>1</v>
      </c>
      <c r="N190" s="151" t="s">
        <v>41</v>
      </c>
      <c r="O190" s="55"/>
      <c r="P190" s="152">
        <f t="shared" si="41"/>
        <v>0</v>
      </c>
      <c r="Q190" s="152">
        <v>0</v>
      </c>
      <c r="R190" s="152">
        <f t="shared" si="42"/>
        <v>0</v>
      </c>
      <c r="S190" s="152">
        <v>0</v>
      </c>
      <c r="T190" s="153">
        <f t="shared" si="4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4" t="s">
        <v>168</v>
      </c>
      <c r="AT190" s="154" t="s">
        <v>164</v>
      </c>
      <c r="AU190" s="154" t="s">
        <v>163</v>
      </c>
      <c r="AY190" s="14" t="s">
        <v>161</v>
      </c>
      <c r="BE190" s="155">
        <f t="shared" si="44"/>
        <v>0</v>
      </c>
      <c r="BF190" s="155">
        <f t="shared" si="45"/>
        <v>25</v>
      </c>
      <c r="BG190" s="155">
        <f t="shared" si="46"/>
        <v>0</v>
      </c>
      <c r="BH190" s="155">
        <f t="shared" si="47"/>
        <v>0</v>
      </c>
      <c r="BI190" s="155">
        <f t="shared" si="48"/>
        <v>0</v>
      </c>
      <c r="BJ190" s="14" t="s">
        <v>163</v>
      </c>
      <c r="BK190" s="155">
        <f t="shared" si="49"/>
        <v>25</v>
      </c>
      <c r="BL190" s="14" t="s">
        <v>168</v>
      </c>
      <c r="BM190" s="154" t="s">
        <v>379</v>
      </c>
    </row>
    <row r="191" spans="1:65" s="2" customFormat="1" ht="14.45" customHeight="1" x14ac:dyDescent="0.2">
      <c r="A191" s="29"/>
      <c r="B191" s="141"/>
      <c r="C191" s="142" t="s">
        <v>380</v>
      </c>
      <c r="D191" s="142" t="s">
        <v>164</v>
      </c>
      <c r="E191" s="143" t="s">
        <v>381</v>
      </c>
      <c r="F191" s="144" t="s">
        <v>382</v>
      </c>
      <c r="G191" s="145" t="s">
        <v>272</v>
      </c>
      <c r="H191" s="146">
        <v>105</v>
      </c>
      <c r="I191" s="147">
        <v>3</v>
      </c>
      <c r="J191" s="148">
        <f t="shared" si="40"/>
        <v>315</v>
      </c>
      <c r="K191" s="149"/>
      <c r="L191" s="30"/>
      <c r="M191" s="150" t="s">
        <v>1</v>
      </c>
      <c r="N191" s="151" t="s">
        <v>41</v>
      </c>
      <c r="O191" s="55"/>
      <c r="P191" s="152">
        <f t="shared" si="41"/>
        <v>0</v>
      </c>
      <c r="Q191" s="152">
        <v>0</v>
      </c>
      <c r="R191" s="152">
        <f t="shared" si="42"/>
        <v>0</v>
      </c>
      <c r="S191" s="152">
        <v>0</v>
      </c>
      <c r="T191" s="153">
        <f t="shared" si="4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4" t="s">
        <v>168</v>
      </c>
      <c r="AT191" s="154" t="s">
        <v>164</v>
      </c>
      <c r="AU191" s="154" t="s">
        <v>163</v>
      </c>
      <c r="AY191" s="14" t="s">
        <v>161</v>
      </c>
      <c r="BE191" s="155">
        <f t="shared" si="44"/>
        <v>0</v>
      </c>
      <c r="BF191" s="155">
        <f t="shared" si="45"/>
        <v>315</v>
      </c>
      <c r="BG191" s="155">
        <f t="shared" si="46"/>
        <v>0</v>
      </c>
      <c r="BH191" s="155">
        <f t="shared" si="47"/>
        <v>0</v>
      </c>
      <c r="BI191" s="155">
        <f t="shared" si="48"/>
        <v>0</v>
      </c>
      <c r="BJ191" s="14" t="s">
        <v>163</v>
      </c>
      <c r="BK191" s="155">
        <f t="shared" si="49"/>
        <v>315</v>
      </c>
      <c r="BL191" s="14" t="s">
        <v>168</v>
      </c>
      <c r="BM191" s="154" t="s">
        <v>383</v>
      </c>
    </row>
    <row r="192" spans="1:65" s="2" customFormat="1" ht="24.2" customHeight="1" x14ac:dyDescent="0.2">
      <c r="A192" s="29"/>
      <c r="B192" s="141"/>
      <c r="C192" s="142" t="s">
        <v>384</v>
      </c>
      <c r="D192" s="142" t="s">
        <v>164</v>
      </c>
      <c r="E192" s="143" t="s">
        <v>385</v>
      </c>
      <c r="F192" s="144" t="s">
        <v>386</v>
      </c>
      <c r="G192" s="145" t="s">
        <v>374</v>
      </c>
      <c r="H192" s="146">
        <v>1</v>
      </c>
      <c r="I192" s="147">
        <v>100</v>
      </c>
      <c r="J192" s="148">
        <f t="shared" si="40"/>
        <v>100</v>
      </c>
      <c r="K192" s="149"/>
      <c r="L192" s="30"/>
      <c r="M192" s="150" t="s">
        <v>1</v>
      </c>
      <c r="N192" s="151" t="s">
        <v>41</v>
      </c>
      <c r="O192" s="55"/>
      <c r="P192" s="152">
        <f t="shared" si="41"/>
        <v>0</v>
      </c>
      <c r="Q192" s="152">
        <v>0</v>
      </c>
      <c r="R192" s="152">
        <f t="shared" si="42"/>
        <v>0</v>
      </c>
      <c r="S192" s="152">
        <v>0</v>
      </c>
      <c r="T192" s="153">
        <f t="shared" si="4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4" t="s">
        <v>168</v>
      </c>
      <c r="AT192" s="154" t="s">
        <v>164</v>
      </c>
      <c r="AU192" s="154" t="s">
        <v>163</v>
      </c>
      <c r="AY192" s="14" t="s">
        <v>161</v>
      </c>
      <c r="BE192" s="155">
        <f t="shared" si="44"/>
        <v>0</v>
      </c>
      <c r="BF192" s="155">
        <f t="shared" si="45"/>
        <v>100</v>
      </c>
      <c r="BG192" s="155">
        <f t="shared" si="46"/>
        <v>0</v>
      </c>
      <c r="BH192" s="155">
        <f t="shared" si="47"/>
        <v>0</v>
      </c>
      <c r="BI192" s="155">
        <f t="shared" si="48"/>
        <v>0</v>
      </c>
      <c r="BJ192" s="14" t="s">
        <v>163</v>
      </c>
      <c r="BK192" s="155">
        <f t="shared" si="49"/>
        <v>100</v>
      </c>
      <c r="BL192" s="14" t="s">
        <v>168</v>
      </c>
      <c r="BM192" s="154" t="s">
        <v>387</v>
      </c>
    </row>
    <row r="193" spans="1:65" s="2" customFormat="1" ht="24.2" customHeight="1" x14ac:dyDescent="0.2">
      <c r="A193" s="29"/>
      <c r="B193" s="141"/>
      <c r="C193" s="142" t="s">
        <v>388</v>
      </c>
      <c r="D193" s="142" t="s">
        <v>164</v>
      </c>
      <c r="E193" s="143" t="s">
        <v>389</v>
      </c>
      <c r="F193" s="144" t="s">
        <v>390</v>
      </c>
      <c r="G193" s="145" t="s">
        <v>374</v>
      </c>
      <c r="H193" s="146">
        <v>4</v>
      </c>
      <c r="I193" s="147">
        <v>100</v>
      </c>
      <c r="J193" s="148">
        <f t="shared" si="40"/>
        <v>400</v>
      </c>
      <c r="K193" s="149"/>
      <c r="L193" s="30"/>
      <c r="M193" s="150" t="s">
        <v>1</v>
      </c>
      <c r="N193" s="151" t="s">
        <v>41</v>
      </c>
      <c r="O193" s="55"/>
      <c r="P193" s="152">
        <f t="shared" si="41"/>
        <v>0</v>
      </c>
      <c r="Q193" s="152">
        <v>0</v>
      </c>
      <c r="R193" s="152">
        <f t="shared" si="42"/>
        <v>0</v>
      </c>
      <c r="S193" s="152">
        <v>0</v>
      </c>
      <c r="T193" s="153">
        <f t="shared" si="4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4" t="s">
        <v>168</v>
      </c>
      <c r="AT193" s="154" t="s">
        <v>164</v>
      </c>
      <c r="AU193" s="154" t="s">
        <v>163</v>
      </c>
      <c r="AY193" s="14" t="s">
        <v>161</v>
      </c>
      <c r="BE193" s="155">
        <f t="shared" si="44"/>
        <v>0</v>
      </c>
      <c r="BF193" s="155">
        <f t="shared" si="45"/>
        <v>400</v>
      </c>
      <c r="BG193" s="155">
        <f t="shared" si="46"/>
        <v>0</v>
      </c>
      <c r="BH193" s="155">
        <f t="shared" si="47"/>
        <v>0</v>
      </c>
      <c r="BI193" s="155">
        <f t="shared" si="48"/>
        <v>0</v>
      </c>
      <c r="BJ193" s="14" t="s">
        <v>163</v>
      </c>
      <c r="BK193" s="155">
        <f t="shared" si="49"/>
        <v>400</v>
      </c>
      <c r="BL193" s="14" t="s">
        <v>168</v>
      </c>
      <c r="BM193" s="154" t="s">
        <v>391</v>
      </c>
    </row>
    <row r="194" spans="1:65" s="2" customFormat="1" ht="14.45" customHeight="1" x14ac:dyDescent="0.2">
      <c r="A194" s="29"/>
      <c r="B194" s="141"/>
      <c r="C194" s="142" t="s">
        <v>392</v>
      </c>
      <c r="D194" s="142" t="s">
        <v>164</v>
      </c>
      <c r="E194" s="143" t="s">
        <v>393</v>
      </c>
      <c r="F194" s="144" t="s">
        <v>394</v>
      </c>
      <c r="G194" s="145" t="s">
        <v>290</v>
      </c>
      <c r="H194" s="146">
        <v>1</v>
      </c>
      <c r="I194" s="147">
        <v>500</v>
      </c>
      <c r="J194" s="148">
        <f t="shared" si="40"/>
        <v>500</v>
      </c>
      <c r="K194" s="149"/>
      <c r="L194" s="30"/>
      <c r="M194" s="150" t="s">
        <v>1</v>
      </c>
      <c r="N194" s="151" t="s">
        <v>41</v>
      </c>
      <c r="O194" s="55"/>
      <c r="P194" s="152">
        <f t="shared" si="41"/>
        <v>0</v>
      </c>
      <c r="Q194" s="152">
        <v>0</v>
      </c>
      <c r="R194" s="152">
        <f t="shared" si="42"/>
        <v>0</v>
      </c>
      <c r="S194" s="152">
        <v>0</v>
      </c>
      <c r="T194" s="153">
        <f t="shared" si="4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4" t="s">
        <v>168</v>
      </c>
      <c r="AT194" s="154" t="s">
        <v>164</v>
      </c>
      <c r="AU194" s="154" t="s">
        <v>163</v>
      </c>
      <c r="AY194" s="14" t="s">
        <v>161</v>
      </c>
      <c r="BE194" s="155">
        <f t="shared" si="44"/>
        <v>0</v>
      </c>
      <c r="BF194" s="155">
        <f t="shared" si="45"/>
        <v>500</v>
      </c>
      <c r="BG194" s="155">
        <f t="shared" si="46"/>
        <v>0</v>
      </c>
      <c r="BH194" s="155">
        <f t="shared" si="47"/>
        <v>0</v>
      </c>
      <c r="BI194" s="155">
        <f t="shared" si="48"/>
        <v>0</v>
      </c>
      <c r="BJ194" s="14" t="s">
        <v>163</v>
      </c>
      <c r="BK194" s="155">
        <f t="shared" si="49"/>
        <v>500</v>
      </c>
      <c r="BL194" s="14" t="s">
        <v>168</v>
      </c>
      <c r="BM194" s="154" t="s">
        <v>395</v>
      </c>
    </row>
    <row r="195" spans="1:65" s="2" customFormat="1" ht="14.45" customHeight="1" x14ac:dyDescent="0.2">
      <c r="A195" s="29"/>
      <c r="B195" s="141"/>
      <c r="C195" s="142" t="s">
        <v>396</v>
      </c>
      <c r="D195" s="142" t="s">
        <v>164</v>
      </c>
      <c r="E195" s="143" t="s">
        <v>397</v>
      </c>
      <c r="F195" s="144" t="s">
        <v>398</v>
      </c>
      <c r="G195" s="145" t="s">
        <v>290</v>
      </c>
      <c r="H195" s="146">
        <v>2</v>
      </c>
      <c r="I195" s="147">
        <v>100</v>
      </c>
      <c r="J195" s="148">
        <f t="shared" si="40"/>
        <v>200</v>
      </c>
      <c r="K195" s="149"/>
      <c r="L195" s="30"/>
      <c r="M195" s="150" t="s">
        <v>1</v>
      </c>
      <c r="N195" s="151" t="s">
        <v>41</v>
      </c>
      <c r="O195" s="55"/>
      <c r="P195" s="152">
        <f t="shared" si="41"/>
        <v>0</v>
      </c>
      <c r="Q195" s="152">
        <v>0</v>
      </c>
      <c r="R195" s="152">
        <f t="shared" si="42"/>
        <v>0</v>
      </c>
      <c r="S195" s="152">
        <v>0</v>
      </c>
      <c r="T195" s="153">
        <f t="shared" si="4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4" t="s">
        <v>168</v>
      </c>
      <c r="AT195" s="154" t="s">
        <v>164</v>
      </c>
      <c r="AU195" s="154" t="s">
        <v>163</v>
      </c>
      <c r="AY195" s="14" t="s">
        <v>161</v>
      </c>
      <c r="BE195" s="155">
        <f t="shared" si="44"/>
        <v>0</v>
      </c>
      <c r="BF195" s="155">
        <f t="shared" si="45"/>
        <v>200</v>
      </c>
      <c r="BG195" s="155">
        <f t="shared" si="46"/>
        <v>0</v>
      </c>
      <c r="BH195" s="155">
        <f t="shared" si="47"/>
        <v>0</v>
      </c>
      <c r="BI195" s="155">
        <f t="shared" si="48"/>
        <v>0</v>
      </c>
      <c r="BJ195" s="14" t="s">
        <v>163</v>
      </c>
      <c r="BK195" s="155">
        <f t="shared" si="49"/>
        <v>200</v>
      </c>
      <c r="BL195" s="14" t="s">
        <v>168</v>
      </c>
      <c r="BM195" s="154" t="s">
        <v>399</v>
      </c>
    </row>
    <row r="196" spans="1:65" s="2" customFormat="1" ht="14.45" customHeight="1" x14ac:dyDescent="0.2">
      <c r="A196" s="29"/>
      <c r="B196" s="141"/>
      <c r="C196" s="142" t="s">
        <v>400</v>
      </c>
      <c r="D196" s="142" t="s">
        <v>164</v>
      </c>
      <c r="E196" s="143" t="s">
        <v>401</v>
      </c>
      <c r="F196" s="144" t="s">
        <v>402</v>
      </c>
      <c r="G196" s="145" t="s">
        <v>374</v>
      </c>
      <c r="H196" s="146">
        <v>1</v>
      </c>
      <c r="I196" s="147">
        <v>100</v>
      </c>
      <c r="J196" s="148">
        <f t="shared" si="40"/>
        <v>100</v>
      </c>
      <c r="K196" s="149"/>
      <c r="L196" s="30"/>
      <c r="M196" s="150" t="s">
        <v>1</v>
      </c>
      <c r="N196" s="151" t="s">
        <v>41</v>
      </c>
      <c r="O196" s="55"/>
      <c r="P196" s="152">
        <f t="shared" si="41"/>
        <v>0</v>
      </c>
      <c r="Q196" s="152">
        <v>0</v>
      </c>
      <c r="R196" s="152">
        <f t="shared" si="42"/>
        <v>0</v>
      </c>
      <c r="S196" s="152">
        <v>0</v>
      </c>
      <c r="T196" s="153">
        <f t="shared" si="4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4" t="s">
        <v>168</v>
      </c>
      <c r="AT196" s="154" t="s">
        <v>164</v>
      </c>
      <c r="AU196" s="154" t="s">
        <v>163</v>
      </c>
      <c r="AY196" s="14" t="s">
        <v>161</v>
      </c>
      <c r="BE196" s="155">
        <f t="shared" si="44"/>
        <v>0</v>
      </c>
      <c r="BF196" s="155">
        <f t="shared" si="45"/>
        <v>100</v>
      </c>
      <c r="BG196" s="155">
        <f t="shared" si="46"/>
        <v>0</v>
      </c>
      <c r="BH196" s="155">
        <f t="shared" si="47"/>
        <v>0</v>
      </c>
      <c r="BI196" s="155">
        <f t="shared" si="48"/>
        <v>0</v>
      </c>
      <c r="BJ196" s="14" t="s">
        <v>163</v>
      </c>
      <c r="BK196" s="155">
        <f t="shared" si="49"/>
        <v>100</v>
      </c>
      <c r="BL196" s="14" t="s">
        <v>168</v>
      </c>
      <c r="BM196" s="154" t="s">
        <v>403</v>
      </c>
    </row>
    <row r="197" spans="1:65" s="2" customFormat="1" ht="14.45" customHeight="1" x14ac:dyDescent="0.2">
      <c r="A197" s="29"/>
      <c r="B197" s="141"/>
      <c r="C197" s="142" t="s">
        <v>404</v>
      </c>
      <c r="D197" s="142" t="s">
        <v>164</v>
      </c>
      <c r="E197" s="143" t="s">
        <v>405</v>
      </c>
      <c r="F197" s="144" t="s">
        <v>406</v>
      </c>
      <c r="G197" s="145" t="s">
        <v>374</v>
      </c>
      <c r="H197" s="146">
        <v>1</v>
      </c>
      <c r="I197" s="147">
        <v>100</v>
      </c>
      <c r="J197" s="148">
        <f t="shared" si="40"/>
        <v>100</v>
      </c>
      <c r="K197" s="149"/>
      <c r="L197" s="30"/>
      <c r="M197" s="150" t="s">
        <v>1</v>
      </c>
      <c r="N197" s="151" t="s">
        <v>41</v>
      </c>
      <c r="O197" s="55"/>
      <c r="P197" s="152">
        <f t="shared" si="41"/>
        <v>0</v>
      </c>
      <c r="Q197" s="152">
        <v>0</v>
      </c>
      <c r="R197" s="152">
        <f t="shared" si="42"/>
        <v>0</v>
      </c>
      <c r="S197" s="152">
        <v>0</v>
      </c>
      <c r="T197" s="153">
        <f t="shared" si="4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4" t="s">
        <v>168</v>
      </c>
      <c r="AT197" s="154" t="s">
        <v>164</v>
      </c>
      <c r="AU197" s="154" t="s">
        <v>163</v>
      </c>
      <c r="AY197" s="14" t="s">
        <v>161</v>
      </c>
      <c r="BE197" s="155">
        <f t="shared" si="44"/>
        <v>0</v>
      </c>
      <c r="BF197" s="155">
        <f t="shared" si="45"/>
        <v>100</v>
      </c>
      <c r="BG197" s="155">
        <f t="shared" si="46"/>
        <v>0</v>
      </c>
      <c r="BH197" s="155">
        <f t="shared" si="47"/>
        <v>0</v>
      </c>
      <c r="BI197" s="155">
        <f t="shared" si="48"/>
        <v>0</v>
      </c>
      <c r="BJ197" s="14" t="s">
        <v>163</v>
      </c>
      <c r="BK197" s="155">
        <f t="shared" si="49"/>
        <v>100</v>
      </c>
      <c r="BL197" s="14" t="s">
        <v>168</v>
      </c>
      <c r="BM197" s="154" t="s">
        <v>407</v>
      </c>
    </row>
    <row r="198" spans="1:65" s="2" customFormat="1" ht="37.9" customHeight="1" x14ac:dyDescent="0.2">
      <c r="A198" s="29"/>
      <c r="B198" s="141"/>
      <c r="C198" s="142" t="s">
        <v>408</v>
      </c>
      <c r="D198" s="142" t="s">
        <v>164</v>
      </c>
      <c r="E198" s="143" t="s">
        <v>409</v>
      </c>
      <c r="F198" s="144" t="s">
        <v>410</v>
      </c>
      <c r="G198" s="145" t="s">
        <v>374</v>
      </c>
      <c r="H198" s="146">
        <v>1</v>
      </c>
      <c r="I198" s="147">
        <v>100</v>
      </c>
      <c r="J198" s="148">
        <f t="shared" si="40"/>
        <v>100</v>
      </c>
      <c r="K198" s="149"/>
      <c r="L198" s="30"/>
      <c r="M198" s="150" t="s">
        <v>1</v>
      </c>
      <c r="N198" s="151" t="s">
        <v>41</v>
      </c>
      <c r="O198" s="55"/>
      <c r="P198" s="152">
        <f t="shared" si="41"/>
        <v>0</v>
      </c>
      <c r="Q198" s="152">
        <v>0</v>
      </c>
      <c r="R198" s="152">
        <f t="shared" si="42"/>
        <v>0</v>
      </c>
      <c r="S198" s="152">
        <v>0</v>
      </c>
      <c r="T198" s="153">
        <f t="shared" si="4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4" t="s">
        <v>168</v>
      </c>
      <c r="AT198" s="154" t="s">
        <v>164</v>
      </c>
      <c r="AU198" s="154" t="s">
        <v>163</v>
      </c>
      <c r="AY198" s="14" t="s">
        <v>161</v>
      </c>
      <c r="BE198" s="155">
        <f t="shared" si="44"/>
        <v>0</v>
      </c>
      <c r="BF198" s="155">
        <f t="shared" si="45"/>
        <v>100</v>
      </c>
      <c r="BG198" s="155">
        <f t="shared" si="46"/>
        <v>0</v>
      </c>
      <c r="BH198" s="155">
        <f t="shared" si="47"/>
        <v>0</v>
      </c>
      <c r="BI198" s="155">
        <f t="shared" si="48"/>
        <v>0</v>
      </c>
      <c r="BJ198" s="14" t="s">
        <v>163</v>
      </c>
      <c r="BK198" s="155">
        <f t="shared" si="49"/>
        <v>100</v>
      </c>
      <c r="BL198" s="14" t="s">
        <v>168</v>
      </c>
      <c r="BM198" s="154" t="s">
        <v>411</v>
      </c>
    </row>
    <row r="199" spans="1:65" s="2" customFormat="1" ht="14.45" customHeight="1" x14ac:dyDescent="0.2">
      <c r="A199" s="29"/>
      <c r="B199" s="141"/>
      <c r="C199" s="142" t="s">
        <v>412</v>
      </c>
      <c r="D199" s="142" t="s">
        <v>164</v>
      </c>
      <c r="E199" s="143" t="s">
        <v>413</v>
      </c>
      <c r="F199" s="144" t="s">
        <v>414</v>
      </c>
      <c r="G199" s="145" t="s">
        <v>374</v>
      </c>
      <c r="H199" s="146">
        <v>1</v>
      </c>
      <c r="I199" s="147">
        <v>100</v>
      </c>
      <c r="J199" s="148">
        <f t="shared" si="40"/>
        <v>100</v>
      </c>
      <c r="K199" s="149"/>
      <c r="L199" s="30"/>
      <c r="M199" s="150" t="s">
        <v>1</v>
      </c>
      <c r="N199" s="151" t="s">
        <v>41</v>
      </c>
      <c r="O199" s="55"/>
      <c r="P199" s="152">
        <f t="shared" si="41"/>
        <v>0</v>
      </c>
      <c r="Q199" s="152">
        <v>0</v>
      </c>
      <c r="R199" s="152">
        <f t="shared" si="42"/>
        <v>0</v>
      </c>
      <c r="S199" s="152">
        <v>0</v>
      </c>
      <c r="T199" s="153">
        <f t="shared" si="4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4" t="s">
        <v>168</v>
      </c>
      <c r="AT199" s="154" t="s">
        <v>164</v>
      </c>
      <c r="AU199" s="154" t="s">
        <v>163</v>
      </c>
      <c r="AY199" s="14" t="s">
        <v>161</v>
      </c>
      <c r="BE199" s="155">
        <f t="shared" si="44"/>
        <v>0</v>
      </c>
      <c r="BF199" s="155">
        <f t="shared" si="45"/>
        <v>100</v>
      </c>
      <c r="BG199" s="155">
        <f t="shared" si="46"/>
        <v>0</v>
      </c>
      <c r="BH199" s="155">
        <f t="shared" si="47"/>
        <v>0</v>
      </c>
      <c r="BI199" s="155">
        <f t="shared" si="48"/>
        <v>0</v>
      </c>
      <c r="BJ199" s="14" t="s">
        <v>163</v>
      </c>
      <c r="BK199" s="155">
        <f t="shared" si="49"/>
        <v>100</v>
      </c>
      <c r="BL199" s="14" t="s">
        <v>168</v>
      </c>
      <c r="BM199" s="154" t="s">
        <v>415</v>
      </c>
    </row>
    <row r="200" spans="1:65" s="2" customFormat="1" ht="37.9" customHeight="1" x14ac:dyDescent="0.2">
      <c r="A200" s="29"/>
      <c r="B200" s="141"/>
      <c r="C200" s="142" t="s">
        <v>416</v>
      </c>
      <c r="D200" s="142" t="s">
        <v>164</v>
      </c>
      <c r="E200" s="143" t="s">
        <v>417</v>
      </c>
      <c r="F200" s="144" t="s">
        <v>418</v>
      </c>
      <c r="G200" s="145" t="s">
        <v>374</v>
      </c>
      <c r="H200" s="146">
        <v>1</v>
      </c>
      <c r="I200" s="147">
        <v>100</v>
      </c>
      <c r="J200" s="148">
        <f t="shared" si="40"/>
        <v>100</v>
      </c>
      <c r="K200" s="149"/>
      <c r="L200" s="30"/>
      <c r="M200" s="150" t="s">
        <v>1</v>
      </c>
      <c r="N200" s="151" t="s">
        <v>41</v>
      </c>
      <c r="O200" s="55"/>
      <c r="P200" s="152">
        <f t="shared" si="41"/>
        <v>0</v>
      </c>
      <c r="Q200" s="152">
        <v>0</v>
      </c>
      <c r="R200" s="152">
        <f t="shared" si="42"/>
        <v>0</v>
      </c>
      <c r="S200" s="152">
        <v>0</v>
      </c>
      <c r="T200" s="153">
        <f t="shared" si="4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4" t="s">
        <v>168</v>
      </c>
      <c r="AT200" s="154" t="s">
        <v>164</v>
      </c>
      <c r="AU200" s="154" t="s">
        <v>163</v>
      </c>
      <c r="AY200" s="14" t="s">
        <v>161</v>
      </c>
      <c r="BE200" s="155">
        <f t="shared" si="44"/>
        <v>0</v>
      </c>
      <c r="BF200" s="155">
        <f t="shared" si="45"/>
        <v>100</v>
      </c>
      <c r="BG200" s="155">
        <f t="shared" si="46"/>
        <v>0</v>
      </c>
      <c r="BH200" s="155">
        <f t="shared" si="47"/>
        <v>0</v>
      </c>
      <c r="BI200" s="155">
        <f t="shared" si="48"/>
        <v>0</v>
      </c>
      <c r="BJ200" s="14" t="s">
        <v>163</v>
      </c>
      <c r="BK200" s="155">
        <f t="shared" si="49"/>
        <v>100</v>
      </c>
      <c r="BL200" s="14" t="s">
        <v>168</v>
      </c>
      <c r="BM200" s="154" t="s">
        <v>419</v>
      </c>
    </row>
    <row r="201" spans="1:65" s="2" customFormat="1" ht="14.45" customHeight="1" x14ac:dyDescent="0.2">
      <c r="A201" s="29"/>
      <c r="B201" s="141"/>
      <c r="C201" s="142" t="s">
        <v>420</v>
      </c>
      <c r="D201" s="142" t="s">
        <v>164</v>
      </c>
      <c r="E201" s="143" t="s">
        <v>421</v>
      </c>
      <c r="F201" s="144" t="s">
        <v>422</v>
      </c>
      <c r="G201" s="145" t="s">
        <v>374</v>
      </c>
      <c r="H201" s="146">
        <v>1</v>
      </c>
      <c r="I201" s="147">
        <v>100</v>
      </c>
      <c r="J201" s="148">
        <f t="shared" si="40"/>
        <v>100</v>
      </c>
      <c r="K201" s="149"/>
      <c r="L201" s="30"/>
      <c r="M201" s="150" t="s">
        <v>1</v>
      </c>
      <c r="N201" s="151" t="s">
        <v>41</v>
      </c>
      <c r="O201" s="55"/>
      <c r="P201" s="152">
        <f t="shared" si="41"/>
        <v>0</v>
      </c>
      <c r="Q201" s="152">
        <v>0</v>
      </c>
      <c r="R201" s="152">
        <f t="shared" si="42"/>
        <v>0</v>
      </c>
      <c r="S201" s="152">
        <v>0</v>
      </c>
      <c r="T201" s="153">
        <f t="shared" si="43"/>
        <v>0</v>
      </c>
      <c r="U201" s="29"/>
      <c r="X201" s="29"/>
      <c r="Y201" s="29"/>
      <c r="Z201" s="29"/>
      <c r="AA201" s="29"/>
      <c r="AB201" s="29"/>
      <c r="AC201" s="29"/>
      <c r="AD201" s="29"/>
      <c r="AE201" s="29"/>
      <c r="AR201" s="154" t="s">
        <v>168</v>
      </c>
      <c r="AT201" s="154" t="s">
        <v>164</v>
      </c>
      <c r="AU201" s="154" t="s">
        <v>163</v>
      </c>
      <c r="AY201" s="14" t="s">
        <v>161</v>
      </c>
      <c r="BE201" s="155">
        <f t="shared" si="44"/>
        <v>0</v>
      </c>
      <c r="BF201" s="155">
        <f t="shared" si="45"/>
        <v>100</v>
      </c>
      <c r="BG201" s="155">
        <f t="shared" si="46"/>
        <v>0</v>
      </c>
      <c r="BH201" s="155">
        <f t="shared" si="47"/>
        <v>0</v>
      </c>
      <c r="BI201" s="155">
        <f t="shared" si="48"/>
        <v>0</v>
      </c>
      <c r="BJ201" s="14" t="s">
        <v>163</v>
      </c>
      <c r="BK201" s="155">
        <f t="shared" si="49"/>
        <v>100</v>
      </c>
      <c r="BL201" s="14" t="s">
        <v>168</v>
      </c>
      <c r="BM201" s="154" t="s">
        <v>423</v>
      </c>
    </row>
    <row r="202" spans="1:65" s="2" customFormat="1" ht="37.9" customHeight="1" x14ac:dyDescent="0.2">
      <c r="A202" s="29"/>
      <c r="B202" s="141"/>
      <c r="C202" s="142" t="s">
        <v>424</v>
      </c>
      <c r="D202" s="142" t="s">
        <v>164</v>
      </c>
      <c r="E202" s="143" t="s">
        <v>425</v>
      </c>
      <c r="F202" s="144" t="s">
        <v>426</v>
      </c>
      <c r="G202" s="145" t="s">
        <v>374</v>
      </c>
      <c r="H202" s="146">
        <v>1</v>
      </c>
      <c r="I202" s="147">
        <v>100</v>
      </c>
      <c r="J202" s="148">
        <f t="shared" si="40"/>
        <v>100</v>
      </c>
      <c r="K202" s="149"/>
      <c r="L202" s="30"/>
      <c r="M202" s="150" t="s">
        <v>1</v>
      </c>
      <c r="N202" s="151" t="s">
        <v>41</v>
      </c>
      <c r="O202" s="55"/>
      <c r="P202" s="152">
        <f t="shared" si="41"/>
        <v>0</v>
      </c>
      <c r="Q202" s="152">
        <v>0</v>
      </c>
      <c r="R202" s="152">
        <f t="shared" si="42"/>
        <v>0</v>
      </c>
      <c r="S202" s="152">
        <v>0</v>
      </c>
      <c r="T202" s="153">
        <f t="shared" si="43"/>
        <v>0</v>
      </c>
      <c r="U202" s="29"/>
      <c r="X202" s="29"/>
      <c r="Y202" s="29"/>
      <c r="Z202" s="29"/>
      <c r="AA202" s="29"/>
      <c r="AB202" s="29"/>
      <c r="AC202" s="29"/>
      <c r="AD202" s="29"/>
      <c r="AE202" s="29"/>
      <c r="AR202" s="154" t="s">
        <v>168</v>
      </c>
      <c r="AT202" s="154" t="s">
        <v>164</v>
      </c>
      <c r="AU202" s="154" t="s">
        <v>163</v>
      </c>
      <c r="AY202" s="14" t="s">
        <v>161</v>
      </c>
      <c r="BE202" s="155">
        <f t="shared" si="44"/>
        <v>0</v>
      </c>
      <c r="BF202" s="155">
        <f t="shared" si="45"/>
        <v>100</v>
      </c>
      <c r="BG202" s="155">
        <f t="shared" si="46"/>
        <v>0</v>
      </c>
      <c r="BH202" s="155">
        <f t="shared" si="47"/>
        <v>0</v>
      </c>
      <c r="BI202" s="155">
        <f t="shared" si="48"/>
        <v>0</v>
      </c>
      <c r="BJ202" s="14" t="s">
        <v>163</v>
      </c>
      <c r="BK202" s="155">
        <f t="shared" si="49"/>
        <v>100</v>
      </c>
      <c r="BL202" s="14" t="s">
        <v>168</v>
      </c>
      <c r="BM202" s="154" t="s">
        <v>427</v>
      </c>
    </row>
    <row r="203" spans="1:65" s="2" customFormat="1" ht="24.2" customHeight="1" x14ac:dyDescent="0.2">
      <c r="A203" s="29"/>
      <c r="B203" s="141"/>
      <c r="C203" s="142" t="s">
        <v>428</v>
      </c>
      <c r="D203" s="142" t="s">
        <v>164</v>
      </c>
      <c r="E203" s="143" t="s">
        <v>429</v>
      </c>
      <c r="F203" s="144" t="s">
        <v>430</v>
      </c>
      <c r="G203" s="145" t="s">
        <v>374</v>
      </c>
      <c r="H203" s="146">
        <v>1</v>
      </c>
      <c r="I203" s="147">
        <v>100</v>
      </c>
      <c r="J203" s="148">
        <f t="shared" si="40"/>
        <v>100</v>
      </c>
      <c r="K203" s="149"/>
      <c r="L203" s="30"/>
      <c r="M203" s="150" t="s">
        <v>1</v>
      </c>
      <c r="N203" s="151" t="s">
        <v>41</v>
      </c>
      <c r="O203" s="55"/>
      <c r="P203" s="152">
        <f t="shared" si="41"/>
        <v>0</v>
      </c>
      <c r="Q203" s="152">
        <v>0</v>
      </c>
      <c r="R203" s="152">
        <f t="shared" si="42"/>
        <v>0</v>
      </c>
      <c r="S203" s="152">
        <v>0</v>
      </c>
      <c r="T203" s="153">
        <f t="shared" si="4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4" t="s">
        <v>168</v>
      </c>
      <c r="AT203" s="154" t="s">
        <v>164</v>
      </c>
      <c r="AU203" s="154" t="s">
        <v>163</v>
      </c>
      <c r="AY203" s="14" t="s">
        <v>161</v>
      </c>
      <c r="BE203" s="155">
        <f t="shared" si="44"/>
        <v>0</v>
      </c>
      <c r="BF203" s="155">
        <f t="shared" si="45"/>
        <v>100</v>
      </c>
      <c r="BG203" s="155">
        <f t="shared" si="46"/>
        <v>0</v>
      </c>
      <c r="BH203" s="155">
        <f t="shared" si="47"/>
        <v>0</v>
      </c>
      <c r="BI203" s="155">
        <f t="shared" si="48"/>
        <v>0</v>
      </c>
      <c r="BJ203" s="14" t="s">
        <v>163</v>
      </c>
      <c r="BK203" s="155">
        <f t="shared" si="49"/>
        <v>100</v>
      </c>
      <c r="BL203" s="14" t="s">
        <v>168</v>
      </c>
      <c r="BM203" s="154" t="s">
        <v>431</v>
      </c>
    </row>
    <row r="204" spans="1:65" s="2" customFormat="1" ht="62.65" customHeight="1" x14ac:dyDescent="0.2">
      <c r="A204" s="29"/>
      <c r="B204" s="141"/>
      <c r="C204" s="142" t="s">
        <v>432</v>
      </c>
      <c r="D204" s="142" t="s">
        <v>164</v>
      </c>
      <c r="E204" s="143" t="s">
        <v>433</v>
      </c>
      <c r="F204" s="144" t="s">
        <v>434</v>
      </c>
      <c r="G204" s="145" t="s">
        <v>374</v>
      </c>
      <c r="H204" s="146">
        <v>1</v>
      </c>
      <c r="I204" s="147">
        <v>100</v>
      </c>
      <c r="J204" s="148">
        <f t="shared" si="40"/>
        <v>100</v>
      </c>
      <c r="K204" s="149"/>
      <c r="L204" s="30"/>
      <c r="M204" s="150" t="s">
        <v>1</v>
      </c>
      <c r="N204" s="151" t="s">
        <v>41</v>
      </c>
      <c r="O204" s="55"/>
      <c r="P204" s="152">
        <f t="shared" si="41"/>
        <v>0</v>
      </c>
      <c r="Q204" s="152">
        <v>0</v>
      </c>
      <c r="R204" s="152">
        <f t="shared" si="42"/>
        <v>0</v>
      </c>
      <c r="S204" s="152">
        <v>0</v>
      </c>
      <c r="T204" s="153">
        <f t="shared" si="4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4" t="s">
        <v>168</v>
      </c>
      <c r="AT204" s="154" t="s">
        <v>164</v>
      </c>
      <c r="AU204" s="154" t="s">
        <v>163</v>
      </c>
      <c r="AY204" s="14" t="s">
        <v>161</v>
      </c>
      <c r="BE204" s="155">
        <f t="shared" si="44"/>
        <v>0</v>
      </c>
      <c r="BF204" s="155">
        <f t="shared" si="45"/>
        <v>100</v>
      </c>
      <c r="BG204" s="155">
        <f t="shared" si="46"/>
        <v>0</v>
      </c>
      <c r="BH204" s="155">
        <f t="shared" si="47"/>
        <v>0</v>
      </c>
      <c r="BI204" s="155">
        <f t="shared" si="48"/>
        <v>0</v>
      </c>
      <c r="BJ204" s="14" t="s">
        <v>163</v>
      </c>
      <c r="BK204" s="155">
        <f t="shared" si="49"/>
        <v>100</v>
      </c>
      <c r="BL204" s="14" t="s">
        <v>168</v>
      </c>
      <c r="BM204" s="154" t="s">
        <v>435</v>
      </c>
    </row>
    <row r="205" spans="1:65" s="2" customFormat="1" ht="24.2" customHeight="1" x14ac:dyDescent="0.2">
      <c r="A205" s="29"/>
      <c r="B205" s="141"/>
      <c r="C205" s="142" t="s">
        <v>436</v>
      </c>
      <c r="D205" s="142" t="s">
        <v>164</v>
      </c>
      <c r="E205" s="143" t="s">
        <v>437</v>
      </c>
      <c r="F205" s="144" t="s">
        <v>438</v>
      </c>
      <c r="G205" s="145" t="s">
        <v>272</v>
      </c>
      <c r="H205" s="146">
        <v>65</v>
      </c>
      <c r="I205" s="147">
        <v>10</v>
      </c>
      <c r="J205" s="148">
        <f t="shared" si="40"/>
        <v>650</v>
      </c>
      <c r="K205" s="149"/>
      <c r="L205" s="30"/>
      <c r="M205" s="150" t="s">
        <v>1</v>
      </c>
      <c r="N205" s="151" t="s">
        <v>41</v>
      </c>
      <c r="O205" s="55"/>
      <c r="P205" s="152">
        <f t="shared" si="41"/>
        <v>0</v>
      </c>
      <c r="Q205" s="152">
        <v>0</v>
      </c>
      <c r="R205" s="152">
        <f t="shared" si="42"/>
        <v>0</v>
      </c>
      <c r="S205" s="152">
        <v>0</v>
      </c>
      <c r="T205" s="153">
        <f t="shared" si="4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4" t="s">
        <v>168</v>
      </c>
      <c r="AT205" s="154" t="s">
        <v>164</v>
      </c>
      <c r="AU205" s="154" t="s">
        <v>163</v>
      </c>
      <c r="AY205" s="14" t="s">
        <v>161</v>
      </c>
      <c r="BE205" s="155">
        <f t="shared" si="44"/>
        <v>0</v>
      </c>
      <c r="BF205" s="155">
        <f t="shared" si="45"/>
        <v>650</v>
      </c>
      <c r="BG205" s="155">
        <f t="shared" si="46"/>
        <v>0</v>
      </c>
      <c r="BH205" s="155">
        <f t="shared" si="47"/>
        <v>0</v>
      </c>
      <c r="BI205" s="155">
        <f t="shared" si="48"/>
        <v>0</v>
      </c>
      <c r="BJ205" s="14" t="s">
        <v>163</v>
      </c>
      <c r="BK205" s="155">
        <f t="shared" si="49"/>
        <v>650</v>
      </c>
      <c r="BL205" s="14" t="s">
        <v>168</v>
      </c>
      <c r="BM205" s="154" t="s">
        <v>439</v>
      </c>
    </row>
    <row r="206" spans="1:65" s="2" customFormat="1" ht="24.2" customHeight="1" x14ac:dyDescent="0.2">
      <c r="A206" s="29"/>
      <c r="B206" s="141"/>
      <c r="C206" s="142" t="s">
        <v>440</v>
      </c>
      <c r="D206" s="142" t="s">
        <v>164</v>
      </c>
      <c r="E206" s="143" t="s">
        <v>441</v>
      </c>
      <c r="F206" s="144" t="s">
        <v>442</v>
      </c>
      <c r="G206" s="145" t="s">
        <v>374</v>
      </c>
      <c r="H206" s="146">
        <v>1</v>
      </c>
      <c r="I206" s="147">
        <v>100</v>
      </c>
      <c r="J206" s="148">
        <f t="shared" si="40"/>
        <v>100</v>
      </c>
      <c r="K206" s="149"/>
      <c r="L206" s="30"/>
      <c r="M206" s="150" t="s">
        <v>1</v>
      </c>
      <c r="N206" s="151" t="s">
        <v>41</v>
      </c>
      <c r="O206" s="55"/>
      <c r="P206" s="152">
        <f t="shared" si="41"/>
        <v>0</v>
      </c>
      <c r="Q206" s="152">
        <v>0</v>
      </c>
      <c r="R206" s="152">
        <f t="shared" si="42"/>
        <v>0</v>
      </c>
      <c r="S206" s="152">
        <v>0</v>
      </c>
      <c r="T206" s="153">
        <f t="shared" si="4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4" t="s">
        <v>168</v>
      </c>
      <c r="AT206" s="154" t="s">
        <v>164</v>
      </c>
      <c r="AU206" s="154" t="s">
        <v>163</v>
      </c>
      <c r="AY206" s="14" t="s">
        <v>161</v>
      </c>
      <c r="BE206" s="155">
        <f t="shared" si="44"/>
        <v>0</v>
      </c>
      <c r="BF206" s="155">
        <f t="shared" si="45"/>
        <v>100</v>
      </c>
      <c r="BG206" s="155">
        <f t="shared" si="46"/>
        <v>0</v>
      </c>
      <c r="BH206" s="155">
        <f t="shared" si="47"/>
        <v>0</v>
      </c>
      <c r="BI206" s="155">
        <f t="shared" si="48"/>
        <v>0</v>
      </c>
      <c r="BJ206" s="14" t="s">
        <v>163</v>
      </c>
      <c r="BK206" s="155">
        <f t="shared" si="49"/>
        <v>100</v>
      </c>
      <c r="BL206" s="14" t="s">
        <v>168</v>
      </c>
      <c r="BM206" s="154" t="s">
        <v>443</v>
      </c>
    </row>
    <row r="207" spans="1:65" s="2" customFormat="1" ht="24.2" customHeight="1" x14ac:dyDescent="0.2">
      <c r="A207" s="29"/>
      <c r="B207" s="141"/>
      <c r="C207" s="142" t="s">
        <v>444</v>
      </c>
      <c r="D207" s="142" t="s">
        <v>164</v>
      </c>
      <c r="E207" s="143" t="s">
        <v>445</v>
      </c>
      <c r="F207" s="144" t="s">
        <v>446</v>
      </c>
      <c r="G207" s="145" t="s">
        <v>272</v>
      </c>
      <c r="H207" s="146">
        <v>75</v>
      </c>
      <c r="I207" s="147">
        <v>10</v>
      </c>
      <c r="J207" s="148">
        <f t="shared" si="40"/>
        <v>750</v>
      </c>
      <c r="K207" s="149"/>
      <c r="L207" s="30"/>
      <c r="M207" s="150" t="s">
        <v>1</v>
      </c>
      <c r="N207" s="151" t="s">
        <v>41</v>
      </c>
      <c r="O207" s="55"/>
      <c r="P207" s="152">
        <f t="shared" si="41"/>
        <v>0</v>
      </c>
      <c r="Q207" s="152">
        <v>0</v>
      </c>
      <c r="R207" s="152">
        <f t="shared" si="42"/>
        <v>0</v>
      </c>
      <c r="S207" s="152">
        <v>0</v>
      </c>
      <c r="T207" s="153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4" t="s">
        <v>168</v>
      </c>
      <c r="AT207" s="154" t="s">
        <v>164</v>
      </c>
      <c r="AU207" s="154" t="s">
        <v>163</v>
      </c>
      <c r="AY207" s="14" t="s">
        <v>161</v>
      </c>
      <c r="BE207" s="155">
        <f t="shared" si="44"/>
        <v>0</v>
      </c>
      <c r="BF207" s="155">
        <f t="shared" si="45"/>
        <v>750</v>
      </c>
      <c r="BG207" s="155">
        <f t="shared" si="46"/>
        <v>0</v>
      </c>
      <c r="BH207" s="155">
        <f t="shared" si="47"/>
        <v>0</v>
      </c>
      <c r="BI207" s="155">
        <f t="shared" si="48"/>
        <v>0</v>
      </c>
      <c r="BJ207" s="14" t="s">
        <v>163</v>
      </c>
      <c r="BK207" s="155">
        <f t="shared" si="49"/>
        <v>750</v>
      </c>
      <c r="BL207" s="14" t="s">
        <v>168</v>
      </c>
      <c r="BM207" s="154" t="s">
        <v>447</v>
      </c>
    </row>
    <row r="208" spans="1:65" s="2" customFormat="1" ht="14.45" customHeight="1" x14ac:dyDescent="0.2">
      <c r="A208" s="29"/>
      <c r="B208" s="141"/>
      <c r="C208" s="142" t="s">
        <v>448</v>
      </c>
      <c r="D208" s="142" t="s">
        <v>164</v>
      </c>
      <c r="E208" s="143" t="s">
        <v>449</v>
      </c>
      <c r="F208" s="144" t="s">
        <v>450</v>
      </c>
      <c r="G208" s="145" t="s">
        <v>272</v>
      </c>
      <c r="H208" s="146">
        <v>35</v>
      </c>
      <c r="I208" s="147">
        <v>5</v>
      </c>
      <c r="J208" s="148">
        <f t="shared" si="40"/>
        <v>175</v>
      </c>
      <c r="K208" s="149"/>
      <c r="L208" s="30"/>
      <c r="M208" s="150" t="s">
        <v>1</v>
      </c>
      <c r="N208" s="151" t="s">
        <v>41</v>
      </c>
      <c r="O208" s="55"/>
      <c r="P208" s="152">
        <f t="shared" si="41"/>
        <v>0</v>
      </c>
      <c r="Q208" s="152">
        <v>0</v>
      </c>
      <c r="R208" s="152">
        <f t="shared" si="42"/>
        <v>0</v>
      </c>
      <c r="S208" s="152">
        <v>0</v>
      </c>
      <c r="T208" s="153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4" t="s">
        <v>168</v>
      </c>
      <c r="AT208" s="154" t="s">
        <v>164</v>
      </c>
      <c r="AU208" s="154" t="s">
        <v>163</v>
      </c>
      <c r="AY208" s="14" t="s">
        <v>161</v>
      </c>
      <c r="BE208" s="155">
        <f t="shared" si="44"/>
        <v>0</v>
      </c>
      <c r="BF208" s="155">
        <f t="shared" si="45"/>
        <v>175</v>
      </c>
      <c r="BG208" s="155">
        <f t="shared" si="46"/>
        <v>0</v>
      </c>
      <c r="BH208" s="155">
        <f t="shared" si="47"/>
        <v>0</v>
      </c>
      <c r="BI208" s="155">
        <f t="shared" si="48"/>
        <v>0</v>
      </c>
      <c r="BJ208" s="14" t="s">
        <v>163</v>
      </c>
      <c r="BK208" s="155">
        <f t="shared" si="49"/>
        <v>175</v>
      </c>
      <c r="BL208" s="14" t="s">
        <v>168</v>
      </c>
      <c r="BM208" s="154" t="s">
        <v>451</v>
      </c>
    </row>
    <row r="209" spans="1:65" s="2" customFormat="1" ht="14.45" customHeight="1" x14ac:dyDescent="0.2">
      <c r="A209" s="29"/>
      <c r="B209" s="141"/>
      <c r="C209" s="142" t="s">
        <v>452</v>
      </c>
      <c r="D209" s="142" t="s">
        <v>164</v>
      </c>
      <c r="E209" s="143" t="s">
        <v>453</v>
      </c>
      <c r="F209" s="144" t="s">
        <v>454</v>
      </c>
      <c r="G209" s="145" t="s">
        <v>290</v>
      </c>
      <c r="H209" s="146">
        <v>9</v>
      </c>
      <c r="I209" s="147">
        <v>100</v>
      </c>
      <c r="J209" s="148">
        <f t="shared" si="40"/>
        <v>900</v>
      </c>
      <c r="K209" s="149"/>
      <c r="L209" s="30"/>
      <c r="M209" s="150" t="s">
        <v>1</v>
      </c>
      <c r="N209" s="151" t="s">
        <v>41</v>
      </c>
      <c r="O209" s="55"/>
      <c r="P209" s="152">
        <f t="shared" si="41"/>
        <v>0</v>
      </c>
      <c r="Q209" s="152">
        <v>0</v>
      </c>
      <c r="R209" s="152">
        <f t="shared" si="42"/>
        <v>0</v>
      </c>
      <c r="S209" s="152">
        <v>0</v>
      </c>
      <c r="T209" s="153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4" t="s">
        <v>168</v>
      </c>
      <c r="AT209" s="154" t="s">
        <v>164</v>
      </c>
      <c r="AU209" s="154" t="s">
        <v>163</v>
      </c>
      <c r="AY209" s="14" t="s">
        <v>161</v>
      </c>
      <c r="BE209" s="155">
        <f t="shared" si="44"/>
        <v>0</v>
      </c>
      <c r="BF209" s="155">
        <f t="shared" si="45"/>
        <v>900</v>
      </c>
      <c r="BG209" s="155">
        <f t="shared" si="46"/>
        <v>0</v>
      </c>
      <c r="BH209" s="155">
        <f t="shared" si="47"/>
        <v>0</v>
      </c>
      <c r="BI209" s="155">
        <f t="shared" si="48"/>
        <v>0</v>
      </c>
      <c r="BJ209" s="14" t="s">
        <v>163</v>
      </c>
      <c r="BK209" s="155">
        <f t="shared" si="49"/>
        <v>900</v>
      </c>
      <c r="BL209" s="14" t="s">
        <v>168</v>
      </c>
      <c r="BM209" s="154" t="s">
        <v>455</v>
      </c>
    </row>
    <row r="210" spans="1:65" s="2" customFormat="1" ht="14.45" customHeight="1" x14ac:dyDescent="0.2">
      <c r="A210" s="29"/>
      <c r="B210" s="141"/>
      <c r="C210" s="142" t="s">
        <v>456</v>
      </c>
      <c r="D210" s="142" t="s">
        <v>164</v>
      </c>
      <c r="E210" s="143" t="s">
        <v>457</v>
      </c>
      <c r="F210" s="144" t="s">
        <v>458</v>
      </c>
      <c r="G210" s="145" t="s">
        <v>290</v>
      </c>
      <c r="H210" s="146">
        <v>1</v>
      </c>
      <c r="I210" s="147">
        <v>20</v>
      </c>
      <c r="J210" s="148">
        <f t="shared" si="40"/>
        <v>20</v>
      </c>
      <c r="K210" s="149"/>
      <c r="L210" s="30"/>
      <c r="M210" s="150" t="s">
        <v>1</v>
      </c>
      <c r="N210" s="151" t="s">
        <v>41</v>
      </c>
      <c r="O210" s="55"/>
      <c r="P210" s="152">
        <f t="shared" si="41"/>
        <v>0</v>
      </c>
      <c r="Q210" s="152">
        <v>0</v>
      </c>
      <c r="R210" s="152">
        <f t="shared" si="42"/>
        <v>0</v>
      </c>
      <c r="S210" s="152">
        <v>0</v>
      </c>
      <c r="T210" s="153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4" t="s">
        <v>168</v>
      </c>
      <c r="AT210" s="154" t="s">
        <v>164</v>
      </c>
      <c r="AU210" s="154" t="s">
        <v>163</v>
      </c>
      <c r="AY210" s="14" t="s">
        <v>161</v>
      </c>
      <c r="BE210" s="155">
        <f t="shared" si="44"/>
        <v>0</v>
      </c>
      <c r="BF210" s="155">
        <f t="shared" si="45"/>
        <v>20</v>
      </c>
      <c r="BG210" s="155">
        <f t="shared" si="46"/>
        <v>0</v>
      </c>
      <c r="BH210" s="155">
        <f t="shared" si="47"/>
        <v>0</v>
      </c>
      <c r="BI210" s="155">
        <f t="shared" si="48"/>
        <v>0</v>
      </c>
      <c r="BJ210" s="14" t="s">
        <v>163</v>
      </c>
      <c r="BK210" s="155">
        <f t="shared" si="49"/>
        <v>20</v>
      </c>
      <c r="BL210" s="14" t="s">
        <v>168</v>
      </c>
      <c r="BM210" s="154" t="s">
        <v>459</v>
      </c>
    </row>
    <row r="211" spans="1:65" s="2" customFormat="1" ht="14.45" customHeight="1" x14ac:dyDescent="0.2">
      <c r="A211" s="29"/>
      <c r="B211" s="141"/>
      <c r="C211" s="142" t="s">
        <v>460</v>
      </c>
      <c r="D211" s="142" t="s">
        <v>164</v>
      </c>
      <c r="E211" s="143" t="s">
        <v>461</v>
      </c>
      <c r="F211" s="144" t="s">
        <v>462</v>
      </c>
      <c r="G211" s="145" t="s">
        <v>272</v>
      </c>
      <c r="H211" s="146">
        <v>32</v>
      </c>
      <c r="I211" s="147">
        <v>2</v>
      </c>
      <c r="J211" s="148">
        <f t="shared" si="40"/>
        <v>64</v>
      </c>
      <c r="K211" s="149"/>
      <c r="L211" s="30"/>
      <c r="M211" s="150" t="s">
        <v>1</v>
      </c>
      <c r="N211" s="151" t="s">
        <v>41</v>
      </c>
      <c r="O211" s="55"/>
      <c r="P211" s="152">
        <f t="shared" si="41"/>
        <v>0</v>
      </c>
      <c r="Q211" s="152">
        <v>0</v>
      </c>
      <c r="R211" s="152">
        <f t="shared" si="42"/>
        <v>0</v>
      </c>
      <c r="S211" s="152">
        <v>0</v>
      </c>
      <c r="T211" s="153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4" t="s">
        <v>168</v>
      </c>
      <c r="AT211" s="154" t="s">
        <v>164</v>
      </c>
      <c r="AU211" s="154" t="s">
        <v>163</v>
      </c>
      <c r="AY211" s="14" t="s">
        <v>161</v>
      </c>
      <c r="BE211" s="155">
        <f t="shared" si="44"/>
        <v>0</v>
      </c>
      <c r="BF211" s="155">
        <f t="shared" si="45"/>
        <v>64</v>
      </c>
      <c r="BG211" s="155">
        <f t="shared" si="46"/>
        <v>0</v>
      </c>
      <c r="BH211" s="155">
        <f t="shared" si="47"/>
        <v>0</v>
      </c>
      <c r="BI211" s="155">
        <f t="shared" si="48"/>
        <v>0</v>
      </c>
      <c r="BJ211" s="14" t="s">
        <v>163</v>
      </c>
      <c r="BK211" s="155">
        <f t="shared" si="49"/>
        <v>64</v>
      </c>
      <c r="BL211" s="14" t="s">
        <v>168</v>
      </c>
      <c r="BM211" s="154" t="s">
        <v>463</v>
      </c>
    </row>
    <row r="212" spans="1:65" s="2" customFormat="1" ht="14.45" customHeight="1" x14ac:dyDescent="0.2">
      <c r="A212" s="29"/>
      <c r="B212" s="141"/>
      <c r="C212" s="142" t="s">
        <v>464</v>
      </c>
      <c r="D212" s="142" t="s">
        <v>164</v>
      </c>
      <c r="E212" s="143" t="s">
        <v>465</v>
      </c>
      <c r="F212" s="144" t="s">
        <v>466</v>
      </c>
      <c r="G212" s="145" t="s">
        <v>272</v>
      </c>
      <c r="H212" s="146">
        <v>120</v>
      </c>
      <c r="I212" s="147">
        <v>3</v>
      </c>
      <c r="J212" s="148">
        <f t="shared" si="40"/>
        <v>360</v>
      </c>
      <c r="K212" s="149"/>
      <c r="L212" s="30"/>
      <c r="M212" s="150" t="s">
        <v>1</v>
      </c>
      <c r="N212" s="151" t="s">
        <v>41</v>
      </c>
      <c r="O212" s="55"/>
      <c r="P212" s="152">
        <f t="shared" si="41"/>
        <v>0</v>
      </c>
      <c r="Q212" s="152">
        <v>0</v>
      </c>
      <c r="R212" s="152">
        <f t="shared" si="42"/>
        <v>0</v>
      </c>
      <c r="S212" s="152">
        <v>0</v>
      </c>
      <c r="T212" s="153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4" t="s">
        <v>168</v>
      </c>
      <c r="AT212" s="154" t="s">
        <v>164</v>
      </c>
      <c r="AU212" s="154" t="s">
        <v>163</v>
      </c>
      <c r="AY212" s="14" t="s">
        <v>161</v>
      </c>
      <c r="BE212" s="155">
        <f t="shared" si="44"/>
        <v>0</v>
      </c>
      <c r="BF212" s="155">
        <f t="shared" si="45"/>
        <v>360</v>
      </c>
      <c r="BG212" s="155">
        <f t="shared" si="46"/>
        <v>0</v>
      </c>
      <c r="BH212" s="155">
        <f t="shared" si="47"/>
        <v>0</v>
      </c>
      <c r="BI212" s="155">
        <f t="shared" si="48"/>
        <v>0</v>
      </c>
      <c r="BJ212" s="14" t="s">
        <v>163</v>
      </c>
      <c r="BK212" s="155">
        <f t="shared" si="49"/>
        <v>360</v>
      </c>
      <c r="BL212" s="14" t="s">
        <v>168</v>
      </c>
      <c r="BM212" s="154" t="s">
        <v>467</v>
      </c>
    </row>
    <row r="213" spans="1:65" s="12" customFormat="1" ht="22.9" customHeight="1" x14ac:dyDescent="0.2">
      <c r="B213" s="128"/>
      <c r="D213" s="129" t="s">
        <v>74</v>
      </c>
      <c r="E213" s="139" t="s">
        <v>468</v>
      </c>
      <c r="F213" s="139" t="s">
        <v>469</v>
      </c>
      <c r="I213" s="131"/>
      <c r="J213" s="140">
        <f>BK213</f>
        <v>65487.5</v>
      </c>
      <c r="L213" s="128"/>
      <c r="M213" s="133"/>
      <c r="N213" s="134"/>
      <c r="O213" s="134"/>
      <c r="P213" s="135">
        <f>SUM(P214:P215)</f>
        <v>0</v>
      </c>
      <c r="Q213" s="134"/>
      <c r="R213" s="135">
        <f>SUM(R214:R215)</f>
        <v>618.44999999999993</v>
      </c>
      <c r="S213" s="134"/>
      <c r="T213" s="136">
        <f>SUM(T214:T215)</f>
        <v>0</v>
      </c>
      <c r="AR213" s="129" t="s">
        <v>170</v>
      </c>
      <c r="AT213" s="137" t="s">
        <v>74</v>
      </c>
      <c r="AU213" s="137" t="s">
        <v>83</v>
      </c>
      <c r="AY213" s="129" t="s">
        <v>161</v>
      </c>
      <c r="BK213" s="138">
        <f>SUM(BK214:BK215)</f>
        <v>65487.5</v>
      </c>
    </row>
    <row r="214" spans="1:65" s="2" customFormat="1" ht="24.2" customHeight="1" x14ac:dyDescent="0.2">
      <c r="A214" s="29"/>
      <c r="B214" s="141"/>
      <c r="C214" s="142" t="s">
        <v>470</v>
      </c>
      <c r="D214" s="142" t="s">
        <v>164</v>
      </c>
      <c r="E214" s="143" t="s">
        <v>471</v>
      </c>
      <c r="F214" s="144" t="s">
        <v>472</v>
      </c>
      <c r="G214" s="145" t="s">
        <v>320</v>
      </c>
      <c r="H214" s="146">
        <v>15500</v>
      </c>
      <c r="I214" s="147">
        <v>1.6</v>
      </c>
      <c r="J214" s="148">
        <f>ROUND(I214*H214,2)</f>
        <v>24800</v>
      </c>
      <c r="K214" s="149"/>
      <c r="L214" s="30"/>
      <c r="M214" s="150" t="s">
        <v>1</v>
      </c>
      <c r="N214" s="151" t="s">
        <v>41</v>
      </c>
      <c r="O214" s="55"/>
      <c r="P214" s="152">
        <f>O214*H214</f>
        <v>0</v>
      </c>
      <c r="Q214" s="152">
        <v>0</v>
      </c>
      <c r="R214" s="152">
        <f>Q214*H214</f>
        <v>0</v>
      </c>
      <c r="S214" s="152">
        <v>0</v>
      </c>
      <c r="T214" s="153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4" t="s">
        <v>473</v>
      </c>
      <c r="AT214" s="154" t="s">
        <v>164</v>
      </c>
      <c r="AU214" s="154" t="s">
        <v>163</v>
      </c>
      <c r="AY214" s="14" t="s">
        <v>161</v>
      </c>
      <c r="BE214" s="155">
        <f>IF(N214="základná",J214,0)</f>
        <v>0</v>
      </c>
      <c r="BF214" s="155">
        <f>IF(N214="znížená",J214,0)</f>
        <v>24800</v>
      </c>
      <c r="BG214" s="155">
        <f>IF(N214="zákl. prenesená",J214,0)</f>
        <v>0</v>
      </c>
      <c r="BH214" s="155">
        <f>IF(N214="zníž. prenesená",J214,0)</f>
        <v>0</v>
      </c>
      <c r="BI214" s="155">
        <f>IF(N214="nulová",J214,0)</f>
        <v>0</v>
      </c>
      <c r="BJ214" s="14" t="s">
        <v>163</v>
      </c>
      <c r="BK214" s="155">
        <f>ROUND(I214*H214,2)</f>
        <v>24800</v>
      </c>
      <c r="BL214" s="14" t="s">
        <v>473</v>
      </c>
      <c r="BM214" s="154" t="s">
        <v>474</v>
      </c>
    </row>
    <row r="215" spans="1:65" s="2" customFormat="1" ht="24.2" customHeight="1" x14ac:dyDescent="0.2">
      <c r="A215" s="29"/>
      <c r="B215" s="141"/>
      <c r="C215" s="156" t="s">
        <v>475</v>
      </c>
      <c r="D215" s="156" t="s">
        <v>201</v>
      </c>
      <c r="E215" s="157" t="s">
        <v>476</v>
      </c>
      <c r="F215" s="158" t="s">
        <v>477</v>
      </c>
      <c r="G215" s="159" t="s">
        <v>320</v>
      </c>
      <c r="H215" s="160">
        <v>16275</v>
      </c>
      <c r="I215" s="161">
        <v>2.5</v>
      </c>
      <c r="J215" s="162">
        <f>ROUND(I215*H215,2)</f>
        <v>40687.5</v>
      </c>
      <c r="K215" s="163"/>
      <c r="L215" s="164"/>
      <c r="M215" s="165" t="s">
        <v>1</v>
      </c>
      <c r="N215" s="166" t="s">
        <v>41</v>
      </c>
      <c r="O215" s="55"/>
      <c r="P215" s="152">
        <f>O215*H215</f>
        <v>0</v>
      </c>
      <c r="Q215" s="152">
        <v>3.7999999999999999E-2</v>
      </c>
      <c r="R215" s="152">
        <f>Q215*H215</f>
        <v>618.44999999999993</v>
      </c>
      <c r="S215" s="152">
        <v>0</v>
      </c>
      <c r="T215" s="153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4" t="s">
        <v>478</v>
      </c>
      <c r="AT215" s="154" t="s">
        <v>201</v>
      </c>
      <c r="AU215" s="154" t="s">
        <v>163</v>
      </c>
      <c r="AY215" s="14" t="s">
        <v>161</v>
      </c>
      <c r="BE215" s="155">
        <f>IF(N215="základná",J215,0)</f>
        <v>0</v>
      </c>
      <c r="BF215" s="155">
        <f>IF(N215="znížená",J215,0)</f>
        <v>40687.5</v>
      </c>
      <c r="BG215" s="155">
        <f>IF(N215="zákl. prenesená",J215,0)</f>
        <v>0</v>
      </c>
      <c r="BH215" s="155">
        <f>IF(N215="zníž. prenesená",J215,0)</f>
        <v>0</v>
      </c>
      <c r="BI215" s="155">
        <f>IF(N215="nulová",J215,0)</f>
        <v>0</v>
      </c>
      <c r="BJ215" s="14" t="s">
        <v>163</v>
      </c>
      <c r="BK215" s="155">
        <f>ROUND(I215*H215,2)</f>
        <v>40687.5</v>
      </c>
      <c r="BL215" s="14" t="s">
        <v>478</v>
      </c>
      <c r="BM215" s="154" t="s">
        <v>479</v>
      </c>
    </row>
    <row r="216" spans="1:65" s="12" customFormat="1" ht="25.9" customHeight="1" x14ac:dyDescent="0.2">
      <c r="B216" s="128"/>
      <c r="D216" s="129" t="s">
        <v>74</v>
      </c>
      <c r="E216" s="130" t="s">
        <v>480</v>
      </c>
      <c r="F216" s="130" t="s">
        <v>481</v>
      </c>
      <c r="I216" s="131"/>
      <c r="J216" s="132">
        <f>BK216</f>
        <v>2300</v>
      </c>
      <c r="L216" s="128"/>
      <c r="M216" s="133"/>
      <c r="N216" s="134"/>
      <c r="O216" s="134"/>
      <c r="P216" s="135">
        <f>SUM(P217:P225)</f>
        <v>0</v>
      </c>
      <c r="Q216" s="134"/>
      <c r="R216" s="135">
        <f>SUM(R217:R225)</f>
        <v>0</v>
      </c>
      <c r="S216" s="134"/>
      <c r="T216" s="136">
        <f>SUM(T217:T225)</f>
        <v>0</v>
      </c>
      <c r="AR216" s="129" t="s">
        <v>177</v>
      </c>
      <c r="AT216" s="137" t="s">
        <v>74</v>
      </c>
      <c r="AU216" s="137" t="s">
        <v>75</v>
      </c>
      <c r="AY216" s="129" t="s">
        <v>161</v>
      </c>
      <c r="BK216" s="138">
        <f>SUM(BK217:BK225)</f>
        <v>2300</v>
      </c>
    </row>
    <row r="217" spans="1:65" s="2" customFormat="1" ht="24.2" customHeight="1" x14ac:dyDescent="0.2">
      <c r="A217" s="29"/>
      <c r="B217" s="141"/>
      <c r="C217" s="142" t="s">
        <v>482</v>
      </c>
      <c r="D217" s="142" t="s">
        <v>164</v>
      </c>
      <c r="E217" s="143" t="s">
        <v>483</v>
      </c>
      <c r="F217" s="144" t="s">
        <v>484</v>
      </c>
      <c r="G217" s="145" t="s">
        <v>485</v>
      </c>
      <c r="H217" s="146">
        <v>1</v>
      </c>
      <c r="I217" s="147">
        <v>100</v>
      </c>
      <c r="J217" s="148">
        <f t="shared" ref="J217:J225" si="50">ROUND(I217*H217,2)</f>
        <v>100</v>
      </c>
      <c r="K217" s="149"/>
      <c r="L217" s="30"/>
      <c r="M217" s="150" t="s">
        <v>1</v>
      </c>
      <c r="N217" s="151" t="s">
        <v>41</v>
      </c>
      <c r="O217" s="55"/>
      <c r="P217" s="152">
        <f t="shared" ref="P217:P225" si="51">O217*H217</f>
        <v>0</v>
      </c>
      <c r="Q217" s="152">
        <v>0</v>
      </c>
      <c r="R217" s="152">
        <f t="shared" ref="R217:R225" si="52">Q217*H217</f>
        <v>0</v>
      </c>
      <c r="S217" s="152">
        <v>0</v>
      </c>
      <c r="T217" s="153">
        <f t="shared" ref="T217:T225" si="53"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4" t="s">
        <v>486</v>
      </c>
      <c r="AT217" s="154" t="s">
        <v>164</v>
      </c>
      <c r="AU217" s="154" t="s">
        <v>83</v>
      </c>
      <c r="AY217" s="14" t="s">
        <v>161</v>
      </c>
      <c r="BE217" s="155">
        <f t="shared" ref="BE217:BE225" si="54">IF(N217="základná",J217,0)</f>
        <v>0</v>
      </c>
      <c r="BF217" s="155">
        <f t="shared" ref="BF217:BF225" si="55">IF(N217="znížená",J217,0)</f>
        <v>100</v>
      </c>
      <c r="BG217" s="155">
        <f t="shared" ref="BG217:BG225" si="56">IF(N217="zákl. prenesená",J217,0)</f>
        <v>0</v>
      </c>
      <c r="BH217" s="155">
        <f t="shared" ref="BH217:BH225" si="57">IF(N217="zníž. prenesená",J217,0)</f>
        <v>0</v>
      </c>
      <c r="BI217" s="155">
        <f t="shared" ref="BI217:BI225" si="58">IF(N217="nulová",J217,0)</f>
        <v>0</v>
      </c>
      <c r="BJ217" s="14" t="s">
        <v>163</v>
      </c>
      <c r="BK217" s="155">
        <f t="shared" ref="BK217:BK225" si="59">ROUND(I217*H217,2)</f>
        <v>100</v>
      </c>
      <c r="BL217" s="14" t="s">
        <v>486</v>
      </c>
      <c r="BM217" s="154" t="s">
        <v>487</v>
      </c>
    </row>
    <row r="218" spans="1:65" s="2" customFormat="1" ht="24.2" customHeight="1" x14ac:dyDescent="0.2">
      <c r="A218" s="29"/>
      <c r="B218" s="141"/>
      <c r="C218" s="142" t="s">
        <v>488</v>
      </c>
      <c r="D218" s="142" t="s">
        <v>164</v>
      </c>
      <c r="E218" s="143" t="s">
        <v>489</v>
      </c>
      <c r="F218" s="144" t="s">
        <v>490</v>
      </c>
      <c r="G218" s="145" t="s">
        <v>485</v>
      </c>
      <c r="H218" s="146">
        <v>1</v>
      </c>
      <c r="I218" s="147">
        <v>100</v>
      </c>
      <c r="J218" s="148">
        <f t="shared" si="50"/>
        <v>100</v>
      </c>
      <c r="K218" s="149"/>
      <c r="L218" s="30"/>
      <c r="M218" s="150" t="s">
        <v>1</v>
      </c>
      <c r="N218" s="151" t="s">
        <v>41</v>
      </c>
      <c r="O218" s="55"/>
      <c r="P218" s="152">
        <f t="shared" si="51"/>
        <v>0</v>
      </c>
      <c r="Q218" s="152">
        <v>0</v>
      </c>
      <c r="R218" s="152">
        <f t="shared" si="52"/>
        <v>0</v>
      </c>
      <c r="S218" s="152">
        <v>0</v>
      </c>
      <c r="T218" s="153">
        <f t="shared" si="5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4" t="s">
        <v>486</v>
      </c>
      <c r="AT218" s="154" t="s">
        <v>164</v>
      </c>
      <c r="AU218" s="154" t="s">
        <v>83</v>
      </c>
      <c r="AY218" s="14" t="s">
        <v>161</v>
      </c>
      <c r="BE218" s="155">
        <f t="shared" si="54"/>
        <v>0</v>
      </c>
      <c r="BF218" s="155">
        <f t="shared" si="55"/>
        <v>100</v>
      </c>
      <c r="BG218" s="155">
        <f t="shared" si="56"/>
        <v>0</v>
      </c>
      <c r="BH218" s="155">
        <f t="shared" si="57"/>
        <v>0</v>
      </c>
      <c r="BI218" s="155">
        <f t="shared" si="58"/>
        <v>0</v>
      </c>
      <c r="BJ218" s="14" t="s">
        <v>163</v>
      </c>
      <c r="BK218" s="155">
        <f t="shared" si="59"/>
        <v>100</v>
      </c>
      <c r="BL218" s="14" t="s">
        <v>486</v>
      </c>
      <c r="BM218" s="154" t="s">
        <v>491</v>
      </c>
    </row>
    <row r="219" spans="1:65" s="2" customFormat="1" ht="24.2" customHeight="1" x14ac:dyDescent="0.2">
      <c r="A219" s="29"/>
      <c r="B219" s="141"/>
      <c r="C219" s="142" t="s">
        <v>492</v>
      </c>
      <c r="D219" s="142" t="s">
        <v>164</v>
      </c>
      <c r="E219" s="143" t="s">
        <v>493</v>
      </c>
      <c r="F219" s="144" t="s">
        <v>494</v>
      </c>
      <c r="G219" s="145" t="s">
        <v>485</v>
      </c>
      <c r="H219" s="146">
        <v>1</v>
      </c>
      <c r="I219" s="147">
        <v>1500</v>
      </c>
      <c r="J219" s="148">
        <f t="shared" si="50"/>
        <v>1500</v>
      </c>
      <c r="K219" s="149"/>
      <c r="L219" s="30"/>
      <c r="M219" s="150" t="s">
        <v>1</v>
      </c>
      <c r="N219" s="151" t="s">
        <v>41</v>
      </c>
      <c r="O219" s="55"/>
      <c r="P219" s="152">
        <f t="shared" si="51"/>
        <v>0</v>
      </c>
      <c r="Q219" s="152">
        <v>0</v>
      </c>
      <c r="R219" s="152">
        <f t="shared" si="52"/>
        <v>0</v>
      </c>
      <c r="S219" s="152">
        <v>0</v>
      </c>
      <c r="T219" s="153">
        <f t="shared" si="5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4" t="s">
        <v>486</v>
      </c>
      <c r="AT219" s="154" t="s">
        <v>164</v>
      </c>
      <c r="AU219" s="154" t="s">
        <v>83</v>
      </c>
      <c r="AY219" s="14" t="s">
        <v>161</v>
      </c>
      <c r="BE219" s="155">
        <f t="shared" si="54"/>
        <v>0</v>
      </c>
      <c r="BF219" s="155">
        <f t="shared" si="55"/>
        <v>1500</v>
      </c>
      <c r="BG219" s="155">
        <f t="shared" si="56"/>
        <v>0</v>
      </c>
      <c r="BH219" s="155">
        <f t="shared" si="57"/>
        <v>0</v>
      </c>
      <c r="BI219" s="155">
        <f t="shared" si="58"/>
        <v>0</v>
      </c>
      <c r="BJ219" s="14" t="s">
        <v>163</v>
      </c>
      <c r="BK219" s="155">
        <f t="shared" si="59"/>
        <v>1500</v>
      </c>
      <c r="BL219" s="14" t="s">
        <v>486</v>
      </c>
      <c r="BM219" s="154" t="s">
        <v>495</v>
      </c>
    </row>
    <row r="220" spans="1:65" s="2" customFormat="1" ht="14.45" customHeight="1" x14ac:dyDescent="0.2">
      <c r="A220" s="29"/>
      <c r="B220" s="141"/>
      <c r="C220" s="142" t="s">
        <v>496</v>
      </c>
      <c r="D220" s="142" t="s">
        <v>164</v>
      </c>
      <c r="E220" s="143" t="s">
        <v>497</v>
      </c>
      <c r="F220" s="144" t="s">
        <v>498</v>
      </c>
      <c r="G220" s="145" t="s">
        <v>485</v>
      </c>
      <c r="H220" s="146">
        <v>1</v>
      </c>
      <c r="I220" s="147">
        <v>100</v>
      </c>
      <c r="J220" s="148">
        <f t="shared" si="50"/>
        <v>100</v>
      </c>
      <c r="K220" s="149"/>
      <c r="L220" s="30"/>
      <c r="M220" s="150" t="s">
        <v>1</v>
      </c>
      <c r="N220" s="151" t="s">
        <v>41</v>
      </c>
      <c r="O220" s="55"/>
      <c r="P220" s="152">
        <f t="shared" si="51"/>
        <v>0</v>
      </c>
      <c r="Q220" s="152">
        <v>0</v>
      </c>
      <c r="R220" s="152">
        <f t="shared" si="52"/>
        <v>0</v>
      </c>
      <c r="S220" s="152">
        <v>0</v>
      </c>
      <c r="T220" s="153">
        <f t="shared" si="5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4" t="s">
        <v>486</v>
      </c>
      <c r="AT220" s="154" t="s">
        <v>164</v>
      </c>
      <c r="AU220" s="154" t="s">
        <v>83</v>
      </c>
      <c r="AY220" s="14" t="s">
        <v>161</v>
      </c>
      <c r="BE220" s="155">
        <f t="shared" si="54"/>
        <v>0</v>
      </c>
      <c r="BF220" s="155">
        <f t="shared" si="55"/>
        <v>100</v>
      </c>
      <c r="BG220" s="155">
        <f t="shared" si="56"/>
        <v>0</v>
      </c>
      <c r="BH220" s="155">
        <f t="shared" si="57"/>
        <v>0</v>
      </c>
      <c r="BI220" s="155">
        <f t="shared" si="58"/>
        <v>0</v>
      </c>
      <c r="BJ220" s="14" t="s">
        <v>163</v>
      </c>
      <c r="BK220" s="155">
        <f t="shared" si="59"/>
        <v>100</v>
      </c>
      <c r="BL220" s="14" t="s">
        <v>486</v>
      </c>
      <c r="BM220" s="154" t="s">
        <v>499</v>
      </c>
    </row>
    <row r="221" spans="1:65" s="2" customFormat="1" ht="24.2" customHeight="1" x14ac:dyDescent="0.2">
      <c r="A221" s="29"/>
      <c r="B221" s="141"/>
      <c r="C221" s="142" t="s">
        <v>500</v>
      </c>
      <c r="D221" s="142" t="s">
        <v>164</v>
      </c>
      <c r="E221" s="143" t="s">
        <v>501</v>
      </c>
      <c r="F221" s="144" t="s">
        <v>502</v>
      </c>
      <c r="G221" s="145" t="s">
        <v>485</v>
      </c>
      <c r="H221" s="146">
        <v>1</v>
      </c>
      <c r="I221" s="147">
        <v>100</v>
      </c>
      <c r="J221" s="148">
        <f t="shared" si="50"/>
        <v>100</v>
      </c>
      <c r="K221" s="149"/>
      <c r="L221" s="30"/>
      <c r="M221" s="150" t="s">
        <v>1</v>
      </c>
      <c r="N221" s="151" t="s">
        <v>41</v>
      </c>
      <c r="O221" s="55"/>
      <c r="P221" s="152">
        <f t="shared" si="51"/>
        <v>0</v>
      </c>
      <c r="Q221" s="152">
        <v>0</v>
      </c>
      <c r="R221" s="152">
        <f t="shared" si="52"/>
        <v>0</v>
      </c>
      <c r="S221" s="152">
        <v>0</v>
      </c>
      <c r="T221" s="153">
        <f t="shared" si="5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4" t="s">
        <v>486</v>
      </c>
      <c r="AT221" s="154" t="s">
        <v>164</v>
      </c>
      <c r="AU221" s="154" t="s">
        <v>83</v>
      </c>
      <c r="AY221" s="14" t="s">
        <v>161</v>
      </c>
      <c r="BE221" s="155">
        <f t="shared" si="54"/>
        <v>0</v>
      </c>
      <c r="BF221" s="155">
        <f t="shared" si="55"/>
        <v>100</v>
      </c>
      <c r="BG221" s="155">
        <f t="shared" si="56"/>
        <v>0</v>
      </c>
      <c r="BH221" s="155">
        <f t="shared" si="57"/>
        <v>0</v>
      </c>
      <c r="BI221" s="155">
        <f t="shared" si="58"/>
        <v>0</v>
      </c>
      <c r="BJ221" s="14" t="s">
        <v>163</v>
      </c>
      <c r="BK221" s="155">
        <f t="shared" si="59"/>
        <v>100</v>
      </c>
      <c r="BL221" s="14" t="s">
        <v>486</v>
      </c>
      <c r="BM221" s="154" t="s">
        <v>503</v>
      </c>
    </row>
    <row r="222" spans="1:65" s="2" customFormat="1" ht="14.45" customHeight="1" x14ac:dyDescent="0.2">
      <c r="A222" s="29"/>
      <c r="B222" s="141"/>
      <c r="C222" s="142" t="s">
        <v>504</v>
      </c>
      <c r="D222" s="142" t="s">
        <v>164</v>
      </c>
      <c r="E222" s="143" t="s">
        <v>505</v>
      </c>
      <c r="F222" s="144" t="s">
        <v>506</v>
      </c>
      <c r="G222" s="145" t="s">
        <v>485</v>
      </c>
      <c r="H222" s="146">
        <v>1</v>
      </c>
      <c r="I222" s="147">
        <v>100</v>
      </c>
      <c r="J222" s="148">
        <f t="shared" si="50"/>
        <v>100</v>
      </c>
      <c r="K222" s="149"/>
      <c r="L222" s="30"/>
      <c r="M222" s="150" t="s">
        <v>1</v>
      </c>
      <c r="N222" s="151" t="s">
        <v>41</v>
      </c>
      <c r="O222" s="55"/>
      <c r="P222" s="152">
        <f t="shared" si="51"/>
        <v>0</v>
      </c>
      <c r="Q222" s="152">
        <v>0</v>
      </c>
      <c r="R222" s="152">
        <f t="shared" si="52"/>
        <v>0</v>
      </c>
      <c r="S222" s="152">
        <v>0</v>
      </c>
      <c r="T222" s="153">
        <f t="shared" si="5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4" t="s">
        <v>486</v>
      </c>
      <c r="AT222" s="154" t="s">
        <v>164</v>
      </c>
      <c r="AU222" s="154" t="s">
        <v>83</v>
      </c>
      <c r="AY222" s="14" t="s">
        <v>161</v>
      </c>
      <c r="BE222" s="155">
        <f t="shared" si="54"/>
        <v>0</v>
      </c>
      <c r="BF222" s="155">
        <f t="shared" si="55"/>
        <v>100</v>
      </c>
      <c r="BG222" s="155">
        <f t="shared" si="56"/>
        <v>0</v>
      </c>
      <c r="BH222" s="155">
        <f t="shared" si="57"/>
        <v>0</v>
      </c>
      <c r="BI222" s="155">
        <f t="shared" si="58"/>
        <v>0</v>
      </c>
      <c r="BJ222" s="14" t="s">
        <v>163</v>
      </c>
      <c r="BK222" s="155">
        <f t="shared" si="59"/>
        <v>100</v>
      </c>
      <c r="BL222" s="14" t="s">
        <v>486</v>
      </c>
      <c r="BM222" s="154" t="s">
        <v>507</v>
      </c>
    </row>
    <row r="223" spans="1:65" s="2" customFormat="1" ht="14.45" customHeight="1" x14ac:dyDescent="0.2">
      <c r="A223" s="29"/>
      <c r="B223" s="141"/>
      <c r="C223" s="142" t="s">
        <v>508</v>
      </c>
      <c r="D223" s="142" t="s">
        <v>164</v>
      </c>
      <c r="E223" s="143" t="s">
        <v>509</v>
      </c>
      <c r="F223" s="144" t="s">
        <v>510</v>
      </c>
      <c r="G223" s="145" t="s">
        <v>485</v>
      </c>
      <c r="H223" s="146">
        <v>1</v>
      </c>
      <c r="I223" s="147">
        <v>100</v>
      </c>
      <c r="J223" s="148">
        <f t="shared" si="50"/>
        <v>100</v>
      </c>
      <c r="K223" s="149"/>
      <c r="L223" s="30"/>
      <c r="M223" s="150" t="s">
        <v>1</v>
      </c>
      <c r="N223" s="151" t="s">
        <v>41</v>
      </c>
      <c r="O223" s="55"/>
      <c r="P223" s="152">
        <f t="shared" si="51"/>
        <v>0</v>
      </c>
      <c r="Q223" s="152">
        <v>0</v>
      </c>
      <c r="R223" s="152">
        <f t="shared" si="52"/>
        <v>0</v>
      </c>
      <c r="S223" s="152">
        <v>0</v>
      </c>
      <c r="T223" s="153">
        <f t="shared" si="5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4" t="s">
        <v>486</v>
      </c>
      <c r="AT223" s="154" t="s">
        <v>164</v>
      </c>
      <c r="AU223" s="154" t="s">
        <v>83</v>
      </c>
      <c r="AY223" s="14" t="s">
        <v>161</v>
      </c>
      <c r="BE223" s="155">
        <f t="shared" si="54"/>
        <v>0</v>
      </c>
      <c r="BF223" s="155">
        <f t="shared" si="55"/>
        <v>100</v>
      </c>
      <c r="BG223" s="155">
        <f t="shared" si="56"/>
        <v>0</v>
      </c>
      <c r="BH223" s="155">
        <f t="shared" si="57"/>
        <v>0</v>
      </c>
      <c r="BI223" s="155">
        <f t="shared" si="58"/>
        <v>0</v>
      </c>
      <c r="BJ223" s="14" t="s">
        <v>163</v>
      </c>
      <c r="BK223" s="155">
        <f t="shared" si="59"/>
        <v>100</v>
      </c>
      <c r="BL223" s="14" t="s">
        <v>486</v>
      </c>
      <c r="BM223" s="154" t="s">
        <v>511</v>
      </c>
    </row>
    <row r="224" spans="1:65" s="2" customFormat="1" ht="24.2" customHeight="1" x14ac:dyDescent="0.2">
      <c r="A224" s="29"/>
      <c r="B224" s="141"/>
      <c r="C224" s="142" t="s">
        <v>512</v>
      </c>
      <c r="D224" s="142" t="s">
        <v>164</v>
      </c>
      <c r="E224" s="143" t="s">
        <v>513</v>
      </c>
      <c r="F224" s="144" t="s">
        <v>514</v>
      </c>
      <c r="G224" s="145" t="s">
        <v>485</v>
      </c>
      <c r="H224" s="146">
        <v>1</v>
      </c>
      <c r="I224" s="147">
        <v>100</v>
      </c>
      <c r="J224" s="148">
        <f t="shared" si="50"/>
        <v>100</v>
      </c>
      <c r="K224" s="149"/>
      <c r="L224" s="30"/>
      <c r="M224" s="150" t="s">
        <v>1</v>
      </c>
      <c r="N224" s="151" t="s">
        <v>41</v>
      </c>
      <c r="O224" s="55"/>
      <c r="P224" s="152">
        <f t="shared" si="51"/>
        <v>0</v>
      </c>
      <c r="Q224" s="152">
        <v>0</v>
      </c>
      <c r="R224" s="152">
        <f t="shared" si="52"/>
        <v>0</v>
      </c>
      <c r="S224" s="152">
        <v>0</v>
      </c>
      <c r="T224" s="153">
        <f t="shared" si="5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4" t="s">
        <v>486</v>
      </c>
      <c r="AT224" s="154" t="s">
        <v>164</v>
      </c>
      <c r="AU224" s="154" t="s">
        <v>83</v>
      </c>
      <c r="AY224" s="14" t="s">
        <v>161</v>
      </c>
      <c r="BE224" s="155">
        <f t="shared" si="54"/>
        <v>0</v>
      </c>
      <c r="BF224" s="155">
        <f t="shared" si="55"/>
        <v>100</v>
      </c>
      <c r="BG224" s="155">
        <f t="shared" si="56"/>
        <v>0</v>
      </c>
      <c r="BH224" s="155">
        <f t="shared" si="57"/>
        <v>0</v>
      </c>
      <c r="BI224" s="155">
        <f t="shared" si="58"/>
        <v>0</v>
      </c>
      <c r="BJ224" s="14" t="s">
        <v>163</v>
      </c>
      <c r="BK224" s="155">
        <f t="shared" si="59"/>
        <v>100</v>
      </c>
      <c r="BL224" s="14" t="s">
        <v>486</v>
      </c>
      <c r="BM224" s="154" t="s">
        <v>515</v>
      </c>
    </row>
    <row r="225" spans="1:65" s="2" customFormat="1" ht="14.45" customHeight="1" x14ac:dyDescent="0.2">
      <c r="A225" s="29"/>
      <c r="B225" s="141"/>
      <c r="C225" s="142" t="s">
        <v>516</v>
      </c>
      <c r="D225" s="142" t="s">
        <v>164</v>
      </c>
      <c r="E225" s="143" t="s">
        <v>517</v>
      </c>
      <c r="F225" s="144" t="s">
        <v>518</v>
      </c>
      <c r="G225" s="145" t="s">
        <v>485</v>
      </c>
      <c r="H225" s="146">
        <v>1</v>
      </c>
      <c r="I225" s="147">
        <v>100</v>
      </c>
      <c r="J225" s="148">
        <f t="shared" si="50"/>
        <v>100</v>
      </c>
      <c r="K225" s="149"/>
      <c r="L225" s="30"/>
      <c r="M225" s="167" t="s">
        <v>1</v>
      </c>
      <c r="N225" s="168" t="s">
        <v>41</v>
      </c>
      <c r="O225" s="169"/>
      <c r="P225" s="170">
        <f t="shared" si="51"/>
        <v>0</v>
      </c>
      <c r="Q225" s="170">
        <v>0</v>
      </c>
      <c r="R225" s="170">
        <f t="shared" si="52"/>
        <v>0</v>
      </c>
      <c r="S225" s="170">
        <v>0</v>
      </c>
      <c r="T225" s="171">
        <f t="shared" si="5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4" t="s">
        <v>486</v>
      </c>
      <c r="AT225" s="154" t="s">
        <v>164</v>
      </c>
      <c r="AU225" s="154" t="s">
        <v>83</v>
      </c>
      <c r="AY225" s="14" t="s">
        <v>161</v>
      </c>
      <c r="BE225" s="155">
        <f t="shared" si="54"/>
        <v>0</v>
      </c>
      <c r="BF225" s="155">
        <f t="shared" si="55"/>
        <v>100</v>
      </c>
      <c r="BG225" s="155">
        <f t="shared" si="56"/>
        <v>0</v>
      </c>
      <c r="BH225" s="155">
        <f t="shared" si="57"/>
        <v>0</v>
      </c>
      <c r="BI225" s="155">
        <f t="shared" si="58"/>
        <v>0</v>
      </c>
      <c r="BJ225" s="14" t="s">
        <v>163</v>
      </c>
      <c r="BK225" s="155">
        <f t="shared" si="59"/>
        <v>100</v>
      </c>
      <c r="BL225" s="14" t="s">
        <v>486</v>
      </c>
      <c r="BM225" s="154" t="s">
        <v>519</v>
      </c>
    </row>
    <row r="226" spans="1:65" s="2" customFormat="1" ht="6.95" customHeight="1" x14ac:dyDescent="0.2">
      <c r="A226" s="29"/>
      <c r="B226" s="44"/>
      <c r="C226" s="45"/>
      <c r="D226" s="45"/>
      <c r="E226" s="45"/>
      <c r="F226" s="45"/>
      <c r="G226" s="45"/>
      <c r="H226" s="45"/>
      <c r="I226" s="45"/>
      <c r="J226" s="45"/>
      <c r="K226" s="45"/>
      <c r="L226" s="30"/>
      <c r="M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</row>
  </sheetData>
  <autoFilter ref="C129:K225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28"/>
  <sheetViews>
    <sheetView showGridLines="0" topLeftCell="A203" workbookViewId="0">
      <selection activeCell="X226" sqref="V204:X22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87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31" t="str">
        <f>'Rekapitulácia stavby'!K6</f>
        <v>Kompostáreň Partizánske</v>
      </c>
      <c r="F7" s="232"/>
      <c r="G7" s="232"/>
      <c r="H7" s="232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5" t="s">
        <v>520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3" t="str">
        <f>'Rekapitulácia stavby'!E14</f>
        <v>Vyplň údaj</v>
      </c>
      <c r="F18" s="215"/>
      <c r="G18" s="215"/>
      <c r="H18" s="215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9" t="s">
        <v>127</v>
      </c>
      <c r="F27" s="219"/>
      <c r="G27" s="219"/>
      <c r="H27" s="21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ROUND(J132, 2)</f>
        <v>468303.25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ROUND((SUM(BE132:BE227)),  2)</f>
        <v>0</v>
      </c>
      <c r="G33" s="29"/>
      <c r="H33" s="29"/>
      <c r="I33" s="97">
        <v>0.2</v>
      </c>
      <c r="J33" s="96">
        <f>ROUND(((SUM(BE132:BE227))*I33),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41</v>
      </c>
      <c r="F34" s="96">
        <f>ROUND((SUM(BF132:BF227)),  2)</f>
        <v>468303.25</v>
      </c>
      <c r="G34" s="29"/>
      <c r="H34" s="29"/>
      <c r="I34" s="97">
        <v>0.2</v>
      </c>
      <c r="J34" s="96">
        <f>ROUND(((SUM(BF132:BF227))*I34),  2)</f>
        <v>93660.65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42</v>
      </c>
      <c r="F35" s="96">
        <f>ROUND((SUM(BG132:BG227)),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43</v>
      </c>
      <c r="F36" s="96">
        <f>ROUND((SUM(BH132:BH227)),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44</v>
      </c>
      <c r="F37" s="96">
        <f>ROUND((SUM(BI132:BI227)),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561963.9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1" t="str">
        <f>E7</f>
        <v>Kompostáreň Partizánske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5" t="str">
        <f>E9</f>
        <v>SO 102 - KOMPOSTOVACIE BOXY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J132</f>
        <v>468303.25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2:12" s="9" customFormat="1" ht="24.95" customHeight="1" x14ac:dyDescent="0.2">
      <c r="B97" s="109"/>
      <c r="D97" s="110" t="s">
        <v>133</v>
      </c>
      <c r="E97" s="111"/>
      <c r="F97" s="111"/>
      <c r="G97" s="111"/>
      <c r="H97" s="111"/>
      <c r="I97" s="111"/>
      <c r="J97" s="112">
        <f>J133</f>
        <v>107630.27</v>
      </c>
      <c r="L97" s="109"/>
    </row>
    <row r="98" spans="2:12" s="10" customFormat="1" ht="19.899999999999999" customHeight="1" x14ac:dyDescent="0.2">
      <c r="B98" s="113"/>
      <c r="D98" s="114" t="s">
        <v>134</v>
      </c>
      <c r="E98" s="115"/>
      <c r="F98" s="115"/>
      <c r="G98" s="115"/>
      <c r="H98" s="115"/>
      <c r="I98" s="115"/>
      <c r="J98" s="116">
        <f>J134</f>
        <v>3593.45</v>
      </c>
      <c r="L98" s="113"/>
    </row>
    <row r="99" spans="2:12" s="10" customFormat="1" ht="19.899999999999999" customHeight="1" x14ac:dyDescent="0.2">
      <c r="B99" s="113"/>
      <c r="D99" s="114" t="s">
        <v>135</v>
      </c>
      <c r="E99" s="115"/>
      <c r="F99" s="115"/>
      <c r="G99" s="115"/>
      <c r="H99" s="115"/>
      <c r="I99" s="115"/>
      <c r="J99" s="116">
        <f>J142</f>
        <v>38432.520000000004</v>
      </c>
      <c r="L99" s="113"/>
    </row>
    <row r="100" spans="2:12" s="10" customFormat="1" ht="19.899999999999999" customHeight="1" x14ac:dyDescent="0.2">
      <c r="B100" s="113"/>
      <c r="D100" s="114" t="s">
        <v>136</v>
      </c>
      <c r="E100" s="115"/>
      <c r="F100" s="115"/>
      <c r="G100" s="115"/>
      <c r="H100" s="115"/>
      <c r="I100" s="115"/>
      <c r="J100" s="116">
        <f>J155</f>
        <v>51778.879999999997</v>
      </c>
      <c r="L100" s="113"/>
    </row>
    <row r="101" spans="2:12" s="10" customFormat="1" ht="19.899999999999999" customHeight="1" x14ac:dyDescent="0.2">
      <c r="B101" s="113"/>
      <c r="D101" s="114" t="s">
        <v>521</v>
      </c>
      <c r="E101" s="115"/>
      <c r="F101" s="115"/>
      <c r="G101" s="115"/>
      <c r="H101" s="115"/>
      <c r="I101" s="115"/>
      <c r="J101" s="116">
        <f>J160</f>
        <v>6120</v>
      </c>
      <c r="L101" s="113"/>
    </row>
    <row r="102" spans="2:12" s="10" customFormat="1" ht="19.899999999999999" customHeight="1" x14ac:dyDescent="0.2">
      <c r="B102" s="113"/>
      <c r="D102" s="114" t="s">
        <v>138</v>
      </c>
      <c r="E102" s="115"/>
      <c r="F102" s="115"/>
      <c r="G102" s="115"/>
      <c r="H102" s="115"/>
      <c r="I102" s="115"/>
      <c r="J102" s="116">
        <f>J163</f>
        <v>7705.42</v>
      </c>
      <c r="L102" s="113"/>
    </row>
    <row r="103" spans="2:12" s="9" customFormat="1" ht="24.95" customHeight="1" x14ac:dyDescent="0.2">
      <c r="B103" s="109"/>
      <c r="D103" s="110" t="s">
        <v>139</v>
      </c>
      <c r="E103" s="111"/>
      <c r="F103" s="111"/>
      <c r="G103" s="111"/>
      <c r="H103" s="111"/>
      <c r="I103" s="111"/>
      <c r="J103" s="112">
        <f>J165</f>
        <v>22407.98</v>
      </c>
      <c r="L103" s="109"/>
    </row>
    <row r="104" spans="2:12" s="10" customFormat="1" ht="19.899999999999999" customHeight="1" x14ac:dyDescent="0.2">
      <c r="B104" s="113"/>
      <c r="D104" s="114" t="s">
        <v>522</v>
      </c>
      <c r="E104" s="115"/>
      <c r="F104" s="115"/>
      <c r="G104" s="115"/>
      <c r="H104" s="115"/>
      <c r="I104" s="115"/>
      <c r="J104" s="116">
        <f>J166</f>
        <v>3768.8399999999997</v>
      </c>
      <c r="L104" s="113"/>
    </row>
    <row r="105" spans="2:12" s="10" customFormat="1" ht="19.899999999999999" customHeight="1" x14ac:dyDescent="0.2">
      <c r="B105" s="113"/>
      <c r="D105" s="114" t="s">
        <v>140</v>
      </c>
      <c r="E105" s="115"/>
      <c r="F105" s="115"/>
      <c r="G105" s="115"/>
      <c r="H105" s="115"/>
      <c r="I105" s="115"/>
      <c r="J105" s="116">
        <f>J170</f>
        <v>546.05999999999995</v>
      </c>
      <c r="L105" s="113"/>
    </row>
    <row r="106" spans="2:12" s="10" customFormat="1" ht="19.899999999999999" customHeight="1" x14ac:dyDescent="0.2">
      <c r="B106" s="113"/>
      <c r="D106" s="114" t="s">
        <v>141</v>
      </c>
      <c r="E106" s="115"/>
      <c r="F106" s="115"/>
      <c r="G106" s="115"/>
      <c r="H106" s="115"/>
      <c r="I106" s="115"/>
      <c r="J106" s="116">
        <f>J175</f>
        <v>2205.08</v>
      </c>
      <c r="L106" s="113"/>
    </row>
    <row r="107" spans="2:12" s="10" customFormat="1" ht="19.899999999999999" customHeight="1" x14ac:dyDescent="0.2">
      <c r="B107" s="113"/>
      <c r="D107" s="114" t="s">
        <v>523</v>
      </c>
      <c r="E107" s="115"/>
      <c r="F107" s="115"/>
      <c r="G107" s="115"/>
      <c r="H107" s="115"/>
      <c r="I107" s="115"/>
      <c r="J107" s="116">
        <f>J179</f>
        <v>9930</v>
      </c>
      <c r="L107" s="113"/>
    </row>
    <row r="108" spans="2:12" s="10" customFormat="1" ht="19.899999999999999" customHeight="1" x14ac:dyDescent="0.2">
      <c r="B108" s="113"/>
      <c r="D108" s="114" t="s">
        <v>142</v>
      </c>
      <c r="E108" s="115"/>
      <c r="F108" s="115"/>
      <c r="G108" s="115"/>
      <c r="H108" s="115"/>
      <c r="I108" s="115"/>
      <c r="J108" s="116">
        <f>J191</f>
        <v>5958</v>
      </c>
      <c r="L108" s="113"/>
    </row>
    <row r="109" spans="2:12" s="9" customFormat="1" ht="24.95" customHeight="1" x14ac:dyDescent="0.2">
      <c r="B109" s="109"/>
      <c r="D109" s="110" t="s">
        <v>143</v>
      </c>
      <c r="E109" s="111"/>
      <c r="F109" s="111"/>
      <c r="G109" s="111"/>
      <c r="H109" s="111"/>
      <c r="I109" s="111"/>
      <c r="J109" s="112">
        <f>J193</f>
        <v>336055</v>
      </c>
      <c r="L109" s="109"/>
    </row>
    <row r="110" spans="2:12" s="10" customFormat="1" ht="19.899999999999999" customHeight="1" x14ac:dyDescent="0.2">
      <c r="B110" s="113"/>
      <c r="D110" s="114" t="s">
        <v>144</v>
      </c>
      <c r="E110" s="115"/>
      <c r="F110" s="115"/>
      <c r="G110" s="115"/>
      <c r="H110" s="115"/>
      <c r="I110" s="115"/>
      <c r="J110" s="116">
        <f>J194</f>
        <v>1205</v>
      </c>
      <c r="L110" s="113"/>
    </row>
    <row r="111" spans="2:12" s="10" customFormat="1" ht="19.899999999999999" customHeight="1" x14ac:dyDescent="0.2">
      <c r="B111" s="113"/>
      <c r="D111" s="114" t="s">
        <v>524</v>
      </c>
      <c r="E111" s="115"/>
      <c r="F111" s="115"/>
      <c r="G111" s="115"/>
      <c r="H111" s="115"/>
      <c r="I111" s="115"/>
      <c r="J111" s="116">
        <f>J204</f>
        <v>334850</v>
      </c>
      <c r="L111" s="113"/>
    </row>
    <row r="112" spans="2:12" s="9" customFormat="1" ht="24.95" customHeight="1" x14ac:dyDescent="0.2">
      <c r="B112" s="109"/>
      <c r="D112" s="110" t="s">
        <v>146</v>
      </c>
      <c r="E112" s="111"/>
      <c r="F112" s="111"/>
      <c r="G112" s="111"/>
      <c r="H112" s="111"/>
      <c r="I112" s="111"/>
      <c r="J112" s="112">
        <f>J218</f>
        <v>2210</v>
      </c>
      <c r="L112" s="109"/>
    </row>
    <row r="113" spans="1:31" s="2" customFormat="1" ht="21.75" customHeight="1" x14ac:dyDescent="0.2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s="2" customFormat="1" ht="6.95" customHeight="1" x14ac:dyDescent="0.2">
      <c r="A114" s="29"/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8" spans="1:31" s="2" customFormat="1" ht="6.95" customHeight="1" x14ac:dyDescent="0.2">
      <c r="A118" s="29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4.95" customHeight="1" x14ac:dyDescent="0.2">
      <c r="A119" s="29"/>
      <c r="B119" s="30"/>
      <c r="C119" s="18" t="s">
        <v>147</v>
      </c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6.95" customHeight="1" x14ac:dyDescent="0.2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 x14ac:dyDescent="0.2">
      <c r="A121" s="29"/>
      <c r="B121" s="30"/>
      <c r="C121" s="24" t="s">
        <v>15</v>
      </c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 x14ac:dyDescent="0.2">
      <c r="A122" s="29"/>
      <c r="B122" s="30"/>
      <c r="C122" s="29"/>
      <c r="D122" s="29"/>
      <c r="E122" s="231" t="str">
        <f>E7</f>
        <v>Kompostáreň Partizánske</v>
      </c>
      <c r="F122" s="232"/>
      <c r="G122" s="232"/>
      <c r="H122" s="232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 x14ac:dyDescent="0.2">
      <c r="A123" s="29"/>
      <c r="B123" s="30"/>
      <c r="C123" s="24" t="s">
        <v>125</v>
      </c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6.5" customHeight="1" x14ac:dyDescent="0.2">
      <c r="A124" s="29"/>
      <c r="B124" s="30"/>
      <c r="C124" s="29"/>
      <c r="D124" s="29"/>
      <c r="E124" s="225" t="str">
        <f>E9</f>
        <v>SO 102 - KOMPOSTOVACIE BOXY</v>
      </c>
      <c r="F124" s="230"/>
      <c r="G124" s="230"/>
      <c r="H124" s="230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 x14ac:dyDescent="0.2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 x14ac:dyDescent="0.2">
      <c r="A126" s="29"/>
      <c r="B126" s="30"/>
      <c r="C126" s="24" t="s">
        <v>19</v>
      </c>
      <c r="D126" s="29"/>
      <c r="E126" s="29"/>
      <c r="F126" s="22" t="str">
        <f>F12</f>
        <v>Partizánske parc.č.: 3958/171</v>
      </c>
      <c r="G126" s="29"/>
      <c r="H126" s="29"/>
      <c r="I126" s="24" t="s">
        <v>21</v>
      </c>
      <c r="J126" s="52" t="str">
        <f>IF(J12="","",J12)</f>
        <v>17. 2. 2020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6.95" customHeight="1" x14ac:dyDescent="0.2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5.2" customHeight="1" x14ac:dyDescent="0.2">
      <c r="A128" s="29"/>
      <c r="B128" s="30"/>
      <c r="C128" s="24" t="s">
        <v>23</v>
      </c>
      <c r="D128" s="29"/>
      <c r="E128" s="29"/>
      <c r="F128" s="22" t="str">
        <f>E15</f>
        <v>Mesto Partizánske</v>
      </c>
      <c r="G128" s="29"/>
      <c r="H128" s="29"/>
      <c r="I128" s="24" t="s">
        <v>29</v>
      </c>
      <c r="J128" s="27" t="str">
        <f>E21</f>
        <v>Hescon, s.r.o.</v>
      </c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2" customHeight="1" x14ac:dyDescent="0.2">
      <c r="A129" s="29"/>
      <c r="B129" s="30"/>
      <c r="C129" s="24" t="s">
        <v>27</v>
      </c>
      <c r="D129" s="29"/>
      <c r="E129" s="29"/>
      <c r="F129" s="22" t="str">
        <f>IF(E18="","",E18)</f>
        <v>Vyplň údaj</v>
      </c>
      <c r="G129" s="29"/>
      <c r="H129" s="29"/>
      <c r="I129" s="24" t="s">
        <v>32</v>
      </c>
      <c r="J129" s="27" t="str">
        <f>E24</f>
        <v>Hescon, s.r.o.</v>
      </c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0.35" customHeight="1" x14ac:dyDescent="0.2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11" customFormat="1" ht="29.25" customHeight="1" x14ac:dyDescent="0.2">
      <c r="A131" s="117"/>
      <c r="B131" s="118"/>
      <c r="C131" s="119" t="s">
        <v>148</v>
      </c>
      <c r="D131" s="120" t="s">
        <v>60</v>
      </c>
      <c r="E131" s="120" t="s">
        <v>56</v>
      </c>
      <c r="F131" s="120" t="s">
        <v>57</v>
      </c>
      <c r="G131" s="120" t="s">
        <v>149</v>
      </c>
      <c r="H131" s="120" t="s">
        <v>150</v>
      </c>
      <c r="I131" s="120" t="s">
        <v>151</v>
      </c>
      <c r="J131" s="121" t="s">
        <v>130</v>
      </c>
      <c r="K131" s="122" t="s">
        <v>152</v>
      </c>
      <c r="L131" s="123"/>
      <c r="M131" s="59" t="s">
        <v>1</v>
      </c>
      <c r="N131" s="60" t="s">
        <v>39</v>
      </c>
      <c r="O131" s="60" t="s">
        <v>153</v>
      </c>
      <c r="P131" s="60" t="s">
        <v>154</v>
      </c>
      <c r="Q131" s="60" t="s">
        <v>155</v>
      </c>
      <c r="R131" s="60" t="s">
        <v>156</v>
      </c>
      <c r="S131" s="60" t="s">
        <v>157</v>
      </c>
      <c r="T131" s="61" t="s">
        <v>158</v>
      </c>
      <c r="U131" s="117"/>
      <c r="V131" s="117"/>
      <c r="W131" s="117"/>
      <c r="X131" s="117"/>
      <c r="Y131" s="117"/>
      <c r="Z131" s="117"/>
      <c r="AA131" s="117"/>
      <c r="AB131" s="117"/>
      <c r="AC131" s="117"/>
      <c r="AD131" s="117"/>
      <c r="AE131" s="117"/>
    </row>
    <row r="132" spans="1:65" s="2" customFormat="1" ht="22.9" customHeight="1" x14ac:dyDescent="0.25">
      <c r="A132" s="29"/>
      <c r="B132" s="30"/>
      <c r="C132" s="66" t="s">
        <v>131</v>
      </c>
      <c r="D132" s="29"/>
      <c r="E132" s="29"/>
      <c r="F132" s="29"/>
      <c r="G132" s="29"/>
      <c r="H132" s="29"/>
      <c r="I132" s="29"/>
      <c r="J132" s="124">
        <f>BK132</f>
        <v>468303.25</v>
      </c>
      <c r="K132" s="29"/>
      <c r="L132" s="30"/>
      <c r="M132" s="62"/>
      <c r="N132" s="53"/>
      <c r="O132" s="63"/>
      <c r="P132" s="125">
        <f>P133+P165+P193+P218</f>
        <v>0</v>
      </c>
      <c r="Q132" s="63"/>
      <c r="R132" s="125">
        <f>R133+R165+R193+R218</f>
        <v>1102.1223323300001</v>
      </c>
      <c r="S132" s="63"/>
      <c r="T132" s="126">
        <f>T133+T165+T193+T218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74</v>
      </c>
      <c r="AU132" s="14" t="s">
        <v>132</v>
      </c>
      <c r="BK132" s="127">
        <f>BK133+BK165+BK193+BK218</f>
        <v>468303.25</v>
      </c>
    </row>
    <row r="133" spans="1:65" s="12" customFormat="1" ht="25.9" customHeight="1" x14ac:dyDescent="0.2">
      <c r="B133" s="128"/>
      <c r="D133" s="129" t="s">
        <v>74</v>
      </c>
      <c r="E133" s="130" t="s">
        <v>159</v>
      </c>
      <c r="F133" s="130" t="s">
        <v>160</v>
      </c>
      <c r="I133" s="131"/>
      <c r="J133" s="132">
        <f>BK133</f>
        <v>107630.27</v>
      </c>
      <c r="L133" s="128"/>
      <c r="M133" s="133"/>
      <c r="N133" s="134"/>
      <c r="O133" s="134"/>
      <c r="P133" s="135">
        <f>P134+P142+P155+P160+P163</f>
        <v>0</v>
      </c>
      <c r="Q133" s="134"/>
      <c r="R133" s="135">
        <f>R134+R142+R155+R160+R163</f>
        <v>1100.77361933</v>
      </c>
      <c r="S133" s="134"/>
      <c r="T133" s="136">
        <f>T134+T142+T155+T160+T163</f>
        <v>0</v>
      </c>
      <c r="AR133" s="129" t="s">
        <v>83</v>
      </c>
      <c r="AT133" s="137" t="s">
        <v>74</v>
      </c>
      <c r="AU133" s="137" t="s">
        <v>75</v>
      </c>
      <c r="AY133" s="129" t="s">
        <v>161</v>
      </c>
      <c r="BK133" s="138">
        <f>BK134+BK142+BK155+BK160+BK163</f>
        <v>107630.27</v>
      </c>
    </row>
    <row r="134" spans="1:65" s="12" customFormat="1" ht="22.9" customHeight="1" x14ac:dyDescent="0.2">
      <c r="B134" s="128"/>
      <c r="D134" s="129" t="s">
        <v>74</v>
      </c>
      <c r="E134" s="139" t="s">
        <v>83</v>
      </c>
      <c r="F134" s="139" t="s">
        <v>162</v>
      </c>
      <c r="I134" s="131"/>
      <c r="J134" s="140">
        <f>BK134</f>
        <v>3593.45</v>
      </c>
      <c r="L134" s="128"/>
      <c r="M134" s="133"/>
      <c r="N134" s="134"/>
      <c r="O134" s="134"/>
      <c r="P134" s="135">
        <f>SUM(P135:P141)</f>
        <v>0</v>
      </c>
      <c r="Q134" s="134"/>
      <c r="R134" s="135">
        <f>SUM(R135:R141)</f>
        <v>0</v>
      </c>
      <c r="S134" s="134"/>
      <c r="T134" s="136">
        <f>SUM(T135:T141)</f>
        <v>0</v>
      </c>
      <c r="AR134" s="129" t="s">
        <v>83</v>
      </c>
      <c r="AT134" s="137" t="s">
        <v>74</v>
      </c>
      <c r="AU134" s="137" t="s">
        <v>83</v>
      </c>
      <c r="AY134" s="129" t="s">
        <v>161</v>
      </c>
      <c r="BK134" s="138">
        <f>SUM(BK135:BK141)</f>
        <v>3593.45</v>
      </c>
    </row>
    <row r="135" spans="1:65" s="2" customFormat="1" ht="24.2" customHeight="1" x14ac:dyDescent="0.2">
      <c r="A135" s="29"/>
      <c r="B135" s="141"/>
      <c r="C135" s="142" t="s">
        <v>163</v>
      </c>
      <c r="D135" s="142" t="s">
        <v>164</v>
      </c>
      <c r="E135" s="143" t="s">
        <v>525</v>
      </c>
      <c r="F135" s="144" t="s">
        <v>526</v>
      </c>
      <c r="G135" s="145" t="s">
        <v>167</v>
      </c>
      <c r="H135" s="146">
        <v>277.42</v>
      </c>
      <c r="I135" s="147">
        <v>6</v>
      </c>
      <c r="J135" s="148">
        <f t="shared" ref="J135:J141" si="0">ROUND(I135*H135,2)</f>
        <v>1664.52</v>
      </c>
      <c r="K135" s="149"/>
      <c r="L135" s="30"/>
      <c r="M135" s="150" t="s">
        <v>1</v>
      </c>
      <c r="N135" s="151" t="s">
        <v>41</v>
      </c>
      <c r="O135" s="55"/>
      <c r="P135" s="152">
        <f t="shared" ref="P135:P141" si="1">O135*H135</f>
        <v>0</v>
      </c>
      <c r="Q135" s="152">
        <v>0</v>
      </c>
      <c r="R135" s="152">
        <f t="shared" ref="R135:R141" si="2">Q135*H135</f>
        <v>0</v>
      </c>
      <c r="S135" s="152">
        <v>0</v>
      </c>
      <c r="T135" s="153">
        <f t="shared" ref="T135:T141" si="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163</v>
      </c>
      <c r="AY135" s="14" t="s">
        <v>161</v>
      </c>
      <c r="BE135" s="155">
        <f t="shared" ref="BE135:BE141" si="4">IF(N135="základná",J135,0)</f>
        <v>0</v>
      </c>
      <c r="BF135" s="155">
        <f t="shared" ref="BF135:BF141" si="5">IF(N135="znížená",J135,0)</f>
        <v>1664.52</v>
      </c>
      <c r="BG135" s="155">
        <f t="shared" ref="BG135:BG141" si="6">IF(N135="zákl. prenesená",J135,0)</f>
        <v>0</v>
      </c>
      <c r="BH135" s="155">
        <f t="shared" ref="BH135:BH141" si="7">IF(N135="zníž. prenesená",J135,0)</f>
        <v>0</v>
      </c>
      <c r="BI135" s="155">
        <f t="shared" ref="BI135:BI141" si="8">IF(N135="nulová",J135,0)</f>
        <v>0</v>
      </c>
      <c r="BJ135" s="14" t="s">
        <v>163</v>
      </c>
      <c r="BK135" s="155">
        <f t="shared" ref="BK135:BK141" si="9">ROUND(I135*H135,2)</f>
        <v>1664.52</v>
      </c>
      <c r="BL135" s="14" t="s">
        <v>168</v>
      </c>
      <c r="BM135" s="154" t="s">
        <v>527</v>
      </c>
    </row>
    <row r="136" spans="1:65" s="2" customFormat="1" ht="24.2" customHeight="1" x14ac:dyDescent="0.2">
      <c r="A136" s="29"/>
      <c r="B136" s="141"/>
      <c r="C136" s="142" t="s">
        <v>170</v>
      </c>
      <c r="D136" s="142" t="s">
        <v>164</v>
      </c>
      <c r="E136" s="143" t="s">
        <v>528</v>
      </c>
      <c r="F136" s="144" t="s">
        <v>529</v>
      </c>
      <c r="G136" s="145" t="s">
        <v>167</v>
      </c>
      <c r="H136" s="146">
        <v>277.42</v>
      </c>
      <c r="I136" s="147">
        <v>0.5</v>
      </c>
      <c r="J136" s="148">
        <f t="shared" si="0"/>
        <v>138.71</v>
      </c>
      <c r="K136" s="149"/>
      <c r="L136" s="30"/>
      <c r="M136" s="150" t="s">
        <v>1</v>
      </c>
      <c r="N136" s="151" t="s">
        <v>41</v>
      </c>
      <c r="O136" s="55"/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163</v>
      </c>
      <c r="AY136" s="14" t="s">
        <v>161</v>
      </c>
      <c r="BE136" s="155">
        <f t="shared" si="4"/>
        <v>0</v>
      </c>
      <c r="BF136" s="155">
        <f t="shared" si="5"/>
        <v>138.71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4" t="s">
        <v>163</v>
      </c>
      <c r="BK136" s="155">
        <f t="shared" si="9"/>
        <v>138.71</v>
      </c>
      <c r="BL136" s="14" t="s">
        <v>168</v>
      </c>
      <c r="BM136" s="154" t="s">
        <v>530</v>
      </c>
    </row>
    <row r="137" spans="1:65" s="2" customFormat="1" ht="14.45" customHeight="1" x14ac:dyDescent="0.2">
      <c r="A137" s="29"/>
      <c r="B137" s="141"/>
      <c r="C137" s="142" t="s">
        <v>168</v>
      </c>
      <c r="D137" s="142" t="s">
        <v>164</v>
      </c>
      <c r="E137" s="143" t="s">
        <v>165</v>
      </c>
      <c r="F137" s="144" t="s">
        <v>166</v>
      </c>
      <c r="G137" s="145" t="s">
        <v>167</v>
      </c>
      <c r="H137" s="146">
        <v>50.62</v>
      </c>
      <c r="I137" s="147">
        <v>7</v>
      </c>
      <c r="J137" s="148">
        <f t="shared" si="0"/>
        <v>354.34</v>
      </c>
      <c r="K137" s="149"/>
      <c r="L137" s="30"/>
      <c r="M137" s="150" t="s">
        <v>1</v>
      </c>
      <c r="N137" s="151" t="s">
        <v>41</v>
      </c>
      <c r="O137" s="55"/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168</v>
      </c>
      <c r="AT137" s="154" t="s">
        <v>164</v>
      </c>
      <c r="AU137" s="154" t="s">
        <v>163</v>
      </c>
      <c r="AY137" s="14" t="s">
        <v>161</v>
      </c>
      <c r="BE137" s="155">
        <f t="shared" si="4"/>
        <v>0</v>
      </c>
      <c r="BF137" s="155">
        <f t="shared" si="5"/>
        <v>354.34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4" t="s">
        <v>163</v>
      </c>
      <c r="BK137" s="155">
        <f t="shared" si="9"/>
        <v>354.34</v>
      </c>
      <c r="BL137" s="14" t="s">
        <v>168</v>
      </c>
      <c r="BM137" s="154" t="s">
        <v>531</v>
      </c>
    </row>
    <row r="138" spans="1:65" s="2" customFormat="1" ht="37.9" customHeight="1" x14ac:dyDescent="0.2">
      <c r="A138" s="29"/>
      <c r="B138" s="141"/>
      <c r="C138" s="142" t="s">
        <v>177</v>
      </c>
      <c r="D138" s="142" t="s">
        <v>164</v>
      </c>
      <c r="E138" s="143" t="s">
        <v>171</v>
      </c>
      <c r="F138" s="144" t="s">
        <v>172</v>
      </c>
      <c r="G138" s="145" t="s">
        <v>167</v>
      </c>
      <c r="H138" s="146">
        <v>50.62</v>
      </c>
      <c r="I138" s="147">
        <v>0.5</v>
      </c>
      <c r="J138" s="148">
        <f t="shared" si="0"/>
        <v>25.31</v>
      </c>
      <c r="K138" s="149"/>
      <c r="L138" s="30"/>
      <c r="M138" s="150" t="s">
        <v>1</v>
      </c>
      <c r="N138" s="151" t="s">
        <v>41</v>
      </c>
      <c r="O138" s="55"/>
      <c r="P138" s="152">
        <f t="shared" si="1"/>
        <v>0</v>
      </c>
      <c r="Q138" s="152">
        <v>0</v>
      </c>
      <c r="R138" s="152">
        <f t="shared" si="2"/>
        <v>0</v>
      </c>
      <c r="S138" s="152">
        <v>0</v>
      </c>
      <c r="T138" s="15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168</v>
      </c>
      <c r="AT138" s="154" t="s">
        <v>164</v>
      </c>
      <c r="AU138" s="154" t="s">
        <v>163</v>
      </c>
      <c r="AY138" s="14" t="s">
        <v>161</v>
      </c>
      <c r="BE138" s="155">
        <f t="shared" si="4"/>
        <v>0</v>
      </c>
      <c r="BF138" s="155">
        <f t="shared" si="5"/>
        <v>25.31</v>
      </c>
      <c r="BG138" s="155">
        <f t="shared" si="6"/>
        <v>0</v>
      </c>
      <c r="BH138" s="155">
        <f t="shared" si="7"/>
        <v>0</v>
      </c>
      <c r="BI138" s="155">
        <f t="shared" si="8"/>
        <v>0</v>
      </c>
      <c r="BJ138" s="14" t="s">
        <v>163</v>
      </c>
      <c r="BK138" s="155">
        <f t="shared" si="9"/>
        <v>25.31</v>
      </c>
      <c r="BL138" s="14" t="s">
        <v>168</v>
      </c>
      <c r="BM138" s="154" t="s">
        <v>532</v>
      </c>
    </row>
    <row r="139" spans="1:65" s="2" customFormat="1" ht="24.2" customHeight="1" x14ac:dyDescent="0.2">
      <c r="A139" s="29"/>
      <c r="B139" s="141"/>
      <c r="C139" s="142" t="s">
        <v>181</v>
      </c>
      <c r="D139" s="142" t="s">
        <v>164</v>
      </c>
      <c r="E139" s="143" t="s">
        <v>174</v>
      </c>
      <c r="F139" s="144" t="s">
        <v>175</v>
      </c>
      <c r="G139" s="145" t="s">
        <v>167</v>
      </c>
      <c r="H139" s="146">
        <v>328.04</v>
      </c>
      <c r="I139" s="147">
        <v>1</v>
      </c>
      <c r="J139" s="148">
        <f t="shared" si="0"/>
        <v>328.04</v>
      </c>
      <c r="K139" s="149"/>
      <c r="L139" s="30"/>
      <c r="M139" s="150" t="s">
        <v>1</v>
      </c>
      <c r="N139" s="151" t="s">
        <v>41</v>
      </c>
      <c r="O139" s="55"/>
      <c r="P139" s="152">
        <f t="shared" si="1"/>
        <v>0</v>
      </c>
      <c r="Q139" s="152">
        <v>0</v>
      </c>
      <c r="R139" s="152">
        <f t="shared" si="2"/>
        <v>0</v>
      </c>
      <c r="S139" s="152">
        <v>0</v>
      </c>
      <c r="T139" s="15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168</v>
      </c>
      <c r="AT139" s="154" t="s">
        <v>164</v>
      </c>
      <c r="AU139" s="154" t="s">
        <v>163</v>
      </c>
      <c r="AY139" s="14" t="s">
        <v>161</v>
      </c>
      <c r="BE139" s="155">
        <f t="shared" si="4"/>
        <v>0</v>
      </c>
      <c r="BF139" s="155">
        <f t="shared" si="5"/>
        <v>328.04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4" t="s">
        <v>163</v>
      </c>
      <c r="BK139" s="155">
        <f t="shared" si="9"/>
        <v>328.04</v>
      </c>
      <c r="BL139" s="14" t="s">
        <v>168</v>
      </c>
      <c r="BM139" s="154" t="s">
        <v>533</v>
      </c>
    </row>
    <row r="140" spans="1:65" s="2" customFormat="1" ht="37.9" customHeight="1" x14ac:dyDescent="0.2">
      <c r="A140" s="29"/>
      <c r="B140" s="141"/>
      <c r="C140" s="142" t="s">
        <v>186</v>
      </c>
      <c r="D140" s="142" t="s">
        <v>164</v>
      </c>
      <c r="E140" s="143" t="s">
        <v>534</v>
      </c>
      <c r="F140" s="144" t="s">
        <v>535</v>
      </c>
      <c r="G140" s="145" t="s">
        <v>167</v>
      </c>
      <c r="H140" s="146">
        <v>328.04</v>
      </c>
      <c r="I140" s="147">
        <v>3</v>
      </c>
      <c r="J140" s="148">
        <f t="shared" si="0"/>
        <v>984.12</v>
      </c>
      <c r="K140" s="149"/>
      <c r="L140" s="30"/>
      <c r="M140" s="150" t="s">
        <v>1</v>
      </c>
      <c r="N140" s="151" t="s">
        <v>41</v>
      </c>
      <c r="O140" s="55"/>
      <c r="P140" s="152">
        <f t="shared" si="1"/>
        <v>0</v>
      </c>
      <c r="Q140" s="152">
        <v>0</v>
      </c>
      <c r="R140" s="152">
        <f t="shared" si="2"/>
        <v>0</v>
      </c>
      <c r="S140" s="152">
        <v>0</v>
      </c>
      <c r="T140" s="15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168</v>
      </c>
      <c r="AT140" s="154" t="s">
        <v>164</v>
      </c>
      <c r="AU140" s="154" t="s">
        <v>163</v>
      </c>
      <c r="AY140" s="14" t="s">
        <v>161</v>
      </c>
      <c r="BE140" s="155">
        <f t="shared" si="4"/>
        <v>0</v>
      </c>
      <c r="BF140" s="155">
        <f t="shared" si="5"/>
        <v>984.12</v>
      </c>
      <c r="BG140" s="155">
        <f t="shared" si="6"/>
        <v>0</v>
      </c>
      <c r="BH140" s="155">
        <f t="shared" si="7"/>
        <v>0</v>
      </c>
      <c r="BI140" s="155">
        <f t="shared" si="8"/>
        <v>0</v>
      </c>
      <c r="BJ140" s="14" t="s">
        <v>163</v>
      </c>
      <c r="BK140" s="155">
        <f t="shared" si="9"/>
        <v>984.12</v>
      </c>
      <c r="BL140" s="14" t="s">
        <v>168</v>
      </c>
      <c r="BM140" s="154" t="s">
        <v>536</v>
      </c>
    </row>
    <row r="141" spans="1:65" s="2" customFormat="1" ht="14.45" customHeight="1" x14ac:dyDescent="0.2">
      <c r="A141" s="29"/>
      <c r="B141" s="141"/>
      <c r="C141" s="142" t="s">
        <v>190</v>
      </c>
      <c r="D141" s="142" t="s">
        <v>164</v>
      </c>
      <c r="E141" s="143" t="s">
        <v>537</v>
      </c>
      <c r="F141" s="144" t="s">
        <v>538</v>
      </c>
      <c r="G141" s="145" t="s">
        <v>167</v>
      </c>
      <c r="H141" s="146">
        <v>328.04</v>
      </c>
      <c r="I141" s="147">
        <v>0.3</v>
      </c>
      <c r="J141" s="148">
        <f t="shared" si="0"/>
        <v>98.41</v>
      </c>
      <c r="K141" s="149"/>
      <c r="L141" s="30"/>
      <c r="M141" s="150" t="s">
        <v>1</v>
      </c>
      <c r="N141" s="151" t="s">
        <v>41</v>
      </c>
      <c r="O141" s="55"/>
      <c r="P141" s="152">
        <f t="shared" si="1"/>
        <v>0</v>
      </c>
      <c r="Q141" s="152">
        <v>0</v>
      </c>
      <c r="R141" s="152">
        <f t="shared" si="2"/>
        <v>0</v>
      </c>
      <c r="S141" s="152">
        <v>0</v>
      </c>
      <c r="T141" s="15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168</v>
      </c>
      <c r="AT141" s="154" t="s">
        <v>164</v>
      </c>
      <c r="AU141" s="154" t="s">
        <v>163</v>
      </c>
      <c r="AY141" s="14" t="s">
        <v>161</v>
      </c>
      <c r="BE141" s="155">
        <f t="shared" si="4"/>
        <v>0</v>
      </c>
      <c r="BF141" s="155">
        <f t="shared" si="5"/>
        <v>98.41</v>
      </c>
      <c r="BG141" s="155">
        <f t="shared" si="6"/>
        <v>0</v>
      </c>
      <c r="BH141" s="155">
        <f t="shared" si="7"/>
        <v>0</v>
      </c>
      <c r="BI141" s="155">
        <f t="shared" si="8"/>
        <v>0</v>
      </c>
      <c r="BJ141" s="14" t="s">
        <v>163</v>
      </c>
      <c r="BK141" s="155">
        <f t="shared" si="9"/>
        <v>98.41</v>
      </c>
      <c r="BL141" s="14" t="s">
        <v>168</v>
      </c>
      <c r="BM141" s="154" t="s">
        <v>539</v>
      </c>
    </row>
    <row r="142" spans="1:65" s="12" customFormat="1" ht="22.9" customHeight="1" x14ac:dyDescent="0.2">
      <c r="B142" s="128"/>
      <c r="D142" s="129" t="s">
        <v>74</v>
      </c>
      <c r="E142" s="139" t="s">
        <v>163</v>
      </c>
      <c r="F142" s="139" t="s">
        <v>185</v>
      </c>
      <c r="I142" s="131"/>
      <c r="J142" s="140">
        <f>BK142</f>
        <v>38432.520000000004</v>
      </c>
      <c r="L142" s="128"/>
      <c r="M142" s="133"/>
      <c r="N142" s="134"/>
      <c r="O142" s="134"/>
      <c r="P142" s="135">
        <f>SUM(P143:P154)</f>
        <v>0</v>
      </c>
      <c r="Q142" s="134"/>
      <c r="R142" s="135">
        <f>SUM(R143:R154)</f>
        <v>815.96571192999988</v>
      </c>
      <c r="S142" s="134"/>
      <c r="T142" s="136">
        <f>SUM(T143:T154)</f>
        <v>0</v>
      </c>
      <c r="AR142" s="129" t="s">
        <v>83</v>
      </c>
      <c r="AT142" s="137" t="s">
        <v>74</v>
      </c>
      <c r="AU142" s="137" t="s">
        <v>83</v>
      </c>
      <c r="AY142" s="129" t="s">
        <v>161</v>
      </c>
      <c r="BK142" s="138">
        <f>SUM(BK143:BK154)</f>
        <v>38432.520000000004</v>
      </c>
    </row>
    <row r="143" spans="1:65" s="2" customFormat="1" ht="24.2" customHeight="1" x14ac:dyDescent="0.2">
      <c r="A143" s="29"/>
      <c r="B143" s="141"/>
      <c r="C143" s="142" t="s">
        <v>195</v>
      </c>
      <c r="D143" s="142" t="s">
        <v>164</v>
      </c>
      <c r="E143" s="143" t="s">
        <v>540</v>
      </c>
      <c r="F143" s="144" t="s">
        <v>541</v>
      </c>
      <c r="G143" s="145" t="s">
        <v>167</v>
      </c>
      <c r="H143" s="146">
        <v>183</v>
      </c>
      <c r="I143" s="147">
        <v>28</v>
      </c>
      <c r="J143" s="148">
        <f t="shared" ref="J143:J154" si="10">ROUND(I143*H143,2)</f>
        <v>5124</v>
      </c>
      <c r="K143" s="149"/>
      <c r="L143" s="30"/>
      <c r="M143" s="150" t="s">
        <v>1</v>
      </c>
      <c r="N143" s="151" t="s">
        <v>41</v>
      </c>
      <c r="O143" s="55"/>
      <c r="P143" s="152">
        <f t="shared" ref="P143:P154" si="11">O143*H143</f>
        <v>0</v>
      </c>
      <c r="Q143" s="152">
        <v>2.0699999999999998</v>
      </c>
      <c r="R143" s="152">
        <f t="shared" ref="R143:R154" si="12">Q143*H143</f>
        <v>378.80999999999995</v>
      </c>
      <c r="S143" s="152">
        <v>0</v>
      </c>
      <c r="T143" s="153">
        <f t="shared" ref="T143:T154" si="13"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168</v>
      </c>
      <c r="AT143" s="154" t="s">
        <v>164</v>
      </c>
      <c r="AU143" s="154" t="s">
        <v>163</v>
      </c>
      <c r="AY143" s="14" t="s">
        <v>161</v>
      </c>
      <c r="BE143" s="155">
        <f t="shared" ref="BE143:BE154" si="14">IF(N143="základná",J143,0)</f>
        <v>0</v>
      </c>
      <c r="BF143" s="155">
        <f t="shared" ref="BF143:BF154" si="15">IF(N143="znížená",J143,0)</f>
        <v>5124</v>
      </c>
      <c r="BG143" s="155">
        <f t="shared" ref="BG143:BG154" si="16">IF(N143="zákl. prenesená",J143,0)</f>
        <v>0</v>
      </c>
      <c r="BH143" s="155">
        <f t="shared" ref="BH143:BH154" si="17">IF(N143="zníž. prenesená",J143,0)</f>
        <v>0</v>
      </c>
      <c r="BI143" s="155">
        <f t="shared" ref="BI143:BI154" si="18">IF(N143="nulová",J143,0)</f>
        <v>0</v>
      </c>
      <c r="BJ143" s="14" t="s">
        <v>163</v>
      </c>
      <c r="BK143" s="155">
        <f t="shared" ref="BK143:BK154" si="19">ROUND(I143*H143,2)</f>
        <v>5124</v>
      </c>
      <c r="BL143" s="14" t="s">
        <v>168</v>
      </c>
      <c r="BM143" s="154" t="s">
        <v>542</v>
      </c>
    </row>
    <row r="144" spans="1:65" s="2" customFormat="1" ht="14.45" customHeight="1" x14ac:dyDescent="0.2">
      <c r="A144" s="29"/>
      <c r="B144" s="141"/>
      <c r="C144" s="142" t="s">
        <v>200</v>
      </c>
      <c r="D144" s="142" t="s">
        <v>164</v>
      </c>
      <c r="E144" s="143" t="s">
        <v>543</v>
      </c>
      <c r="F144" s="144" t="s">
        <v>544</v>
      </c>
      <c r="G144" s="145" t="s">
        <v>167</v>
      </c>
      <c r="H144" s="146">
        <v>8.1</v>
      </c>
      <c r="I144" s="147">
        <v>75</v>
      </c>
      <c r="J144" s="148">
        <f t="shared" si="10"/>
        <v>607.5</v>
      </c>
      <c r="K144" s="149"/>
      <c r="L144" s="30"/>
      <c r="M144" s="150" t="s">
        <v>1</v>
      </c>
      <c r="N144" s="151" t="s">
        <v>41</v>
      </c>
      <c r="O144" s="55"/>
      <c r="P144" s="152">
        <f t="shared" si="11"/>
        <v>0</v>
      </c>
      <c r="Q144" s="152">
        <v>2.23543</v>
      </c>
      <c r="R144" s="152">
        <f t="shared" si="12"/>
        <v>18.106983</v>
      </c>
      <c r="S144" s="152">
        <v>0</v>
      </c>
      <c r="T144" s="153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168</v>
      </c>
      <c r="AT144" s="154" t="s">
        <v>164</v>
      </c>
      <c r="AU144" s="154" t="s">
        <v>163</v>
      </c>
      <c r="AY144" s="14" t="s">
        <v>161</v>
      </c>
      <c r="BE144" s="155">
        <f t="shared" si="14"/>
        <v>0</v>
      </c>
      <c r="BF144" s="155">
        <f t="shared" si="15"/>
        <v>607.5</v>
      </c>
      <c r="BG144" s="155">
        <f t="shared" si="16"/>
        <v>0</v>
      </c>
      <c r="BH144" s="155">
        <f t="shared" si="17"/>
        <v>0</v>
      </c>
      <c r="BI144" s="155">
        <f t="shared" si="18"/>
        <v>0</v>
      </c>
      <c r="BJ144" s="14" t="s">
        <v>163</v>
      </c>
      <c r="BK144" s="155">
        <f t="shared" si="19"/>
        <v>607.5</v>
      </c>
      <c r="BL144" s="14" t="s">
        <v>168</v>
      </c>
      <c r="BM144" s="154" t="s">
        <v>545</v>
      </c>
    </row>
    <row r="145" spans="1:65" s="2" customFormat="1" ht="24.2" customHeight="1" x14ac:dyDescent="0.2">
      <c r="A145" s="29"/>
      <c r="B145" s="141"/>
      <c r="C145" s="142" t="s">
        <v>205</v>
      </c>
      <c r="D145" s="142" t="s">
        <v>164</v>
      </c>
      <c r="E145" s="143" t="s">
        <v>546</v>
      </c>
      <c r="F145" s="144" t="s">
        <v>547</v>
      </c>
      <c r="G145" s="145" t="s">
        <v>167</v>
      </c>
      <c r="H145" s="146">
        <v>36.450000000000003</v>
      </c>
      <c r="I145" s="147">
        <v>80</v>
      </c>
      <c r="J145" s="148">
        <f t="shared" si="10"/>
        <v>2916</v>
      </c>
      <c r="K145" s="149"/>
      <c r="L145" s="30"/>
      <c r="M145" s="150" t="s">
        <v>1</v>
      </c>
      <c r="N145" s="151" t="s">
        <v>41</v>
      </c>
      <c r="O145" s="55"/>
      <c r="P145" s="152">
        <f t="shared" si="11"/>
        <v>0</v>
      </c>
      <c r="Q145" s="152">
        <v>2.19407</v>
      </c>
      <c r="R145" s="152">
        <f t="shared" si="12"/>
        <v>79.973851500000009</v>
      </c>
      <c r="S145" s="152">
        <v>0</v>
      </c>
      <c r="T145" s="153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168</v>
      </c>
      <c r="AT145" s="154" t="s">
        <v>164</v>
      </c>
      <c r="AU145" s="154" t="s">
        <v>163</v>
      </c>
      <c r="AY145" s="14" t="s">
        <v>161</v>
      </c>
      <c r="BE145" s="155">
        <f t="shared" si="14"/>
        <v>0</v>
      </c>
      <c r="BF145" s="155">
        <f t="shared" si="15"/>
        <v>2916</v>
      </c>
      <c r="BG145" s="155">
        <f t="shared" si="16"/>
        <v>0</v>
      </c>
      <c r="BH145" s="155">
        <f t="shared" si="17"/>
        <v>0</v>
      </c>
      <c r="BI145" s="155">
        <f t="shared" si="18"/>
        <v>0</v>
      </c>
      <c r="BJ145" s="14" t="s">
        <v>163</v>
      </c>
      <c r="BK145" s="155">
        <f t="shared" si="19"/>
        <v>2916</v>
      </c>
      <c r="BL145" s="14" t="s">
        <v>168</v>
      </c>
      <c r="BM145" s="154" t="s">
        <v>548</v>
      </c>
    </row>
    <row r="146" spans="1:65" s="2" customFormat="1" ht="24.2" customHeight="1" x14ac:dyDescent="0.2">
      <c r="A146" s="29"/>
      <c r="B146" s="141"/>
      <c r="C146" s="142" t="s">
        <v>210</v>
      </c>
      <c r="D146" s="142" t="s">
        <v>164</v>
      </c>
      <c r="E146" s="143" t="s">
        <v>549</v>
      </c>
      <c r="F146" s="144" t="s">
        <v>550</v>
      </c>
      <c r="G146" s="145" t="s">
        <v>167</v>
      </c>
      <c r="H146" s="146">
        <v>91.125</v>
      </c>
      <c r="I146" s="147">
        <v>88</v>
      </c>
      <c r="J146" s="148">
        <f t="shared" si="10"/>
        <v>8019</v>
      </c>
      <c r="K146" s="149"/>
      <c r="L146" s="30"/>
      <c r="M146" s="150" t="s">
        <v>1</v>
      </c>
      <c r="N146" s="151" t="s">
        <v>41</v>
      </c>
      <c r="O146" s="55"/>
      <c r="P146" s="152">
        <f t="shared" si="11"/>
        <v>0</v>
      </c>
      <c r="Q146" s="152">
        <v>2.3453400000000002</v>
      </c>
      <c r="R146" s="152">
        <f t="shared" si="12"/>
        <v>213.71910750000001</v>
      </c>
      <c r="S146" s="152">
        <v>0</v>
      </c>
      <c r="T146" s="153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168</v>
      </c>
      <c r="AT146" s="154" t="s">
        <v>164</v>
      </c>
      <c r="AU146" s="154" t="s">
        <v>163</v>
      </c>
      <c r="AY146" s="14" t="s">
        <v>161</v>
      </c>
      <c r="BE146" s="155">
        <f t="shared" si="14"/>
        <v>0</v>
      </c>
      <c r="BF146" s="155">
        <f t="shared" si="15"/>
        <v>8019</v>
      </c>
      <c r="BG146" s="155">
        <f t="shared" si="16"/>
        <v>0</v>
      </c>
      <c r="BH146" s="155">
        <f t="shared" si="17"/>
        <v>0</v>
      </c>
      <c r="BI146" s="155">
        <f t="shared" si="18"/>
        <v>0</v>
      </c>
      <c r="BJ146" s="14" t="s">
        <v>163</v>
      </c>
      <c r="BK146" s="155">
        <f t="shared" si="19"/>
        <v>8019</v>
      </c>
      <c r="BL146" s="14" t="s">
        <v>168</v>
      </c>
      <c r="BM146" s="154" t="s">
        <v>551</v>
      </c>
    </row>
    <row r="147" spans="1:65" s="2" customFormat="1" ht="14.45" customHeight="1" x14ac:dyDescent="0.2">
      <c r="A147" s="29"/>
      <c r="B147" s="141"/>
      <c r="C147" s="142" t="s">
        <v>214</v>
      </c>
      <c r="D147" s="142" t="s">
        <v>164</v>
      </c>
      <c r="E147" s="143" t="s">
        <v>552</v>
      </c>
      <c r="F147" s="144" t="s">
        <v>553</v>
      </c>
      <c r="G147" s="145" t="s">
        <v>198</v>
      </c>
      <c r="H147" s="146">
        <v>19</v>
      </c>
      <c r="I147" s="147">
        <v>25</v>
      </c>
      <c r="J147" s="148">
        <f t="shared" si="10"/>
        <v>475</v>
      </c>
      <c r="K147" s="149"/>
      <c r="L147" s="30"/>
      <c r="M147" s="150" t="s">
        <v>1</v>
      </c>
      <c r="N147" s="151" t="s">
        <v>41</v>
      </c>
      <c r="O147" s="55"/>
      <c r="P147" s="152">
        <f t="shared" si="11"/>
        <v>0</v>
      </c>
      <c r="Q147" s="152">
        <v>6.7000000000000002E-4</v>
      </c>
      <c r="R147" s="152">
        <f t="shared" si="12"/>
        <v>1.273E-2</v>
      </c>
      <c r="S147" s="152">
        <v>0</v>
      </c>
      <c r="T147" s="153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168</v>
      </c>
      <c r="AT147" s="154" t="s">
        <v>164</v>
      </c>
      <c r="AU147" s="154" t="s">
        <v>163</v>
      </c>
      <c r="AY147" s="14" t="s">
        <v>161</v>
      </c>
      <c r="BE147" s="155">
        <f t="shared" si="14"/>
        <v>0</v>
      </c>
      <c r="BF147" s="155">
        <f t="shared" si="15"/>
        <v>475</v>
      </c>
      <c r="BG147" s="155">
        <f t="shared" si="16"/>
        <v>0</v>
      </c>
      <c r="BH147" s="155">
        <f t="shared" si="17"/>
        <v>0</v>
      </c>
      <c r="BI147" s="155">
        <f t="shared" si="18"/>
        <v>0</v>
      </c>
      <c r="BJ147" s="14" t="s">
        <v>163</v>
      </c>
      <c r="BK147" s="155">
        <f t="shared" si="19"/>
        <v>475</v>
      </c>
      <c r="BL147" s="14" t="s">
        <v>168</v>
      </c>
      <c r="BM147" s="154" t="s">
        <v>554</v>
      </c>
    </row>
    <row r="148" spans="1:65" s="2" customFormat="1" ht="14.45" customHeight="1" x14ac:dyDescent="0.2">
      <c r="A148" s="29"/>
      <c r="B148" s="141"/>
      <c r="C148" s="142" t="s">
        <v>218</v>
      </c>
      <c r="D148" s="142" t="s">
        <v>164</v>
      </c>
      <c r="E148" s="143" t="s">
        <v>555</v>
      </c>
      <c r="F148" s="144" t="s">
        <v>556</v>
      </c>
      <c r="G148" s="145" t="s">
        <v>198</v>
      </c>
      <c r="H148" s="146">
        <v>19</v>
      </c>
      <c r="I148" s="147">
        <v>5</v>
      </c>
      <c r="J148" s="148">
        <f t="shared" si="10"/>
        <v>95</v>
      </c>
      <c r="K148" s="149"/>
      <c r="L148" s="30"/>
      <c r="M148" s="150" t="s">
        <v>1</v>
      </c>
      <c r="N148" s="151" t="s">
        <v>41</v>
      </c>
      <c r="O148" s="55"/>
      <c r="P148" s="152">
        <f t="shared" si="11"/>
        <v>0</v>
      </c>
      <c r="Q148" s="152">
        <v>0</v>
      </c>
      <c r="R148" s="152">
        <f t="shared" si="12"/>
        <v>0</v>
      </c>
      <c r="S148" s="152">
        <v>0</v>
      </c>
      <c r="T148" s="153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168</v>
      </c>
      <c r="AT148" s="154" t="s">
        <v>164</v>
      </c>
      <c r="AU148" s="154" t="s">
        <v>163</v>
      </c>
      <c r="AY148" s="14" t="s">
        <v>161</v>
      </c>
      <c r="BE148" s="155">
        <f t="shared" si="14"/>
        <v>0</v>
      </c>
      <c r="BF148" s="155">
        <f t="shared" si="15"/>
        <v>95</v>
      </c>
      <c r="BG148" s="155">
        <f t="shared" si="16"/>
        <v>0</v>
      </c>
      <c r="BH148" s="155">
        <f t="shared" si="17"/>
        <v>0</v>
      </c>
      <c r="BI148" s="155">
        <f t="shared" si="18"/>
        <v>0</v>
      </c>
      <c r="BJ148" s="14" t="s">
        <v>163</v>
      </c>
      <c r="BK148" s="155">
        <f t="shared" si="19"/>
        <v>95</v>
      </c>
      <c r="BL148" s="14" t="s">
        <v>168</v>
      </c>
      <c r="BM148" s="154" t="s">
        <v>557</v>
      </c>
    </row>
    <row r="149" spans="1:65" s="2" customFormat="1" ht="14.45" customHeight="1" x14ac:dyDescent="0.2">
      <c r="A149" s="29"/>
      <c r="B149" s="141"/>
      <c r="C149" s="142" t="s">
        <v>222</v>
      </c>
      <c r="D149" s="142" t="s">
        <v>164</v>
      </c>
      <c r="E149" s="143" t="s">
        <v>558</v>
      </c>
      <c r="F149" s="144" t="s">
        <v>559</v>
      </c>
      <c r="G149" s="145" t="s">
        <v>193</v>
      </c>
      <c r="H149" s="146">
        <v>8.2010000000000005</v>
      </c>
      <c r="I149" s="147">
        <v>1250</v>
      </c>
      <c r="J149" s="148">
        <f t="shared" si="10"/>
        <v>10251.25</v>
      </c>
      <c r="K149" s="149"/>
      <c r="L149" s="30"/>
      <c r="M149" s="150" t="s">
        <v>1</v>
      </c>
      <c r="N149" s="151" t="s">
        <v>41</v>
      </c>
      <c r="O149" s="55"/>
      <c r="P149" s="152">
        <f t="shared" si="11"/>
        <v>0</v>
      </c>
      <c r="Q149" s="152">
        <v>1.01895</v>
      </c>
      <c r="R149" s="152">
        <f t="shared" si="12"/>
        <v>8.3564089500000005</v>
      </c>
      <c r="S149" s="152">
        <v>0</v>
      </c>
      <c r="T149" s="153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168</v>
      </c>
      <c r="AT149" s="154" t="s">
        <v>164</v>
      </c>
      <c r="AU149" s="154" t="s">
        <v>163</v>
      </c>
      <c r="AY149" s="14" t="s">
        <v>161</v>
      </c>
      <c r="BE149" s="155">
        <f t="shared" si="14"/>
        <v>0</v>
      </c>
      <c r="BF149" s="155">
        <f t="shared" si="15"/>
        <v>10251.25</v>
      </c>
      <c r="BG149" s="155">
        <f t="shared" si="16"/>
        <v>0</v>
      </c>
      <c r="BH149" s="155">
        <f t="shared" si="17"/>
        <v>0</v>
      </c>
      <c r="BI149" s="155">
        <f t="shared" si="18"/>
        <v>0</v>
      </c>
      <c r="BJ149" s="14" t="s">
        <v>163</v>
      </c>
      <c r="BK149" s="155">
        <f t="shared" si="19"/>
        <v>10251.25</v>
      </c>
      <c r="BL149" s="14" t="s">
        <v>168</v>
      </c>
      <c r="BM149" s="154" t="s">
        <v>560</v>
      </c>
    </row>
    <row r="150" spans="1:65" s="2" customFormat="1" ht="14.45" customHeight="1" x14ac:dyDescent="0.2">
      <c r="A150" s="29"/>
      <c r="B150" s="141"/>
      <c r="C150" s="142" t="s">
        <v>226</v>
      </c>
      <c r="D150" s="142" t="s">
        <v>164</v>
      </c>
      <c r="E150" s="143" t="s">
        <v>561</v>
      </c>
      <c r="F150" s="144" t="s">
        <v>562</v>
      </c>
      <c r="G150" s="145" t="s">
        <v>193</v>
      </c>
      <c r="H150" s="146">
        <v>1.823</v>
      </c>
      <c r="I150" s="147">
        <v>950</v>
      </c>
      <c r="J150" s="148">
        <f t="shared" si="10"/>
        <v>1731.85</v>
      </c>
      <c r="K150" s="149"/>
      <c r="L150" s="30"/>
      <c r="M150" s="150" t="s">
        <v>1</v>
      </c>
      <c r="N150" s="151" t="s">
        <v>41</v>
      </c>
      <c r="O150" s="55"/>
      <c r="P150" s="152">
        <f t="shared" si="11"/>
        <v>0</v>
      </c>
      <c r="Q150" s="152">
        <v>1.20296</v>
      </c>
      <c r="R150" s="152">
        <f t="shared" si="12"/>
        <v>2.1929960799999999</v>
      </c>
      <c r="S150" s="152">
        <v>0</v>
      </c>
      <c r="T150" s="153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168</v>
      </c>
      <c r="AT150" s="154" t="s">
        <v>164</v>
      </c>
      <c r="AU150" s="154" t="s">
        <v>163</v>
      </c>
      <c r="AY150" s="14" t="s">
        <v>161</v>
      </c>
      <c r="BE150" s="155">
        <f t="shared" si="14"/>
        <v>0</v>
      </c>
      <c r="BF150" s="155">
        <f t="shared" si="15"/>
        <v>1731.85</v>
      </c>
      <c r="BG150" s="155">
        <f t="shared" si="16"/>
        <v>0</v>
      </c>
      <c r="BH150" s="155">
        <f t="shared" si="17"/>
        <v>0</v>
      </c>
      <c r="BI150" s="155">
        <f t="shared" si="18"/>
        <v>0</v>
      </c>
      <c r="BJ150" s="14" t="s">
        <v>163</v>
      </c>
      <c r="BK150" s="155">
        <f t="shared" si="19"/>
        <v>1731.85</v>
      </c>
      <c r="BL150" s="14" t="s">
        <v>168</v>
      </c>
      <c r="BM150" s="154" t="s">
        <v>563</v>
      </c>
    </row>
    <row r="151" spans="1:65" s="2" customFormat="1" ht="24.2" customHeight="1" x14ac:dyDescent="0.2">
      <c r="A151" s="29"/>
      <c r="B151" s="141"/>
      <c r="C151" s="142" t="s">
        <v>231</v>
      </c>
      <c r="D151" s="142" t="s">
        <v>164</v>
      </c>
      <c r="E151" s="143" t="s">
        <v>187</v>
      </c>
      <c r="F151" s="144" t="s">
        <v>188</v>
      </c>
      <c r="G151" s="145" t="s">
        <v>167</v>
      </c>
      <c r="H151" s="146">
        <v>50.62</v>
      </c>
      <c r="I151" s="147">
        <v>82</v>
      </c>
      <c r="J151" s="148">
        <f t="shared" si="10"/>
        <v>4150.84</v>
      </c>
      <c r="K151" s="149"/>
      <c r="L151" s="30"/>
      <c r="M151" s="150" t="s">
        <v>1</v>
      </c>
      <c r="N151" s="151" t="s">
        <v>41</v>
      </c>
      <c r="O151" s="55"/>
      <c r="P151" s="152">
        <f t="shared" si="11"/>
        <v>0</v>
      </c>
      <c r="Q151" s="152">
        <v>2.2151299999999998</v>
      </c>
      <c r="R151" s="152">
        <f t="shared" si="12"/>
        <v>112.12988059999998</v>
      </c>
      <c r="S151" s="152">
        <v>0</v>
      </c>
      <c r="T151" s="153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168</v>
      </c>
      <c r="AT151" s="154" t="s">
        <v>164</v>
      </c>
      <c r="AU151" s="154" t="s">
        <v>163</v>
      </c>
      <c r="AY151" s="14" t="s">
        <v>161</v>
      </c>
      <c r="BE151" s="155">
        <f t="shared" si="14"/>
        <v>0</v>
      </c>
      <c r="BF151" s="155">
        <f t="shared" si="15"/>
        <v>4150.84</v>
      </c>
      <c r="BG151" s="155">
        <f t="shared" si="16"/>
        <v>0</v>
      </c>
      <c r="BH151" s="155">
        <f t="shared" si="17"/>
        <v>0</v>
      </c>
      <c r="BI151" s="155">
        <f t="shared" si="18"/>
        <v>0</v>
      </c>
      <c r="BJ151" s="14" t="s">
        <v>163</v>
      </c>
      <c r="BK151" s="155">
        <f t="shared" si="19"/>
        <v>4150.84</v>
      </c>
      <c r="BL151" s="14" t="s">
        <v>168</v>
      </c>
      <c r="BM151" s="154" t="s">
        <v>564</v>
      </c>
    </row>
    <row r="152" spans="1:65" s="2" customFormat="1" ht="14.45" customHeight="1" x14ac:dyDescent="0.2">
      <c r="A152" s="29"/>
      <c r="B152" s="141"/>
      <c r="C152" s="142" t="s">
        <v>236</v>
      </c>
      <c r="D152" s="142" t="s">
        <v>164</v>
      </c>
      <c r="E152" s="143" t="s">
        <v>565</v>
      </c>
      <c r="F152" s="144" t="s">
        <v>566</v>
      </c>
      <c r="G152" s="145" t="s">
        <v>198</v>
      </c>
      <c r="H152" s="146">
        <v>126.55500000000001</v>
      </c>
      <c r="I152" s="147">
        <v>12</v>
      </c>
      <c r="J152" s="148">
        <f t="shared" si="10"/>
        <v>1518.66</v>
      </c>
      <c r="K152" s="149"/>
      <c r="L152" s="30"/>
      <c r="M152" s="150" t="s">
        <v>1</v>
      </c>
      <c r="N152" s="151" t="s">
        <v>41</v>
      </c>
      <c r="O152" s="55"/>
      <c r="P152" s="152">
        <f t="shared" si="11"/>
        <v>0</v>
      </c>
      <c r="Q152" s="152">
        <v>6.7000000000000002E-4</v>
      </c>
      <c r="R152" s="152">
        <f t="shared" si="12"/>
        <v>8.4791850000000002E-2</v>
      </c>
      <c r="S152" s="152">
        <v>0</v>
      </c>
      <c r="T152" s="153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168</v>
      </c>
      <c r="AT152" s="154" t="s">
        <v>164</v>
      </c>
      <c r="AU152" s="154" t="s">
        <v>163</v>
      </c>
      <c r="AY152" s="14" t="s">
        <v>161</v>
      </c>
      <c r="BE152" s="155">
        <f t="shared" si="14"/>
        <v>0</v>
      </c>
      <c r="BF152" s="155">
        <f t="shared" si="15"/>
        <v>1518.66</v>
      </c>
      <c r="BG152" s="155">
        <f t="shared" si="16"/>
        <v>0</v>
      </c>
      <c r="BH152" s="155">
        <f t="shared" si="17"/>
        <v>0</v>
      </c>
      <c r="BI152" s="155">
        <f t="shared" si="18"/>
        <v>0</v>
      </c>
      <c r="BJ152" s="14" t="s">
        <v>163</v>
      </c>
      <c r="BK152" s="155">
        <f t="shared" si="19"/>
        <v>1518.66</v>
      </c>
      <c r="BL152" s="14" t="s">
        <v>168</v>
      </c>
      <c r="BM152" s="154" t="s">
        <v>567</v>
      </c>
    </row>
    <row r="153" spans="1:65" s="2" customFormat="1" ht="14.45" customHeight="1" x14ac:dyDescent="0.2">
      <c r="A153" s="29"/>
      <c r="B153" s="141"/>
      <c r="C153" s="142" t="s">
        <v>240</v>
      </c>
      <c r="D153" s="142" t="s">
        <v>164</v>
      </c>
      <c r="E153" s="143" t="s">
        <v>568</v>
      </c>
      <c r="F153" s="144" t="s">
        <v>569</v>
      </c>
      <c r="G153" s="145" t="s">
        <v>198</v>
      </c>
      <c r="H153" s="146">
        <v>126.55500000000001</v>
      </c>
      <c r="I153" s="147">
        <v>3</v>
      </c>
      <c r="J153" s="148">
        <f t="shared" si="10"/>
        <v>379.67</v>
      </c>
      <c r="K153" s="149"/>
      <c r="L153" s="30"/>
      <c r="M153" s="150" t="s">
        <v>1</v>
      </c>
      <c r="N153" s="151" t="s">
        <v>41</v>
      </c>
      <c r="O153" s="55"/>
      <c r="P153" s="152">
        <f t="shared" si="11"/>
        <v>0</v>
      </c>
      <c r="Q153" s="152">
        <v>0</v>
      </c>
      <c r="R153" s="152">
        <f t="shared" si="12"/>
        <v>0</v>
      </c>
      <c r="S153" s="152">
        <v>0</v>
      </c>
      <c r="T153" s="153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168</v>
      </c>
      <c r="AT153" s="154" t="s">
        <v>164</v>
      </c>
      <c r="AU153" s="154" t="s">
        <v>163</v>
      </c>
      <c r="AY153" s="14" t="s">
        <v>161</v>
      </c>
      <c r="BE153" s="155">
        <f t="shared" si="14"/>
        <v>0</v>
      </c>
      <c r="BF153" s="155">
        <f t="shared" si="15"/>
        <v>379.67</v>
      </c>
      <c r="BG153" s="155">
        <f t="shared" si="16"/>
        <v>0</v>
      </c>
      <c r="BH153" s="155">
        <f t="shared" si="17"/>
        <v>0</v>
      </c>
      <c r="BI153" s="155">
        <f t="shared" si="18"/>
        <v>0</v>
      </c>
      <c r="BJ153" s="14" t="s">
        <v>163</v>
      </c>
      <c r="BK153" s="155">
        <f t="shared" si="19"/>
        <v>379.67</v>
      </c>
      <c r="BL153" s="14" t="s">
        <v>168</v>
      </c>
      <c r="BM153" s="154" t="s">
        <v>570</v>
      </c>
    </row>
    <row r="154" spans="1:65" s="2" customFormat="1" ht="14.45" customHeight="1" x14ac:dyDescent="0.2">
      <c r="A154" s="29"/>
      <c r="B154" s="141"/>
      <c r="C154" s="142" t="s">
        <v>7</v>
      </c>
      <c r="D154" s="142" t="s">
        <v>164</v>
      </c>
      <c r="E154" s="143" t="s">
        <v>191</v>
      </c>
      <c r="F154" s="144" t="s">
        <v>192</v>
      </c>
      <c r="G154" s="145" t="s">
        <v>193</v>
      </c>
      <c r="H154" s="146">
        <v>2.5310000000000001</v>
      </c>
      <c r="I154" s="147">
        <v>1250</v>
      </c>
      <c r="J154" s="148">
        <f t="shared" si="10"/>
        <v>3163.75</v>
      </c>
      <c r="K154" s="149"/>
      <c r="L154" s="30"/>
      <c r="M154" s="150" t="s">
        <v>1</v>
      </c>
      <c r="N154" s="151" t="s">
        <v>41</v>
      </c>
      <c r="O154" s="55"/>
      <c r="P154" s="152">
        <f t="shared" si="11"/>
        <v>0</v>
      </c>
      <c r="Q154" s="152">
        <v>1.01895</v>
      </c>
      <c r="R154" s="152">
        <f t="shared" si="12"/>
        <v>2.5789624500000001</v>
      </c>
      <c r="S154" s="152">
        <v>0</v>
      </c>
      <c r="T154" s="153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168</v>
      </c>
      <c r="AT154" s="154" t="s">
        <v>164</v>
      </c>
      <c r="AU154" s="154" t="s">
        <v>163</v>
      </c>
      <c r="AY154" s="14" t="s">
        <v>161</v>
      </c>
      <c r="BE154" s="155">
        <f t="shared" si="14"/>
        <v>0</v>
      </c>
      <c r="BF154" s="155">
        <f t="shared" si="15"/>
        <v>3163.75</v>
      </c>
      <c r="BG154" s="155">
        <f t="shared" si="16"/>
        <v>0</v>
      </c>
      <c r="BH154" s="155">
        <f t="shared" si="17"/>
        <v>0</v>
      </c>
      <c r="BI154" s="155">
        <f t="shared" si="18"/>
        <v>0</v>
      </c>
      <c r="BJ154" s="14" t="s">
        <v>163</v>
      </c>
      <c r="BK154" s="155">
        <f t="shared" si="19"/>
        <v>3163.75</v>
      </c>
      <c r="BL154" s="14" t="s">
        <v>168</v>
      </c>
      <c r="BM154" s="154" t="s">
        <v>571</v>
      </c>
    </row>
    <row r="155" spans="1:65" s="12" customFormat="1" ht="22.9" customHeight="1" x14ac:dyDescent="0.2">
      <c r="B155" s="128"/>
      <c r="D155" s="129" t="s">
        <v>74</v>
      </c>
      <c r="E155" s="139" t="s">
        <v>170</v>
      </c>
      <c r="F155" s="139" t="s">
        <v>209</v>
      </c>
      <c r="I155" s="131"/>
      <c r="J155" s="140">
        <f>BK155</f>
        <v>51778.879999999997</v>
      </c>
      <c r="L155" s="128"/>
      <c r="M155" s="133"/>
      <c r="N155" s="134"/>
      <c r="O155" s="134"/>
      <c r="P155" s="135">
        <f>SUM(P156:P159)</f>
        <v>0</v>
      </c>
      <c r="Q155" s="134"/>
      <c r="R155" s="135">
        <f>SUM(R156:R159)</f>
        <v>284.80790740000003</v>
      </c>
      <c r="S155" s="134"/>
      <c r="T155" s="136">
        <f>SUM(T156:T159)</f>
        <v>0</v>
      </c>
      <c r="AR155" s="129" t="s">
        <v>83</v>
      </c>
      <c r="AT155" s="137" t="s">
        <v>74</v>
      </c>
      <c r="AU155" s="137" t="s">
        <v>83</v>
      </c>
      <c r="AY155" s="129" t="s">
        <v>161</v>
      </c>
      <c r="BK155" s="138">
        <f>SUM(BK156:BK159)</f>
        <v>51778.879999999997</v>
      </c>
    </row>
    <row r="156" spans="1:65" s="2" customFormat="1" ht="14.45" customHeight="1" x14ac:dyDescent="0.2">
      <c r="A156" s="29"/>
      <c r="B156" s="141"/>
      <c r="C156" s="175" t="s">
        <v>247</v>
      </c>
      <c r="D156" s="175" t="s">
        <v>164</v>
      </c>
      <c r="E156" s="176" t="s">
        <v>211</v>
      </c>
      <c r="F156" s="177" t="s">
        <v>212</v>
      </c>
      <c r="G156" s="178" t="s">
        <v>167</v>
      </c>
      <c r="H156" s="174">
        <v>116.575</v>
      </c>
      <c r="I156" s="179">
        <v>85</v>
      </c>
      <c r="J156" s="180">
        <f>ROUND(I156*H156,2)</f>
        <v>9908.8799999999992</v>
      </c>
      <c r="K156" s="149"/>
      <c r="L156" s="30"/>
      <c r="M156" s="150" t="s">
        <v>1</v>
      </c>
      <c r="N156" s="151" t="s">
        <v>41</v>
      </c>
      <c r="O156" s="55"/>
      <c r="P156" s="152">
        <f>O156*H156</f>
        <v>0</v>
      </c>
      <c r="Q156" s="152">
        <v>2.3140399999999999</v>
      </c>
      <c r="R156" s="152">
        <f>Q156*H156</f>
        <v>269.75921299999999</v>
      </c>
      <c r="S156" s="152">
        <v>0</v>
      </c>
      <c r="T156" s="153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168</v>
      </c>
      <c r="AT156" s="154" t="s">
        <v>164</v>
      </c>
      <c r="AU156" s="154" t="s">
        <v>163</v>
      </c>
      <c r="AY156" s="14" t="s">
        <v>161</v>
      </c>
      <c r="BE156" s="155">
        <f>IF(N156="základná",J156,0)</f>
        <v>0</v>
      </c>
      <c r="BF156" s="155">
        <f>IF(N156="znížená",J156,0)</f>
        <v>9908.8799999999992</v>
      </c>
      <c r="BG156" s="155">
        <f>IF(N156="zákl. prenesená",J156,0)</f>
        <v>0</v>
      </c>
      <c r="BH156" s="155">
        <f>IF(N156="zníž. prenesená",J156,0)</f>
        <v>0</v>
      </c>
      <c r="BI156" s="155">
        <f>IF(N156="nulová",J156,0)</f>
        <v>0</v>
      </c>
      <c r="BJ156" s="14" t="s">
        <v>163</v>
      </c>
      <c r="BK156" s="155">
        <f>ROUND(I156*H156,2)</f>
        <v>9908.8799999999992</v>
      </c>
      <c r="BL156" s="14" t="s">
        <v>168</v>
      </c>
      <c r="BM156" s="154" t="s">
        <v>572</v>
      </c>
    </row>
    <row r="157" spans="1:65" s="2" customFormat="1" ht="24.2" customHeight="1" x14ac:dyDescent="0.2">
      <c r="A157" s="29"/>
      <c r="B157" s="141"/>
      <c r="C157" s="175" t="s">
        <v>251</v>
      </c>
      <c r="D157" s="175" t="s">
        <v>164</v>
      </c>
      <c r="E157" s="176" t="s">
        <v>215</v>
      </c>
      <c r="F157" s="177" t="s">
        <v>216</v>
      </c>
      <c r="G157" s="178" t="s">
        <v>198</v>
      </c>
      <c r="H157" s="174">
        <v>930</v>
      </c>
      <c r="I157" s="179">
        <v>21</v>
      </c>
      <c r="J157" s="180">
        <f>ROUND(I157*H157,2)</f>
        <v>19530</v>
      </c>
      <c r="K157" s="149"/>
      <c r="L157" s="30"/>
      <c r="M157" s="150" t="s">
        <v>1</v>
      </c>
      <c r="N157" s="151" t="s">
        <v>41</v>
      </c>
      <c r="O157" s="55"/>
      <c r="P157" s="152">
        <f>O157*H157</f>
        <v>0</v>
      </c>
      <c r="Q157" s="152">
        <v>1.5399999999999999E-3</v>
      </c>
      <c r="R157" s="152">
        <f>Q157*H157</f>
        <v>1.4321999999999999</v>
      </c>
      <c r="S157" s="152">
        <v>0</v>
      </c>
      <c r="T157" s="153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168</v>
      </c>
      <c r="AT157" s="154" t="s">
        <v>164</v>
      </c>
      <c r="AU157" s="154" t="s">
        <v>163</v>
      </c>
      <c r="AY157" s="14" t="s">
        <v>161</v>
      </c>
      <c r="BE157" s="155">
        <f>IF(N157="základná",J157,0)</f>
        <v>0</v>
      </c>
      <c r="BF157" s="155">
        <f>IF(N157="znížená",J157,0)</f>
        <v>19530</v>
      </c>
      <c r="BG157" s="155">
        <f>IF(N157="zákl. prenesená",J157,0)</f>
        <v>0</v>
      </c>
      <c r="BH157" s="155">
        <f>IF(N157="zníž. prenesená",J157,0)</f>
        <v>0</v>
      </c>
      <c r="BI157" s="155">
        <f>IF(N157="nulová",J157,0)</f>
        <v>0</v>
      </c>
      <c r="BJ157" s="14" t="s">
        <v>163</v>
      </c>
      <c r="BK157" s="155">
        <f>ROUND(I157*H157,2)</f>
        <v>19530</v>
      </c>
      <c r="BL157" s="14" t="s">
        <v>168</v>
      </c>
      <c r="BM157" s="154" t="s">
        <v>573</v>
      </c>
    </row>
    <row r="158" spans="1:65" s="2" customFormat="1" ht="24.2" customHeight="1" x14ac:dyDescent="0.2">
      <c r="A158" s="29"/>
      <c r="B158" s="141"/>
      <c r="C158" s="175" t="s">
        <v>255</v>
      </c>
      <c r="D158" s="175" t="s">
        <v>164</v>
      </c>
      <c r="E158" s="176" t="s">
        <v>219</v>
      </c>
      <c r="F158" s="177" t="s">
        <v>220</v>
      </c>
      <c r="G158" s="178" t="s">
        <v>198</v>
      </c>
      <c r="H158" s="174">
        <v>930</v>
      </c>
      <c r="I158" s="179">
        <v>6</v>
      </c>
      <c r="J158" s="180">
        <f>ROUND(I158*H158,2)</f>
        <v>5580</v>
      </c>
      <c r="K158" s="149"/>
      <c r="L158" s="30"/>
      <c r="M158" s="150" t="s">
        <v>1</v>
      </c>
      <c r="N158" s="151" t="s">
        <v>41</v>
      </c>
      <c r="O158" s="55"/>
      <c r="P158" s="152">
        <f>O158*H158</f>
        <v>0</v>
      </c>
      <c r="Q158" s="152">
        <v>0</v>
      </c>
      <c r="R158" s="152">
        <f>Q158*H158</f>
        <v>0</v>
      </c>
      <c r="S158" s="152">
        <v>0</v>
      </c>
      <c r="T158" s="153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4" t="s">
        <v>168</v>
      </c>
      <c r="AT158" s="154" t="s">
        <v>164</v>
      </c>
      <c r="AU158" s="154" t="s">
        <v>163</v>
      </c>
      <c r="AY158" s="14" t="s">
        <v>161</v>
      </c>
      <c r="BE158" s="155">
        <f>IF(N158="základná",J158,0)</f>
        <v>0</v>
      </c>
      <c r="BF158" s="155">
        <f>IF(N158="znížená",J158,0)</f>
        <v>5580</v>
      </c>
      <c r="BG158" s="155">
        <f>IF(N158="zákl. prenesená",J158,0)</f>
        <v>0</v>
      </c>
      <c r="BH158" s="155">
        <f>IF(N158="zníž. prenesená",J158,0)</f>
        <v>0</v>
      </c>
      <c r="BI158" s="155">
        <f>IF(N158="nulová",J158,0)</f>
        <v>0</v>
      </c>
      <c r="BJ158" s="14" t="s">
        <v>163</v>
      </c>
      <c r="BK158" s="155">
        <f>ROUND(I158*H158,2)</f>
        <v>5580</v>
      </c>
      <c r="BL158" s="14" t="s">
        <v>168</v>
      </c>
      <c r="BM158" s="154" t="s">
        <v>574</v>
      </c>
    </row>
    <row r="159" spans="1:65" s="2" customFormat="1" ht="14.45" customHeight="1" x14ac:dyDescent="0.2">
      <c r="A159" s="29"/>
      <c r="B159" s="141"/>
      <c r="C159" s="175" t="s">
        <v>261</v>
      </c>
      <c r="D159" s="175" t="s">
        <v>164</v>
      </c>
      <c r="E159" s="176" t="s">
        <v>223</v>
      </c>
      <c r="F159" s="177" t="s">
        <v>224</v>
      </c>
      <c r="G159" s="178" t="s">
        <v>193</v>
      </c>
      <c r="H159" s="174">
        <v>13.407999999999999</v>
      </c>
      <c r="I159" s="179">
        <v>1250</v>
      </c>
      <c r="J159" s="180">
        <f>ROUND(I159*H159,2)</f>
        <v>16760</v>
      </c>
      <c r="K159" s="149"/>
      <c r="L159" s="30"/>
      <c r="M159" s="150" t="s">
        <v>1</v>
      </c>
      <c r="N159" s="151" t="s">
        <v>41</v>
      </c>
      <c r="O159" s="55"/>
      <c r="P159" s="152">
        <f>O159*H159</f>
        <v>0</v>
      </c>
      <c r="Q159" s="152">
        <v>1.01555</v>
      </c>
      <c r="R159" s="152">
        <f>Q159*H159</f>
        <v>13.616494399999999</v>
      </c>
      <c r="S159" s="152">
        <v>0</v>
      </c>
      <c r="T159" s="153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168</v>
      </c>
      <c r="AT159" s="154" t="s">
        <v>164</v>
      </c>
      <c r="AU159" s="154" t="s">
        <v>163</v>
      </c>
      <c r="AY159" s="14" t="s">
        <v>161</v>
      </c>
      <c r="BE159" s="155">
        <f>IF(N159="základná",J159,0)</f>
        <v>0</v>
      </c>
      <c r="BF159" s="155">
        <f>IF(N159="znížená",J159,0)</f>
        <v>16760</v>
      </c>
      <c r="BG159" s="155">
        <f>IF(N159="zákl. prenesená",J159,0)</f>
        <v>0</v>
      </c>
      <c r="BH159" s="155">
        <f>IF(N159="zníž. prenesená",J159,0)</f>
        <v>0</v>
      </c>
      <c r="BI159" s="155">
        <f>IF(N159="nulová",J159,0)</f>
        <v>0</v>
      </c>
      <c r="BJ159" s="14" t="s">
        <v>163</v>
      </c>
      <c r="BK159" s="155">
        <f>ROUND(I159*H159,2)</f>
        <v>16760</v>
      </c>
      <c r="BL159" s="14" t="s">
        <v>168</v>
      </c>
      <c r="BM159" s="154" t="s">
        <v>575</v>
      </c>
    </row>
    <row r="160" spans="1:65" s="12" customFormat="1" ht="22.9" customHeight="1" x14ac:dyDescent="0.2">
      <c r="B160" s="128"/>
      <c r="D160" s="129" t="s">
        <v>74</v>
      </c>
      <c r="E160" s="139" t="s">
        <v>181</v>
      </c>
      <c r="F160" s="139" t="s">
        <v>576</v>
      </c>
      <c r="I160" s="131"/>
      <c r="J160" s="140">
        <f>BK160</f>
        <v>6120</v>
      </c>
      <c r="L160" s="128"/>
      <c r="M160" s="133"/>
      <c r="N160" s="134"/>
      <c r="O160" s="134"/>
      <c r="P160" s="135">
        <f>SUM(P161:P162)</f>
        <v>0</v>
      </c>
      <c r="Q160" s="134"/>
      <c r="R160" s="135">
        <f>SUM(R161:R162)</f>
        <v>0</v>
      </c>
      <c r="S160" s="134"/>
      <c r="T160" s="136">
        <f>SUM(T161:T162)</f>
        <v>0</v>
      </c>
      <c r="AR160" s="129" t="s">
        <v>83</v>
      </c>
      <c r="AT160" s="137" t="s">
        <v>74</v>
      </c>
      <c r="AU160" s="137" t="s">
        <v>83</v>
      </c>
      <c r="AY160" s="129" t="s">
        <v>161</v>
      </c>
      <c r="BK160" s="138">
        <f>SUM(BK161:BK162)</f>
        <v>6120</v>
      </c>
    </row>
    <row r="161" spans="1:65" s="2" customFormat="1" ht="24.2" customHeight="1" x14ac:dyDescent="0.2">
      <c r="A161" s="29"/>
      <c r="B161" s="141"/>
      <c r="C161" s="142" t="s">
        <v>269</v>
      </c>
      <c r="D161" s="142" t="s">
        <v>164</v>
      </c>
      <c r="E161" s="143" t="s">
        <v>577</v>
      </c>
      <c r="F161" s="144" t="s">
        <v>578</v>
      </c>
      <c r="G161" s="145" t="s">
        <v>198</v>
      </c>
      <c r="H161" s="146">
        <v>360</v>
      </c>
      <c r="I161" s="147">
        <v>12</v>
      </c>
      <c r="J161" s="148">
        <f>ROUND(I161*H161,2)</f>
        <v>4320</v>
      </c>
      <c r="K161" s="149"/>
      <c r="L161" s="30"/>
      <c r="M161" s="150" t="s">
        <v>1</v>
      </c>
      <c r="N161" s="151" t="s">
        <v>41</v>
      </c>
      <c r="O161" s="55"/>
      <c r="P161" s="152">
        <f>O161*H161</f>
        <v>0</v>
      </c>
      <c r="Q161" s="152">
        <v>0</v>
      </c>
      <c r="R161" s="152">
        <f>Q161*H161</f>
        <v>0</v>
      </c>
      <c r="S161" s="152">
        <v>0</v>
      </c>
      <c r="T161" s="153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4" t="s">
        <v>168</v>
      </c>
      <c r="AT161" s="154" t="s">
        <v>164</v>
      </c>
      <c r="AU161" s="154" t="s">
        <v>163</v>
      </c>
      <c r="AY161" s="14" t="s">
        <v>161</v>
      </c>
      <c r="BE161" s="155">
        <f>IF(N161="základná",J161,0)</f>
        <v>0</v>
      </c>
      <c r="BF161" s="155">
        <f>IF(N161="znížená",J161,0)</f>
        <v>4320</v>
      </c>
      <c r="BG161" s="155">
        <f>IF(N161="zákl. prenesená",J161,0)</f>
        <v>0</v>
      </c>
      <c r="BH161" s="155">
        <f>IF(N161="zníž. prenesená",J161,0)</f>
        <v>0</v>
      </c>
      <c r="BI161" s="155">
        <f>IF(N161="nulová",J161,0)</f>
        <v>0</v>
      </c>
      <c r="BJ161" s="14" t="s">
        <v>163</v>
      </c>
      <c r="BK161" s="155">
        <f>ROUND(I161*H161,2)</f>
        <v>4320</v>
      </c>
      <c r="BL161" s="14" t="s">
        <v>168</v>
      </c>
      <c r="BM161" s="154" t="s">
        <v>579</v>
      </c>
    </row>
    <row r="162" spans="1:65" s="2" customFormat="1" ht="14.45" customHeight="1" x14ac:dyDescent="0.2">
      <c r="A162" s="29"/>
      <c r="B162" s="141"/>
      <c r="C162" s="142" t="s">
        <v>274</v>
      </c>
      <c r="D162" s="142" t="s">
        <v>164</v>
      </c>
      <c r="E162" s="143" t="s">
        <v>580</v>
      </c>
      <c r="F162" s="144" t="s">
        <v>581</v>
      </c>
      <c r="G162" s="145" t="s">
        <v>198</v>
      </c>
      <c r="H162" s="146">
        <v>360</v>
      </c>
      <c r="I162" s="147">
        <v>5</v>
      </c>
      <c r="J162" s="148">
        <f>ROUND(I162*H162,2)</f>
        <v>1800</v>
      </c>
      <c r="K162" s="149"/>
      <c r="L162" s="30"/>
      <c r="M162" s="150" t="s">
        <v>1</v>
      </c>
      <c r="N162" s="151" t="s">
        <v>41</v>
      </c>
      <c r="O162" s="55"/>
      <c r="P162" s="152">
        <f>O162*H162</f>
        <v>0</v>
      </c>
      <c r="Q162" s="152">
        <v>0</v>
      </c>
      <c r="R162" s="152">
        <f>Q162*H162</f>
        <v>0</v>
      </c>
      <c r="S162" s="152">
        <v>0</v>
      </c>
      <c r="T162" s="153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168</v>
      </c>
      <c r="AT162" s="154" t="s">
        <v>164</v>
      </c>
      <c r="AU162" s="154" t="s">
        <v>163</v>
      </c>
      <c r="AY162" s="14" t="s">
        <v>161</v>
      </c>
      <c r="BE162" s="155">
        <f>IF(N162="základná",J162,0)</f>
        <v>0</v>
      </c>
      <c r="BF162" s="155">
        <f>IF(N162="znížená",J162,0)</f>
        <v>1800</v>
      </c>
      <c r="BG162" s="155">
        <f>IF(N162="zákl. prenesená",J162,0)</f>
        <v>0</v>
      </c>
      <c r="BH162" s="155">
        <f>IF(N162="zníž. prenesená",J162,0)</f>
        <v>0</v>
      </c>
      <c r="BI162" s="155">
        <f>IF(N162="nulová",J162,0)</f>
        <v>0</v>
      </c>
      <c r="BJ162" s="14" t="s">
        <v>163</v>
      </c>
      <c r="BK162" s="155">
        <f>ROUND(I162*H162,2)</f>
        <v>1800</v>
      </c>
      <c r="BL162" s="14" t="s">
        <v>168</v>
      </c>
      <c r="BM162" s="154" t="s">
        <v>582</v>
      </c>
    </row>
    <row r="163" spans="1:65" s="12" customFormat="1" ht="22.9" customHeight="1" x14ac:dyDescent="0.2">
      <c r="B163" s="128"/>
      <c r="D163" s="129" t="s">
        <v>74</v>
      </c>
      <c r="E163" s="139" t="s">
        <v>259</v>
      </c>
      <c r="F163" s="139" t="s">
        <v>260</v>
      </c>
      <c r="I163" s="131"/>
      <c r="J163" s="140">
        <f>BK163</f>
        <v>7705.42</v>
      </c>
      <c r="L163" s="128"/>
      <c r="M163" s="133"/>
      <c r="N163" s="134"/>
      <c r="O163" s="134"/>
      <c r="P163" s="135">
        <f>P164</f>
        <v>0</v>
      </c>
      <c r="Q163" s="134"/>
      <c r="R163" s="135">
        <f>R164</f>
        <v>0</v>
      </c>
      <c r="S163" s="134"/>
      <c r="T163" s="136">
        <f>T164</f>
        <v>0</v>
      </c>
      <c r="AR163" s="129" t="s">
        <v>83</v>
      </c>
      <c r="AT163" s="137" t="s">
        <v>74</v>
      </c>
      <c r="AU163" s="137" t="s">
        <v>83</v>
      </c>
      <c r="AY163" s="129" t="s">
        <v>161</v>
      </c>
      <c r="BK163" s="138">
        <f>BK164</f>
        <v>7705.42</v>
      </c>
    </row>
    <row r="164" spans="1:65" s="2" customFormat="1" ht="24.2" customHeight="1" x14ac:dyDescent="0.2">
      <c r="A164" s="29"/>
      <c r="B164" s="141"/>
      <c r="C164" s="142" t="s">
        <v>278</v>
      </c>
      <c r="D164" s="142" t="s">
        <v>164</v>
      </c>
      <c r="E164" s="143" t="s">
        <v>262</v>
      </c>
      <c r="F164" s="144" t="s">
        <v>263</v>
      </c>
      <c r="G164" s="145" t="s">
        <v>193</v>
      </c>
      <c r="H164" s="146">
        <v>1100.7739999999999</v>
      </c>
      <c r="I164" s="147">
        <v>7</v>
      </c>
      <c r="J164" s="148">
        <f>ROUND(I164*H164,2)</f>
        <v>7705.42</v>
      </c>
      <c r="K164" s="149"/>
      <c r="L164" s="30"/>
      <c r="M164" s="150" t="s">
        <v>1</v>
      </c>
      <c r="N164" s="151" t="s">
        <v>41</v>
      </c>
      <c r="O164" s="55"/>
      <c r="P164" s="152">
        <f>O164*H164</f>
        <v>0</v>
      </c>
      <c r="Q164" s="152">
        <v>0</v>
      </c>
      <c r="R164" s="152">
        <f>Q164*H164</f>
        <v>0</v>
      </c>
      <c r="S164" s="152">
        <v>0</v>
      </c>
      <c r="T164" s="153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168</v>
      </c>
      <c r="AT164" s="154" t="s">
        <v>164</v>
      </c>
      <c r="AU164" s="154" t="s">
        <v>163</v>
      </c>
      <c r="AY164" s="14" t="s">
        <v>161</v>
      </c>
      <c r="BE164" s="155">
        <f>IF(N164="základná",J164,0)</f>
        <v>0</v>
      </c>
      <c r="BF164" s="155">
        <f>IF(N164="znížená",J164,0)</f>
        <v>7705.42</v>
      </c>
      <c r="BG164" s="155">
        <f>IF(N164="zákl. prenesená",J164,0)</f>
        <v>0</v>
      </c>
      <c r="BH164" s="155">
        <f>IF(N164="zníž. prenesená",J164,0)</f>
        <v>0</v>
      </c>
      <c r="BI164" s="155">
        <f>IF(N164="nulová",J164,0)</f>
        <v>0</v>
      </c>
      <c r="BJ164" s="14" t="s">
        <v>163</v>
      </c>
      <c r="BK164" s="155">
        <f>ROUND(I164*H164,2)</f>
        <v>7705.42</v>
      </c>
      <c r="BL164" s="14" t="s">
        <v>168</v>
      </c>
      <c r="BM164" s="154" t="s">
        <v>583</v>
      </c>
    </row>
    <row r="165" spans="1:65" s="12" customFormat="1" ht="25.9" customHeight="1" x14ac:dyDescent="0.2">
      <c r="B165" s="128"/>
      <c r="D165" s="129" t="s">
        <v>74</v>
      </c>
      <c r="E165" s="130" t="s">
        <v>265</v>
      </c>
      <c r="F165" s="130" t="s">
        <v>266</v>
      </c>
      <c r="I165" s="131"/>
      <c r="J165" s="132">
        <f>BK165</f>
        <v>22407.98</v>
      </c>
      <c r="L165" s="128"/>
      <c r="M165" s="133"/>
      <c r="N165" s="134"/>
      <c r="O165" s="134"/>
      <c r="P165" s="135">
        <f>P166+P170+P175+P179+P191</f>
        <v>0</v>
      </c>
      <c r="Q165" s="134"/>
      <c r="R165" s="135">
        <f>R166+R170+R175+R179+R191</f>
        <v>1.3487130000000001</v>
      </c>
      <c r="S165" s="134"/>
      <c r="T165" s="136">
        <f>T166+T170+T175+T179+T191</f>
        <v>0</v>
      </c>
      <c r="AR165" s="129" t="s">
        <v>163</v>
      </c>
      <c r="AT165" s="137" t="s">
        <v>74</v>
      </c>
      <c r="AU165" s="137" t="s">
        <v>75</v>
      </c>
      <c r="AY165" s="129" t="s">
        <v>161</v>
      </c>
      <c r="BK165" s="138">
        <f>BK166+BK170+BK175+BK179+BK191</f>
        <v>22407.98</v>
      </c>
    </row>
    <row r="166" spans="1:65" s="12" customFormat="1" ht="22.9" customHeight="1" x14ac:dyDescent="0.2">
      <c r="B166" s="128"/>
      <c r="D166" s="129" t="s">
        <v>74</v>
      </c>
      <c r="E166" s="139" t="s">
        <v>584</v>
      </c>
      <c r="F166" s="139" t="s">
        <v>585</v>
      </c>
      <c r="I166" s="131"/>
      <c r="J166" s="140">
        <f>BK166</f>
        <v>3768.8399999999997</v>
      </c>
      <c r="L166" s="128"/>
      <c r="M166" s="133"/>
      <c r="N166" s="134"/>
      <c r="O166" s="134"/>
      <c r="P166" s="135">
        <f>SUM(P167:P169)</f>
        <v>0</v>
      </c>
      <c r="Q166" s="134"/>
      <c r="R166" s="135">
        <f>SUM(R167:R169)</f>
        <v>0.430008</v>
      </c>
      <c r="S166" s="134"/>
      <c r="T166" s="136">
        <f>SUM(T167:T169)</f>
        <v>0</v>
      </c>
      <c r="AR166" s="129" t="s">
        <v>163</v>
      </c>
      <c r="AT166" s="137" t="s">
        <v>74</v>
      </c>
      <c r="AU166" s="137" t="s">
        <v>83</v>
      </c>
      <c r="AY166" s="129" t="s">
        <v>161</v>
      </c>
      <c r="BK166" s="138">
        <f>SUM(BK167:BK169)</f>
        <v>3768.8399999999997</v>
      </c>
    </row>
    <row r="167" spans="1:65" s="2" customFormat="1" ht="37.9" customHeight="1" x14ac:dyDescent="0.2">
      <c r="A167" s="29"/>
      <c r="B167" s="141"/>
      <c r="C167" s="142" t="s">
        <v>283</v>
      </c>
      <c r="D167" s="142" t="s">
        <v>164</v>
      </c>
      <c r="E167" s="143" t="s">
        <v>586</v>
      </c>
      <c r="F167" s="144" t="s">
        <v>587</v>
      </c>
      <c r="G167" s="145" t="s">
        <v>198</v>
      </c>
      <c r="H167" s="146">
        <v>389.5</v>
      </c>
      <c r="I167" s="147">
        <v>4.5</v>
      </c>
      <c r="J167" s="148">
        <f>ROUND(I167*H167,2)</f>
        <v>1752.75</v>
      </c>
      <c r="K167" s="149"/>
      <c r="L167" s="30"/>
      <c r="M167" s="150" t="s">
        <v>1</v>
      </c>
      <c r="N167" s="151" t="s">
        <v>41</v>
      </c>
      <c r="O167" s="55"/>
      <c r="P167" s="152">
        <f>O167*H167</f>
        <v>0</v>
      </c>
      <c r="Q167" s="152">
        <v>0</v>
      </c>
      <c r="R167" s="152">
        <f>Q167*H167</f>
        <v>0</v>
      </c>
      <c r="S167" s="152">
        <v>0</v>
      </c>
      <c r="T167" s="153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4" t="s">
        <v>226</v>
      </c>
      <c r="AT167" s="154" t="s">
        <v>164</v>
      </c>
      <c r="AU167" s="154" t="s">
        <v>163</v>
      </c>
      <c r="AY167" s="14" t="s">
        <v>161</v>
      </c>
      <c r="BE167" s="155">
        <f>IF(N167="základná",J167,0)</f>
        <v>0</v>
      </c>
      <c r="BF167" s="155">
        <f>IF(N167="znížená",J167,0)</f>
        <v>1752.75</v>
      </c>
      <c r="BG167" s="155">
        <f>IF(N167="zákl. prenesená",J167,0)</f>
        <v>0</v>
      </c>
      <c r="BH167" s="155">
        <f>IF(N167="zníž. prenesená",J167,0)</f>
        <v>0</v>
      </c>
      <c r="BI167" s="155">
        <f>IF(N167="nulová",J167,0)</f>
        <v>0</v>
      </c>
      <c r="BJ167" s="14" t="s">
        <v>163</v>
      </c>
      <c r="BK167" s="155">
        <f>ROUND(I167*H167,2)</f>
        <v>1752.75</v>
      </c>
      <c r="BL167" s="14" t="s">
        <v>226</v>
      </c>
      <c r="BM167" s="154" t="s">
        <v>588</v>
      </c>
    </row>
    <row r="168" spans="1:65" s="2" customFormat="1" ht="24.2" customHeight="1" x14ac:dyDescent="0.2">
      <c r="A168" s="29"/>
      <c r="B168" s="141"/>
      <c r="C168" s="156" t="s">
        <v>287</v>
      </c>
      <c r="D168" s="156" t="s">
        <v>201</v>
      </c>
      <c r="E168" s="157" t="s">
        <v>589</v>
      </c>
      <c r="F168" s="158" t="s">
        <v>590</v>
      </c>
      <c r="G168" s="159" t="s">
        <v>198</v>
      </c>
      <c r="H168" s="160">
        <v>447.92500000000001</v>
      </c>
      <c r="I168" s="161">
        <v>4.5</v>
      </c>
      <c r="J168" s="162">
        <f>ROUND(I168*H168,2)</f>
        <v>2015.66</v>
      </c>
      <c r="K168" s="163"/>
      <c r="L168" s="164"/>
      <c r="M168" s="165" t="s">
        <v>1</v>
      </c>
      <c r="N168" s="166" t="s">
        <v>41</v>
      </c>
      <c r="O168" s="55"/>
      <c r="P168" s="152">
        <f>O168*H168</f>
        <v>0</v>
      </c>
      <c r="Q168" s="152">
        <v>9.6000000000000002E-4</v>
      </c>
      <c r="R168" s="152">
        <f>Q168*H168</f>
        <v>0.430008</v>
      </c>
      <c r="S168" s="152">
        <v>0</v>
      </c>
      <c r="T168" s="153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4" t="s">
        <v>281</v>
      </c>
      <c r="AT168" s="154" t="s">
        <v>201</v>
      </c>
      <c r="AU168" s="154" t="s">
        <v>163</v>
      </c>
      <c r="AY168" s="14" t="s">
        <v>161</v>
      </c>
      <c r="BE168" s="155">
        <f>IF(N168="základná",J168,0)</f>
        <v>0</v>
      </c>
      <c r="BF168" s="155">
        <f>IF(N168="znížená",J168,0)</f>
        <v>2015.66</v>
      </c>
      <c r="BG168" s="155">
        <f>IF(N168="zákl. prenesená",J168,0)</f>
        <v>0</v>
      </c>
      <c r="BH168" s="155">
        <f>IF(N168="zníž. prenesená",J168,0)</f>
        <v>0</v>
      </c>
      <c r="BI168" s="155">
        <f>IF(N168="nulová",J168,0)</f>
        <v>0</v>
      </c>
      <c r="BJ168" s="14" t="s">
        <v>163</v>
      </c>
      <c r="BK168" s="155">
        <f>ROUND(I168*H168,2)</f>
        <v>2015.66</v>
      </c>
      <c r="BL168" s="14" t="s">
        <v>226</v>
      </c>
      <c r="BM168" s="154" t="s">
        <v>591</v>
      </c>
    </row>
    <row r="169" spans="1:65" s="2" customFormat="1" ht="24.2" customHeight="1" x14ac:dyDescent="0.2">
      <c r="A169" s="29"/>
      <c r="B169" s="141"/>
      <c r="C169" s="142" t="s">
        <v>292</v>
      </c>
      <c r="D169" s="142" t="s">
        <v>164</v>
      </c>
      <c r="E169" s="143" t="s">
        <v>592</v>
      </c>
      <c r="F169" s="144" t="s">
        <v>593</v>
      </c>
      <c r="G169" s="145" t="s">
        <v>193</v>
      </c>
      <c r="H169" s="146">
        <v>0.43</v>
      </c>
      <c r="I169" s="147">
        <v>1</v>
      </c>
      <c r="J169" s="148">
        <f>ROUND(I169*H169,2)</f>
        <v>0.43</v>
      </c>
      <c r="K169" s="149"/>
      <c r="L169" s="30"/>
      <c r="M169" s="150" t="s">
        <v>1</v>
      </c>
      <c r="N169" s="151" t="s">
        <v>41</v>
      </c>
      <c r="O169" s="55"/>
      <c r="P169" s="152">
        <f>O169*H169</f>
        <v>0</v>
      </c>
      <c r="Q169" s="152">
        <v>0</v>
      </c>
      <c r="R169" s="152">
        <f>Q169*H169</f>
        <v>0</v>
      </c>
      <c r="S169" s="152">
        <v>0</v>
      </c>
      <c r="T169" s="153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4" t="s">
        <v>226</v>
      </c>
      <c r="AT169" s="154" t="s">
        <v>164</v>
      </c>
      <c r="AU169" s="154" t="s">
        <v>163</v>
      </c>
      <c r="AY169" s="14" t="s">
        <v>161</v>
      </c>
      <c r="BE169" s="155">
        <f>IF(N169="základná",J169,0)</f>
        <v>0</v>
      </c>
      <c r="BF169" s="155">
        <f>IF(N169="znížená",J169,0)</f>
        <v>0.43</v>
      </c>
      <c r="BG169" s="155">
        <f>IF(N169="zákl. prenesená",J169,0)</f>
        <v>0</v>
      </c>
      <c r="BH169" s="155">
        <f>IF(N169="zníž. prenesená",J169,0)</f>
        <v>0</v>
      </c>
      <c r="BI169" s="155">
        <f>IF(N169="nulová",J169,0)</f>
        <v>0</v>
      </c>
      <c r="BJ169" s="14" t="s">
        <v>163</v>
      </c>
      <c r="BK169" s="155">
        <f>ROUND(I169*H169,2)</f>
        <v>0.43</v>
      </c>
      <c r="BL169" s="14" t="s">
        <v>226</v>
      </c>
      <c r="BM169" s="154" t="s">
        <v>594</v>
      </c>
    </row>
    <row r="170" spans="1:65" s="12" customFormat="1" ht="22.9" customHeight="1" x14ac:dyDescent="0.2">
      <c r="B170" s="128"/>
      <c r="D170" s="129" t="s">
        <v>74</v>
      </c>
      <c r="E170" s="139" t="s">
        <v>267</v>
      </c>
      <c r="F170" s="139" t="s">
        <v>268</v>
      </c>
      <c r="I170" s="131"/>
      <c r="J170" s="140">
        <f>BK170</f>
        <v>546.05999999999995</v>
      </c>
      <c r="L170" s="128"/>
      <c r="M170" s="133"/>
      <c r="N170" s="134"/>
      <c r="O170" s="134"/>
      <c r="P170" s="135">
        <f>SUM(P171:P174)</f>
        <v>0</v>
      </c>
      <c r="Q170" s="134"/>
      <c r="R170" s="135">
        <f>SUM(R171:R174)</f>
        <v>6.2200000000000005E-2</v>
      </c>
      <c r="S170" s="134"/>
      <c r="T170" s="136">
        <f>SUM(T171:T174)</f>
        <v>0</v>
      </c>
      <c r="AR170" s="129" t="s">
        <v>163</v>
      </c>
      <c r="AT170" s="137" t="s">
        <v>74</v>
      </c>
      <c r="AU170" s="137" t="s">
        <v>83</v>
      </c>
      <c r="AY170" s="129" t="s">
        <v>161</v>
      </c>
      <c r="BK170" s="138">
        <f>SUM(BK171:BK174)</f>
        <v>546.05999999999995</v>
      </c>
    </row>
    <row r="171" spans="1:65" s="2" customFormat="1" ht="24.2" customHeight="1" x14ac:dyDescent="0.2">
      <c r="A171" s="29"/>
      <c r="B171" s="141"/>
      <c r="C171" s="142" t="s">
        <v>296</v>
      </c>
      <c r="D171" s="142" t="s">
        <v>164</v>
      </c>
      <c r="E171" s="143" t="s">
        <v>284</v>
      </c>
      <c r="F171" s="144" t="s">
        <v>285</v>
      </c>
      <c r="G171" s="145" t="s">
        <v>272</v>
      </c>
      <c r="H171" s="146">
        <v>16</v>
      </c>
      <c r="I171" s="147">
        <v>22</v>
      </c>
      <c r="J171" s="148">
        <f>ROUND(I171*H171,2)</f>
        <v>352</v>
      </c>
      <c r="K171" s="149"/>
      <c r="L171" s="30"/>
      <c r="M171" s="150" t="s">
        <v>1</v>
      </c>
      <c r="N171" s="151" t="s">
        <v>41</v>
      </c>
      <c r="O171" s="55"/>
      <c r="P171" s="152">
        <f>O171*H171</f>
        <v>0</v>
      </c>
      <c r="Q171" s="152">
        <v>2.4499999999999999E-3</v>
      </c>
      <c r="R171" s="152">
        <f>Q171*H171</f>
        <v>3.9199999999999999E-2</v>
      </c>
      <c r="S171" s="152">
        <v>0</v>
      </c>
      <c r="T171" s="153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4" t="s">
        <v>226</v>
      </c>
      <c r="AT171" s="154" t="s">
        <v>164</v>
      </c>
      <c r="AU171" s="154" t="s">
        <v>163</v>
      </c>
      <c r="AY171" s="14" t="s">
        <v>161</v>
      </c>
      <c r="BE171" s="155">
        <f>IF(N171="základná",J171,0)</f>
        <v>0</v>
      </c>
      <c r="BF171" s="155">
        <f>IF(N171="znížená",J171,0)</f>
        <v>352</v>
      </c>
      <c r="BG171" s="155">
        <f>IF(N171="zákl. prenesená",J171,0)</f>
        <v>0</v>
      </c>
      <c r="BH171" s="155">
        <f>IF(N171="zníž. prenesená",J171,0)</f>
        <v>0</v>
      </c>
      <c r="BI171" s="155">
        <f>IF(N171="nulová",J171,0)</f>
        <v>0</v>
      </c>
      <c r="BJ171" s="14" t="s">
        <v>163</v>
      </c>
      <c r="BK171" s="155">
        <f>ROUND(I171*H171,2)</f>
        <v>352</v>
      </c>
      <c r="BL171" s="14" t="s">
        <v>226</v>
      </c>
      <c r="BM171" s="154" t="s">
        <v>595</v>
      </c>
    </row>
    <row r="172" spans="1:65" s="2" customFormat="1" ht="24.2" customHeight="1" x14ac:dyDescent="0.2">
      <c r="A172" s="29"/>
      <c r="B172" s="141"/>
      <c r="C172" s="142" t="s">
        <v>281</v>
      </c>
      <c r="D172" s="142" t="s">
        <v>164</v>
      </c>
      <c r="E172" s="143" t="s">
        <v>288</v>
      </c>
      <c r="F172" s="144" t="s">
        <v>289</v>
      </c>
      <c r="G172" s="145" t="s">
        <v>290</v>
      </c>
      <c r="H172" s="146">
        <v>2</v>
      </c>
      <c r="I172" s="147">
        <v>25</v>
      </c>
      <c r="J172" s="148">
        <f>ROUND(I172*H172,2)</f>
        <v>50</v>
      </c>
      <c r="K172" s="149"/>
      <c r="L172" s="30"/>
      <c r="M172" s="150" t="s">
        <v>1</v>
      </c>
      <c r="N172" s="151" t="s">
        <v>41</v>
      </c>
      <c r="O172" s="55"/>
      <c r="P172" s="152">
        <f>O172*H172</f>
        <v>0</v>
      </c>
      <c r="Q172" s="152">
        <v>1.58E-3</v>
      </c>
      <c r="R172" s="152">
        <f>Q172*H172</f>
        <v>3.16E-3</v>
      </c>
      <c r="S172" s="152">
        <v>0</v>
      </c>
      <c r="T172" s="153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4" t="s">
        <v>226</v>
      </c>
      <c r="AT172" s="154" t="s">
        <v>164</v>
      </c>
      <c r="AU172" s="154" t="s">
        <v>163</v>
      </c>
      <c r="AY172" s="14" t="s">
        <v>161</v>
      </c>
      <c r="BE172" s="155">
        <f>IF(N172="základná",J172,0)</f>
        <v>0</v>
      </c>
      <c r="BF172" s="155">
        <f>IF(N172="znížená",J172,0)</f>
        <v>50</v>
      </c>
      <c r="BG172" s="155">
        <f>IF(N172="zákl. prenesená",J172,0)</f>
        <v>0</v>
      </c>
      <c r="BH172" s="155">
        <f>IF(N172="zníž. prenesená",J172,0)</f>
        <v>0</v>
      </c>
      <c r="BI172" s="155">
        <f>IF(N172="nulová",J172,0)</f>
        <v>0</v>
      </c>
      <c r="BJ172" s="14" t="s">
        <v>163</v>
      </c>
      <c r="BK172" s="155">
        <f>ROUND(I172*H172,2)</f>
        <v>50</v>
      </c>
      <c r="BL172" s="14" t="s">
        <v>226</v>
      </c>
      <c r="BM172" s="154" t="s">
        <v>596</v>
      </c>
    </row>
    <row r="173" spans="1:65" s="2" customFormat="1" ht="24.2" customHeight="1" x14ac:dyDescent="0.2">
      <c r="A173" s="29"/>
      <c r="B173" s="141"/>
      <c r="C173" s="142" t="s">
        <v>305</v>
      </c>
      <c r="D173" s="142" t="s">
        <v>164</v>
      </c>
      <c r="E173" s="143" t="s">
        <v>293</v>
      </c>
      <c r="F173" s="144" t="s">
        <v>294</v>
      </c>
      <c r="G173" s="145" t="s">
        <v>272</v>
      </c>
      <c r="H173" s="146">
        <v>8</v>
      </c>
      <c r="I173" s="147">
        <v>18</v>
      </c>
      <c r="J173" s="148">
        <f>ROUND(I173*H173,2)</f>
        <v>144</v>
      </c>
      <c r="K173" s="149"/>
      <c r="L173" s="30"/>
      <c r="M173" s="150" t="s">
        <v>1</v>
      </c>
      <c r="N173" s="151" t="s">
        <v>41</v>
      </c>
      <c r="O173" s="55"/>
      <c r="P173" s="152">
        <f>O173*H173</f>
        <v>0</v>
      </c>
      <c r="Q173" s="152">
        <v>2.48E-3</v>
      </c>
      <c r="R173" s="152">
        <f>Q173*H173</f>
        <v>1.984E-2</v>
      </c>
      <c r="S173" s="152">
        <v>0</v>
      </c>
      <c r="T173" s="153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4" t="s">
        <v>226</v>
      </c>
      <c r="AT173" s="154" t="s">
        <v>164</v>
      </c>
      <c r="AU173" s="154" t="s">
        <v>163</v>
      </c>
      <c r="AY173" s="14" t="s">
        <v>161</v>
      </c>
      <c r="BE173" s="155">
        <f>IF(N173="základná",J173,0)</f>
        <v>0</v>
      </c>
      <c r="BF173" s="155">
        <f>IF(N173="znížená",J173,0)</f>
        <v>144</v>
      </c>
      <c r="BG173" s="155">
        <f>IF(N173="zákl. prenesená",J173,0)</f>
        <v>0</v>
      </c>
      <c r="BH173" s="155">
        <f>IF(N173="zníž. prenesená",J173,0)</f>
        <v>0</v>
      </c>
      <c r="BI173" s="155">
        <f>IF(N173="nulová",J173,0)</f>
        <v>0</v>
      </c>
      <c r="BJ173" s="14" t="s">
        <v>163</v>
      </c>
      <c r="BK173" s="155">
        <f>ROUND(I173*H173,2)</f>
        <v>144</v>
      </c>
      <c r="BL173" s="14" t="s">
        <v>226</v>
      </c>
      <c r="BM173" s="154" t="s">
        <v>597</v>
      </c>
    </row>
    <row r="174" spans="1:65" s="2" customFormat="1" ht="24.2" customHeight="1" x14ac:dyDescent="0.2">
      <c r="A174" s="29"/>
      <c r="B174" s="141"/>
      <c r="C174" s="142" t="s">
        <v>309</v>
      </c>
      <c r="D174" s="142" t="s">
        <v>164</v>
      </c>
      <c r="E174" s="143" t="s">
        <v>297</v>
      </c>
      <c r="F174" s="144" t="s">
        <v>298</v>
      </c>
      <c r="G174" s="145" t="s">
        <v>193</v>
      </c>
      <c r="H174" s="146">
        <v>6.2E-2</v>
      </c>
      <c r="I174" s="147">
        <v>1</v>
      </c>
      <c r="J174" s="148">
        <f>ROUND(I174*H174,2)</f>
        <v>0.06</v>
      </c>
      <c r="K174" s="149"/>
      <c r="L174" s="30"/>
      <c r="M174" s="150" t="s">
        <v>1</v>
      </c>
      <c r="N174" s="151" t="s">
        <v>41</v>
      </c>
      <c r="O174" s="55"/>
      <c r="P174" s="152">
        <f>O174*H174</f>
        <v>0</v>
      </c>
      <c r="Q174" s="152">
        <v>0</v>
      </c>
      <c r="R174" s="152">
        <f>Q174*H174</f>
        <v>0</v>
      </c>
      <c r="S174" s="152">
        <v>0</v>
      </c>
      <c r="T174" s="153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4" t="s">
        <v>226</v>
      </c>
      <c r="AT174" s="154" t="s">
        <v>164</v>
      </c>
      <c r="AU174" s="154" t="s">
        <v>163</v>
      </c>
      <c r="AY174" s="14" t="s">
        <v>161</v>
      </c>
      <c r="BE174" s="155">
        <f>IF(N174="základná",J174,0)</f>
        <v>0</v>
      </c>
      <c r="BF174" s="155">
        <f>IF(N174="znížená",J174,0)</f>
        <v>0.06</v>
      </c>
      <c r="BG174" s="155">
        <f>IF(N174="zákl. prenesená",J174,0)</f>
        <v>0</v>
      </c>
      <c r="BH174" s="155">
        <f>IF(N174="zníž. prenesená",J174,0)</f>
        <v>0</v>
      </c>
      <c r="BI174" s="155">
        <f>IF(N174="nulová",J174,0)</f>
        <v>0</v>
      </c>
      <c r="BJ174" s="14" t="s">
        <v>163</v>
      </c>
      <c r="BK174" s="155">
        <f>ROUND(I174*H174,2)</f>
        <v>0.06</v>
      </c>
      <c r="BL174" s="14" t="s">
        <v>226</v>
      </c>
      <c r="BM174" s="154" t="s">
        <v>598</v>
      </c>
    </row>
    <row r="175" spans="1:65" s="12" customFormat="1" ht="22.9" customHeight="1" x14ac:dyDescent="0.2">
      <c r="B175" s="128"/>
      <c r="D175" s="129" t="s">
        <v>74</v>
      </c>
      <c r="E175" s="139" t="s">
        <v>300</v>
      </c>
      <c r="F175" s="139" t="s">
        <v>301</v>
      </c>
      <c r="I175" s="131"/>
      <c r="J175" s="140">
        <f>BK175</f>
        <v>2205.08</v>
      </c>
      <c r="L175" s="128"/>
      <c r="M175" s="133"/>
      <c r="N175" s="134"/>
      <c r="O175" s="134"/>
      <c r="P175" s="135">
        <f>SUM(P176:P178)</f>
        <v>0</v>
      </c>
      <c r="Q175" s="134"/>
      <c r="R175" s="135">
        <f>SUM(R176:R178)</f>
        <v>7.6999999999999999E-2</v>
      </c>
      <c r="S175" s="134"/>
      <c r="T175" s="136">
        <f>SUM(T176:T178)</f>
        <v>0</v>
      </c>
      <c r="AR175" s="129" t="s">
        <v>163</v>
      </c>
      <c r="AT175" s="137" t="s">
        <v>74</v>
      </c>
      <c r="AU175" s="137" t="s">
        <v>83</v>
      </c>
      <c r="AY175" s="129" t="s">
        <v>161</v>
      </c>
      <c r="BK175" s="138">
        <f>SUM(BK176:BK178)</f>
        <v>2205.08</v>
      </c>
    </row>
    <row r="176" spans="1:65" s="2" customFormat="1" ht="24.2" customHeight="1" x14ac:dyDescent="0.2">
      <c r="A176" s="29"/>
      <c r="B176" s="141"/>
      <c r="C176" s="142" t="s">
        <v>444</v>
      </c>
      <c r="D176" s="142" t="s">
        <v>164</v>
      </c>
      <c r="E176" s="143" t="s">
        <v>599</v>
      </c>
      <c r="F176" s="144" t="s">
        <v>600</v>
      </c>
      <c r="G176" s="145" t="s">
        <v>198</v>
      </c>
      <c r="H176" s="146">
        <v>7</v>
      </c>
      <c r="I176" s="147">
        <v>95</v>
      </c>
      <c r="J176" s="148">
        <f>ROUND(I176*H176,2)</f>
        <v>665</v>
      </c>
      <c r="K176" s="149"/>
      <c r="L176" s="30"/>
      <c r="M176" s="150" t="s">
        <v>1</v>
      </c>
      <c r="N176" s="151" t="s">
        <v>41</v>
      </c>
      <c r="O176" s="55"/>
      <c r="P176" s="152">
        <f>O176*H176</f>
        <v>0</v>
      </c>
      <c r="Q176" s="152">
        <v>0</v>
      </c>
      <c r="R176" s="152">
        <f>Q176*H176</f>
        <v>0</v>
      </c>
      <c r="S176" s="152">
        <v>0</v>
      </c>
      <c r="T176" s="153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4" t="s">
        <v>226</v>
      </c>
      <c r="AT176" s="154" t="s">
        <v>164</v>
      </c>
      <c r="AU176" s="154" t="s">
        <v>163</v>
      </c>
      <c r="AY176" s="14" t="s">
        <v>161</v>
      </c>
      <c r="BE176" s="155">
        <f>IF(N176="základná",J176,0)</f>
        <v>0</v>
      </c>
      <c r="BF176" s="155">
        <f>IF(N176="znížená",J176,0)</f>
        <v>665</v>
      </c>
      <c r="BG176" s="155">
        <f>IF(N176="zákl. prenesená",J176,0)</f>
        <v>0</v>
      </c>
      <c r="BH176" s="155">
        <f>IF(N176="zníž. prenesená",J176,0)</f>
        <v>0</v>
      </c>
      <c r="BI176" s="155">
        <f>IF(N176="nulová",J176,0)</f>
        <v>0</v>
      </c>
      <c r="BJ176" s="14" t="s">
        <v>163</v>
      </c>
      <c r="BK176" s="155">
        <f>ROUND(I176*H176,2)</f>
        <v>665</v>
      </c>
      <c r="BL176" s="14" t="s">
        <v>226</v>
      </c>
      <c r="BM176" s="154" t="s">
        <v>601</v>
      </c>
    </row>
    <row r="177" spans="1:65" s="2" customFormat="1" ht="14.45" customHeight="1" x14ac:dyDescent="0.2">
      <c r="A177" s="29"/>
      <c r="B177" s="141"/>
      <c r="C177" s="156" t="s">
        <v>448</v>
      </c>
      <c r="D177" s="156" t="s">
        <v>201</v>
      </c>
      <c r="E177" s="157" t="s">
        <v>602</v>
      </c>
      <c r="F177" s="158" t="s">
        <v>603</v>
      </c>
      <c r="G177" s="159" t="s">
        <v>198</v>
      </c>
      <c r="H177" s="160">
        <v>7</v>
      </c>
      <c r="I177" s="161">
        <v>220</v>
      </c>
      <c r="J177" s="162">
        <f>ROUND(I177*H177,2)</f>
        <v>1540</v>
      </c>
      <c r="K177" s="163"/>
      <c r="L177" s="164"/>
      <c r="M177" s="165" t="s">
        <v>1</v>
      </c>
      <c r="N177" s="166" t="s">
        <v>41</v>
      </c>
      <c r="O177" s="55"/>
      <c r="P177" s="152">
        <f>O177*H177</f>
        <v>0</v>
      </c>
      <c r="Q177" s="152">
        <v>1.0999999999999999E-2</v>
      </c>
      <c r="R177" s="152">
        <f>Q177*H177</f>
        <v>7.6999999999999999E-2</v>
      </c>
      <c r="S177" s="152">
        <v>0</v>
      </c>
      <c r="T177" s="153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4" t="s">
        <v>281</v>
      </c>
      <c r="AT177" s="154" t="s">
        <v>201</v>
      </c>
      <c r="AU177" s="154" t="s">
        <v>163</v>
      </c>
      <c r="AY177" s="14" t="s">
        <v>161</v>
      </c>
      <c r="BE177" s="155">
        <f>IF(N177="základná",J177,0)</f>
        <v>0</v>
      </c>
      <c r="BF177" s="155">
        <f>IF(N177="znížená",J177,0)</f>
        <v>1540</v>
      </c>
      <c r="BG177" s="155">
        <f>IF(N177="zákl. prenesená",J177,0)</f>
        <v>0</v>
      </c>
      <c r="BH177" s="155">
        <f>IF(N177="zníž. prenesená",J177,0)</f>
        <v>0</v>
      </c>
      <c r="BI177" s="155">
        <f>IF(N177="nulová",J177,0)</f>
        <v>0</v>
      </c>
      <c r="BJ177" s="14" t="s">
        <v>163</v>
      </c>
      <c r="BK177" s="155">
        <f>ROUND(I177*H177,2)</f>
        <v>1540</v>
      </c>
      <c r="BL177" s="14" t="s">
        <v>226</v>
      </c>
      <c r="BM177" s="154" t="s">
        <v>604</v>
      </c>
    </row>
    <row r="178" spans="1:65" s="2" customFormat="1" ht="24.2" customHeight="1" x14ac:dyDescent="0.2">
      <c r="A178" s="29"/>
      <c r="B178" s="141"/>
      <c r="C178" s="142" t="s">
        <v>452</v>
      </c>
      <c r="D178" s="142" t="s">
        <v>164</v>
      </c>
      <c r="E178" s="143" t="s">
        <v>327</v>
      </c>
      <c r="F178" s="144" t="s">
        <v>328</v>
      </c>
      <c r="G178" s="145" t="s">
        <v>193</v>
      </c>
      <c r="H178" s="146">
        <v>7.6999999999999999E-2</v>
      </c>
      <c r="I178" s="147">
        <v>1</v>
      </c>
      <c r="J178" s="148">
        <f>ROUND(I178*H178,2)</f>
        <v>0.08</v>
      </c>
      <c r="K178" s="149"/>
      <c r="L178" s="30"/>
      <c r="M178" s="150" t="s">
        <v>1</v>
      </c>
      <c r="N178" s="151" t="s">
        <v>41</v>
      </c>
      <c r="O178" s="55"/>
      <c r="P178" s="152">
        <f>O178*H178</f>
        <v>0</v>
      </c>
      <c r="Q178" s="152">
        <v>0</v>
      </c>
      <c r="R178" s="152">
        <f>Q178*H178</f>
        <v>0</v>
      </c>
      <c r="S178" s="152">
        <v>0</v>
      </c>
      <c r="T178" s="153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4" t="s">
        <v>226</v>
      </c>
      <c r="AT178" s="154" t="s">
        <v>164</v>
      </c>
      <c r="AU178" s="154" t="s">
        <v>163</v>
      </c>
      <c r="AY178" s="14" t="s">
        <v>161</v>
      </c>
      <c r="BE178" s="155">
        <f>IF(N178="základná",J178,0)</f>
        <v>0</v>
      </c>
      <c r="BF178" s="155">
        <f>IF(N178="znížená",J178,0)</f>
        <v>0.08</v>
      </c>
      <c r="BG178" s="155">
        <f>IF(N178="zákl. prenesená",J178,0)</f>
        <v>0</v>
      </c>
      <c r="BH178" s="155">
        <f>IF(N178="zníž. prenesená",J178,0)</f>
        <v>0</v>
      </c>
      <c r="BI178" s="155">
        <f>IF(N178="nulová",J178,0)</f>
        <v>0</v>
      </c>
      <c r="BJ178" s="14" t="s">
        <v>163</v>
      </c>
      <c r="BK178" s="155">
        <f>ROUND(I178*H178,2)</f>
        <v>0.08</v>
      </c>
      <c r="BL178" s="14" t="s">
        <v>226</v>
      </c>
      <c r="BM178" s="154" t="s">
        <v>605</v>
      </c>
    </row>
    <row r="179" spans="1:65" s="12" customFormat="1" ht="22.9" customHeight="1" x14ac:dyDescent="0.2">
      <c r="B179" s="128"/>
      <c r="D179" s="129" t="s">
        <v>74</v>
      </c>
      <c r="E179" s="139" t="s">
        <v>606</v>
      </c>
      <c r="F179" s="139" t="s">
        <v>607</v>
      </c>
      <c r="I179" s="131"/>
      <c r="J179" s="140">
        <f>BK179</f>
        <v>9930</v>
      </c>
      <c r="L179" s="128"/>
      <c r="M179" s="133"/>
      <c r="N179" s="134"/>
      <c r="O179" s="134"/>
      <c r="P179" s="135">
        <f>SUM(P180:P190)</f>
        <v>0</v>
      </c>
      <c r="Q179" s="134"/>
      <c r="R179" s="135">
        <f>SUM(R180:R190)</f>
        <v>0</v>
      </c>
      <c r="S179" s="134"/>
      <c r="T179" s="136">
        <f>SUM(T180:T190)</f>
        <v>0</v>
      </c>
      <c r="AR179" s="129" t="s">
        <v>163</v>
      </c>
      <c r="AT179" s="137" t="s">
        <v>74</v>
      </c>
      <c r="AU179" s="137" t="s">
        <v>83</v>
      </c>
      <c r="AY179" s="129" t="s">
        <v>161</v>
      </c>
      <c r="BK179" s="138">
        <f>SUM(BK180:BK190)</f>
        <v>9930</v>
      </c>
    </row>
    <row r="180" spans="1:65" s="2" customFormat="1" ht="14.45" customHeight="1" x14ac:dyDescent="0.2">
      <c r="A180" s="29"/>
      <c r="B180" s="141"/>
      <c r="C180" s="175" t="s">
        <v>460</v>
      </c>
      <c r="D180" s="175" t="s">
        <v>164</v>
      </c>
      <c r="E180" s="176" t="s">
        <v>608</v>
      </c>
      <c r="F180" s="177" t="s">
        <v>609</v>
      </c>
      <c r="G180" s="178" t="s">
        <v>272</v>
      </c>
      <c r="H180" s="174">
        <v>49.5</v>
      </c>
      <c r="I180" s="179">
        <v>22</v>
      </c>
      <c r="J180" s="180">
        <f t="shared" ref="J180:J190" si="20">ROUND(I180*H180,2)</f>
        <v>1089</v>
      </c>
      <c r="K180" s="149"/>
      <c r="L180" s="30"/>
      <c r="M180" s="150" t="s">
        <v>1</v>
      </c>
      <c r="N180" s="151" t="s">
        <v>41</v>
      </c>
      <c r="O180" s="55"/>
      <c r="P180" s="152">
        <f t="shared" ref="P180:P190" si="21">O180*H180</f>
        <v>0</v>
      </c>
      <c r="Q180" s="152">
        <v>0</v>
      </c>
      <c r="R180" s="152">
        <f t="shared" ref="R180:R190" si="22">Q180*H180</f>
        <v>0</v>
      </c>
      <c r="S180" s="152">
        <v>0</v>
      </c>
      <c r="T180" s="153">
        <f t="shared" ref="T180:T190" si="23"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4" t="s">
        <v>168</v>
      </c>
      <c r="AT180" s="154" t="s">
        <v>164</v>
      </c>
      <c r="AU180" s="154" t="s">
        <v>163</v>
      </c>
      <c r="AY180" s="14" t="s">
        <v>161</v>
      </c>
      <c r="BE180" s="155">
        <f t="shared" ref="BE180:BE190" si="24">IF(N180="základná",J180,0)</f>
        <v>0</v>
      </c>
      <c r="BF180" s="155">
        <f t="shared" ref="BF180:BF190" si="25">IF(N180="znížená",J180,0)</f>
        <v>1089</v>
      </c>
      <c r="BG180" s="155">
        <f t="shared" ref="BG180:BG190" si="26">IF(N180="zákl. prenesená",J180,0)</f>
        <v>0</v>
      </c>
      <c r="BH180" s="155">
        <f t="shared" ref="BH180:BH190" si="27">IF(N180="zníž. prenesená",J180,0)</f>
        <v>0</v>
      </c>
      <c r="BI180" s="155">
        <f t="shared" ref="BI180:BI190" si="28">IF(N180="nulová",J180,0)</f>
        <v>0</v>
      </c>
      <c r="BJ180" s="14" t="s">
        <v>163</v>
      </c>
      <c r="BK180" s="155">
        <f t="shared" ref="BK180:BK190" si="29">ROUND(I180*H180,2)</f>
        <v>1089</v>
      </c>
      <c r="BL180" s="14" t="s">
        <v>168</v>
      </c>
      <c r="BM180" s="154" t="s">
        <v>610</v>
      </c>
    </row>
    <row r="181" spans="1:65" s="2" customFormat="1" ht="14.45" customHeight="1" x14ac:dyDescent="0.2">
      <c r="A181" s="29"/>
      <c r="B181" s="141"/>
      <c r="C181" s="175" t="s">
        <v>464</v>
      </c>
      <c r="D181" s="175" t="s">
        <v>164</v>
      </c>
      <c r="E181" s="176" t="s">
        <v>611</v>
      </c>
      <c r="F181" s="177" t="s">
        <v>612</v>
      </c>
      <c r="G181" s="178" t="s">
        <v>272</v>
      </c>
      <c r="H181" s="174">
        <v>4.5</v>
      </c>
      <c r="I181" s="179">
        <v>32</v>
      </c>
      <c r="J181" s="180">
        <f t="shared" si="20"/>
        <v>144</v>
      </c>
      <c r="K181" s="149"/>
      <c r="L181" s="30"/>
      <c r="M181" s="150" t="s">
        <v>1</v>
      </c>
      <c r="N181" s="151" t="s">
        <v>41</v>
      </c>
      <c r="O181" s="55"/>
      <c r="P181" s="152">
        <f t="shared" si="21"/>
        <v>0</v>
      </c>
      <c r="Q181" s="152">
        <v>0</v>
      </c>
      <c r="R181" s="152">
        <f t="shared" si="22"/>
        <v>0</v>
      </c>
      <c r="S181" s="152">
        <v>0</v>
      </c>
      <c r="T181" s="153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4" t="s">
        <v>168</v>
      </c>
      <c r="AT181" s="154" t="s">
        <v>164</v>
      </c>
      <c r="AU181" s="154" t="s">
        <v>163</v>
      </c>
      <c r="AY181" s="14" t="s">
        <v>161</v>
      </c>
      <c r="BE181" s="155">
        <f t="shared" si="24"/>
        <v>0</v>
      </c>
      <c r="BF181" s="155">
        <f t="shared" si="25"/>
        <v>144</v>
      </c>
      <c r="BG181" s="155">
        <f t="shared" si="26"/>
        <v>0</v>
      </c>
      <c r="BH181" s="155">
        <f t="shared" si="27"/>
        <v>0</v>
      </c>
      <c r="BI181" s="155">
        <f t="shared" si="28"/>
        <v>0</v>
      </c>
      <c r="BJ181" s="14" t="s">
        <v>163</v>
      </c>
      <c r="BK181" s="155">
        <f t="shared" si="29"/>
        <v>144</v>
      </c>
      <c r="BL181" s="14" t="s">
        <v>168</v>
      </c>
      <c r="BM181" s="154" t="s">
        <v>613</v>
      </c>
    </row>
    <row r="182" spans="1:65" s="2" customFormat="1" ht="14.45" customHeight="1" x14ac:dyDescent="0.2">
      <c r="A182" s="29"/>
      <c r="B182" s="141"/>
      <c r="C182" s="175" t="s">
        <v>351</v>
      </c>
      <c r="D182" s="175" t="s">
        <v>164</v>
      </c>
      <c r="E182" s="176" t="s">
        <v>614</v>
      </c>
      <c r="F182" s="177" t="s">
        <v>615</v>
      </c>
      <c r="G182" s="178" t="s">
        <v>272</v>
      </c>
      <c r="H182" s="174">
        <v>84</v>
      </c>
      <c r="I182" s="179">
        <v>44</v>
      </c>
      <c r="J182" s="180">
        <f t="shared" si="20"/>
        <v>3696</v>
      </c>
      <c r="K182" s="149"/>
      <c r="L182" s="30"/>
      <c r="M182" s="150" t="s">
        <v>1</v>
      </c>
      <c r="N182" s="151" t="s">
        <v>41</v>
      </c>
      <c r="O182" s="55"/>
      <c r="P182" s="152">
        <f t="shared" si="21"/>
        <v>0</v>
      </c>
      <c r="Q182" s="152">
        <v>0</v>
      </c>
      <c r="R182" s="152">
        <f t="shared" si="22"/>
        <v>0</v>
      </c>
      <c r="S182" s="152">
        <v>0</v>
      </c>
      <c r="T182" s="153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4" t="s">
        <v>168</v>
      </c>
      <c r="AT182" s="154" t="s">
        <v>164</v>
      </c>
      <c r="AU182" s="154" t="s">
        <v>163</v>
      </c>
      <c r="AY182" s="14" t="s">
        <v>161</v>
      </c>
      <c r="BE182" s="155">
        <f t="shared" si="24"/>
        <v>0</v>
      </c>
      <c r="BF182" s="155">
        <f t="shared" si="25"/>
        <v>3696</v>
      </c>
      <c r="BG182" s="155">
        <f t="shared" si="26"/>
        <v>0</v>
      </c>
      <c r="BH182" s="155">
        <f t="shared" si="27"/>
        <v>0</v>
      </c>
      <c r="BI182" s="155">
        <f t="shared" si="28"/>
        <v>0</v>
      </c>
      <c r="BJ182" s="14" t="s">
        <v>163</v>
      </c>
      <c r="BK182" s="155">
        <f t="shared" si="29"/>
        <v>3696</v>
      </c>
      <c r="BL182" s="14" t="s">
        <v>168</v>
      </c>
      <c r="BM182" s="154" t="s">
        <v>616</v>
      </c>
    </row>
    <row r="183" spans="1:65" s="2" customFormat="1" ht="14.45" customHeight="1" x14ac:dyDescent="0.2">
      <c r="A183" s="29"/>
      <c r="B183" s="141"/>
      <c r="C183" s="175" t="s">
        <v>355</v>
      </c>
      <c r="D183" s="175" t="s">
        <v>164</v>
      </c>
      <c r="E183" s="176" t="s">
        <v>617</v>
      </c>
      <c r="F183" s="177" t="s">
        <v>618</v>
      </c>
      <c r="G183" s="178" t="s">
        <v>290</v>
      </c>
      <c r="H183" s="174">
        <v>3</v>
      </c>
      <c r="I183" s="179">
        <v>150</v>
      </c>
      <c r="J183" s="180">
        <f t="shared" si="20"/>
        <v>450</v>
      </c>
      <c r="K183" s="149"/>
      <c r="L183" s="30"/>
      <c r="M183" s="150" t="s">
        <v>1</v>
      </c>
      <c r="N183" s="151" t="s">
        <v>41</v>
      </c>
      <c r="O183" s="55"/>
      <c r="P183" s="152">
        <f t="shared" si="21"/>
        <v>0</v>
      </c>
      <c r="Q183" s="152">
        <v>0</v>
      </c>
      <c r="R183" s="152">
        <f t="shared" si="22"/>
        <v>0</v>
      </c>
      <c r="S183" s="152">
        <v>0</v>
      </c>
      <c r="T183" s="153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4" t="s">
        <v>168</v>
      </c>
      <c r="AT183" s="154" t="s">
        <v>164</v>
      </c>
      <c r="AU183" s="154" t="s">
        <v>163</v>
      </c>
      <c r="AY183" s="14" t="s">
        <v>161</v>
      </c>
      <c r="BE183" s="155">
        <f t="shared" si="24"/>
        <v>0</v>
      </c>
      <c r="BF183" s="155">
        <f t="shared" si="25"/>
        <v>450</v>
      </c>
      <c r="BG183" s="155">
        <f t="shared" si="26"/>
        <v>0</v>
      </c>
      <c r="BH183" s="155">
        <f t="shared" si="27"/>
        <v>0</v>
      </c>
      <c r="BI183" s="155">
        <f t="shared" si="28"/>
        <v>0</v>
      </c>
      <c r="BJ183" s="14" t="s">
        <v>163</v>
      </c>
      <c r="BK183" s="155">
        <f t="shared" si="29"/>
        <v>450</v>
      </c>
      <c r="BL183" s="14" t="s">
        <v>168</v>
      </c>
      <c r="BM183" s="154" t="s">
        <v>619</v>
      </c>
    </row>
    <row r="184" spans="1:65" s="2" customFormat="1" ht="14.45" customHeight="1" x14ac:dyDescent="0.2">
      <c r="A184" s="29"/>
      <c r="B184" s="141"/>
      <c r="C184" s="175" t="s">
        <v>359</v>
      </c>
      <c r="D184" s="175" t="s">
        <v>164</v>
      </c>
      <c r="E184" s="176" t="s">
        <v>620</v>
      </c>
      <c r="F184" s="177" t="s">
        <v>621</v>
      </c>
      <c r="G184" s="178" t="s">
        <v>290</v>
      </c>
      <c r="H184" s="174">
        <v>3</v>
      </c>
      <c r="I184" s="179">
        <v>350</v>
      </c>
      <c r="J184" s="180">
        <f t="shared" si="20"/>
        <v>1050</v>
      </c>
      <c r="K184" s="149"/>
      <c r="L184" s="30"/>
      <c r="M184" s="150" t="s">
        <v>1</v>
      </c>
      <c r="N184" s="151" t="s">
        <v>41</v>
      </c>
      <c r="O184" s="55"/>
      <c r="P184" s="152">
        <f t="shared" si="21"/>
        <v>0</v>
      </c>
      <c r="Q184" s="152">
        <v>0</v>
      </c>
      <c r="R184" s="152">
        <f t="shared" si="22"/>
        <v>0</v>
      </c>
      <c r="S184" s="152">
        <v>0</v>
      </c>
      <c r="T184" s="153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4" t="s">
        <v>168</v>
      </c>
      <c r="AT184" s="154" t="s">
        <v>164</v>
      </c>
      <c r="AU184" s="154" t="s">
        <v>163</v>
      </c>
      <c r="AY184" s="14" t="s">
        <v>161</v>
      </c>
      <c r="BE184" s="155">
        <f t="shared" si="24"/>
        <v>0</v>
      </c>
      <c r="BF184" s="155">
        <f t="shared" si="25"/>
        <v>1050</v>
      </c>
      <c r="BG184" s="155">
        <f t="shared" si="26"/>
        <v>0</v>
      </c>
      <c r="BH184" s="155">
        <f t="shared" si="27"/>
        <v>0</v>
      </c>
      <c r="BI184" s="155">
        <f t="shared" si="28"/>
        <v>0</v>
      </c>
      <c r="BJ184" s="14" t="s">
        <v>163</v>
      </c>
      <c r="BK184" s="155">
        <f t="shared" si="29"/>
        <v>1050</v>
      </c>
      <c r="BL184" s="14" t="s">
        <v>168</v>
      </c>
      <c r="BM184" s="154" t="s">
        <v>622</v>
      </c>
    </row>
    <row r="185" spans="1:65" s="2" customFormat="1" ht="14.45" customHeight="1" x14ac:dyDescent="0.2">
      <c r="A185" s="29"/>
      <c r="B185" s="141"/>
      <c r="C185" s="175" t="s">
        <v>363</v>
      </c>
      <c r="D185" s="175" t="s">
        <v>164</v>
      </c>
      <c r="E185" s="176" t="s">
        <v>623</v>
      </c>
      <c r="F185" s="177" t="s">
        <v>624</v>
      </c>
      <c r="G185" s="178" t="s">
        <v>290</v>
      </c>
      <c r="H185" s="174">
        <v>3</v>
      </c>
      <c r="I185" s="179">
        <v>250</v>
      </c>
      <c r="J185" s="180">
        <f t="shared" si="20"/>
        <v>750</v>
      </c>
      <c r="K185" s="149"/>
      <c r="L185" s="30"/>
      <c r="M185" s="150" t="s">
        <v>1</v>
      </c>
      <c r="N185" s="151" t="s">
        <v>41</v>
      </c>
      <c r="O185" s="55"/>
      <c r="P185" s="152">
        <f t="shared" si="21"/>
        <v>0</v>
      </c>
      <c r="Q185" s="152">
        <v>0</v>
      </c>
      <c r="R185" s="152">
        <f t="shared" si="22"/>
        <v>0</v>
      </c>
      <c r="S185" s="152">
        <v>0</v>
      </c>
      <c r="T185" s="153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4" t="s">
        <v>168</v>
      </c>
      <c r="AT185" s="154" t="s">
        <v>164</v>
      </c>
      <c r="AU185" s="154" t="s">
        <v>163</v>
      </c>
      <c r="AY185" s="14" t="s">
        <v>161</v>
      </c>
      <c r="BE185" s="155">
        <f t="shared" si="24"/>
        <v>0</v>
      </c>
      <c r="BF185" s="155">
        <f t="shared" si="25"/>
        <v>750</v>
      </c>
      <c r="BG185" s="155">
        <f t="shared" si="26"/>
        <v>0</v>
      </c>
      <c r="BH185" s="155">
        <f t="shared" si="27"/>
        <v>0</v>
      </c>
      <c r="BI185" s="155">
        <f t="shared" si="28"/>
        <v>0</v>
      </c>
      <c r="BJ185" s="14" t="s">
        <v>163</v>
      </c>
      <c r="BK185" s="155">
        <f t="shared" si="29"/>
        <v>750</v>
      </c>
      <c r="BL185" s="14" t="s">
        <v>168</v>
      </c>
      <c r="BM185" s="154" t="s">
        <v>625</v>
      </c>
    </row>
    <row r="186" spans="1:65" s="2" customFormat="1" ht="14.45" customHeight="1" x14ac:dyDescent="0.2">
      <c r="A186" s="29"/>
      <c r="B186" s="141"/>
      <c r="C186" s="175" t="s">
        <v>368</v>
      </c>
      <c r="D186" s="175" t="s">
        <v>164</v>
      </c>
      <c r="E186" s="176" t="s">
        <v>626</v>
      </c>
      <c r="F186" s="177" t="s">
        <v>627</v>
      </c>
      <c r="G186" s="178" t="s">
        <v>374</v>
      </c>
      <c r="H186" s="174">
        <v>3</v>
      </c>
      <c r="I186" s="179">
        <v>250</v>
      </c>
      <c r="J186" s="180">
        <f t="shared" si="20"/>
        <v>750</v>
      </c>
      <c r="K186" s="149"/>
      <c r="L186" s="30"/>
      <c r="M186" s="150" t="s">
        <v>1</v>
      </c>
      <c r="N186" s="151" t="s">
        <v>41</v>
      </c>
      <c r="O186" s="55"/>
      <c r="P186" s="152">
        <f t="shared" si="21"/>
        <v>0</v>
      </c>
      <c r="Q186" s="152">
        <v>0</v>
      </c>
      <c r="R186" s="152">
        <f t="shared" si="22"/>
        <v>0</v>
      </c>
      <c r="S186" s="152">
        <v>0</v>
      </c>
      <c r="T186" s="153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4" t="s">
        <v>168</v>
      </c>
      <c r="AT186" s="154" t="s">
        <v>164</v>
      </c>
      <c r="AU186" s="154" t="s">
        <v>163</v>
      </c>
      <c r="AY186" s="14" t="s">
        <v>161</v>
      </c>
      <c r="BE186" s="155">
        <f t="shared" si="24"/>
        <v>0</v>
      </c>
      <c r="BF186" s="155">
        <f t="shared" si="25"/>
        <v>750</v>
      </c>
      <c r="BG186" s="155">
        <f t="shared" si="26"/>
        <v>0</v>
      </c>
      <c r="BH186" s="155">
        <f t="shared" si="27"/>
        <v>0</v>
      </c>
      <c r="BI186" s="155">
        <f t="shared" si="28"/>
        <v>0</v>
      </c>
      <c r="BJ186" s="14" t="s">
        <v>163</v>
      </c>
      <c r="BK186" s="155">
        <f t="shared" si="29"/>
        <v>750</v>
      </c>
      <c r="BL186" s="14" t="s">
        <v>168</v>
      </c>
      <c r="BM186" s="154" t="s">
        <v>628</v>
      </c>
    </row>
    <row r="187" spans="1:65" s="2" customFormat="1" ht="14.45" customHeight="1" x14ac:dyDescent="0.2">
      <c r="A187" s="29"/>
      <c r="B187" s="141"/>
      <c r="C187" s="175" t="s">
        <v>259</v>
      </c>
      <c r="D187" s="175" t="s">
        <v>164</v>
      </c>
      <c r="E187" s="176" t="s">
        <v>629</v>
      </c>
      <c r="F187" s="177" t="s">
        <v>630</v>
      </c>
      <c r="G187" s="178" t="s">
        <v>374</v>
      </c>
      <c r="H187" s="174">
        <v>3</v>
      </c>
      <c r="I187" s="179">
        <v>250</v>
      </c>
      <c r="J187" s="180">
        <f t="shared" si="20"/>
        <v>750</v>
      </c>
      <c r="K187" s="149"/>
      <c r="L187" s="30"/>
      <c r="M187" s="150" t="s">
        <v>1</v>
      </c>
      <c r="N187" s="151" t="s">
        <v>41</v>
      </c>
      <c r="O187" s="55"/>
      <c r="P187" s="152">
        <f t="shared" si="21"/>
        <v>0</v>
      </c>
      <c r="Q187" s="152">
        <v>0</v>
      </c>
      <c r="R187" s="152">
        <f t="shared" si="22"/>
        <v>0</v>
      </c>
      <c r="S187" s="152">
        <v>0</v>
      </c>
      <c r="T187" s="153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4" t="s">
        <v>168</v>
      </c>
      <c r="AT187" s="154" t="s">
        <v>164</v>
      </c>
      <c r="AU187" s="154" t="s">
        <v>163</v>
      </c>
      <c r="AY187" s="14" t="s">
        <v>161</v>
      </c>
      <c r="BE187" s="155">
        <f t="shared" si="24"/>
        <v>0</v>
      </c>
      <c r="BF187" s="155">
        <f t="shared" si="25"/>
        <v>750</v>
      </c>
      <c r="BG187" s="155">
        <f t="shared" si="26"/>
        <v>0</v>
      </c>
      <c r="BH187" s="155">
        <f t="shared" si="27"/>
        <v>0</v>
      </c>
      <c r="BI187" s="155">
        <f t="shared" si="28"/>
        <v>0</v>
      </c>
      <c r="BJ187" s="14" t="s">
        <v>163</v>
      </c>
      <c r="BK187" s="155">
        <f t="shared" si="29"/>
        <v>750</v>
      </c>
      <c r="BL187" s="14" t="s">
        <v>168</v>
      </c>
      <c r="BM187" s="154" t="s">
        <v>631</v>
      </c>
    </row>
    <row r="188" spans="1:65" s="2" customFormat="1" ht="14.45" customHeight="1" x14ac:dyDescent="0.2">
      <c r="A188" s="29"/>
      <c r="B188" s="141"/>
      <c r="C188" s="175" t="s">
        <v>376</v>
      </c>
      <c r="D188" s="175" t="s">
        <v>164</v>
      </c>
      <c r="E188" s="176" t="s">
        <v>632</v>
      </c>
      <c r="F188" s="177" t="s">
        <v>633</v>
      </c>
      <c r="G188" s="178" t="s">
        <v>290</v>
      </c>
      <c r="H188" s="174">
        <v>3</v>
      </c>
      <c r="I188" s="179">
        <v>250</v>
      </c>
      <c r="J188" s="180">
        <f t="shared" si="20"/>
        <v>750</v>
      </c>
      <c r="K188" s="149"/>
      <c r="L188" s="30"/>
      <c r="M188" s="150" t="s">
        <v>1</v>
      </c>
      <c r="N188" s="151" t="s">
        <v>41</v>
      </c>
      <c r="O188" s="55"/>
      <c r="P188" s="152">
        <f t="shared" si="21"/>
        <v>0</v>
      </c>
      <c r="Q188" s="152">
        <v>0</v>
      </c>
      <c r="R188" s="152">
        <f t="shared" si="22"/>
        <v>0</v>
      </c>
      <c r="S188" s="152">
        <v>0</v>
      </c>
      <c r="T188" s="153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4" t="s">
        <v>168</v>
      </c>
      <c r="AT188" s="154" t="s">
        <v>164</v>
      </c>
      <c r="AU188" s="154" t="s">
        <v>163</v>
      </c>
      <c r="AY188" s="14" t="s">
        <v>161</v>
      </c>
      <c r="BE188" s="155">
        <f t="shared" si="24"/>
        <v>0</v>
      </c>
      <c r="BF188" s="155">
        <f t="shared" si="25"/>
        <v>750</v>
      </c>
      <c r="BG188" s="155">
        <f t="shared" si="26"/>
        <v>0</v>
      </c>
      <c r="BH188" s="155">
        <f t="shared" si="27"/>
        <v>0</v>
      </c>
      <c r="BI188" s="155">
        <f t="shared" si="28"/>
        <v>0</v>
      </c>
      <c r="BJ188" s="14" t="s">
        <v>163</v>
      </c>
      <c r="BK188" s="155">
        <f t="shared" si="29"/>
        <v>750</v>
      </c>
      <c r="BL188" s="14" t="s">
        <v>168</v>
      </c>
      <c r="BM188" s="154" t="s">
        <v>634</v>
      </c>
    </row>
    <row r="189" spans="1:65" s="2" customFormat="1" ht="14.45" customHeight="1" x14ac:dyDescent="0.2">
      <c r="A189" s="29"/>
      <c r="B189" s="141"/>
      <c r="C189" s="175" t="s">
        <v>380</v>
      </c>
      <c r="D189" s="175" t="s">
        <v>164</v>
      </c>
      <c r="E189" s="176" t="s">
        <v>635</v>
      </c>
      <c r="F189" s="177" t="s">
        <v>636</v>
      </c>
      <c r="G189" s="178" t="s">
        <v>374</v>
      </c>
      <c r="H189" s="174">
        <v>1</v>
      </c>
      <c r="I189" s="179">
        <v>500</v>
      </c>
      <c r="J189" s="180">
        <f t="shared" si="20"/>
        <v>500</v>
      </c>
      <c r="K189" s="149"/>
      <c r="L189" s="30"/>
      <c r="M189" s="150" t="s">
        <v>1</v>
      </c>
      <c r="N189" s="151" t="s">
        <v>41</v>
      </c>
      <c r="O189" s="55"/>
      <c r="P189" s="152">
        <f t="shared" si="21"/>
        <v>0</v>
      </c>
      <c r="Q189" s="152">
        <v>0</v>
      </c>
      <c r="R189" s="152">
        <f t="shared" si="22"/>
        <v>0</v>
      </c>
      <c r="S189" s="152">
        <v>0</v>
      </c>
      <c r="T189" s="153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4" t="s">
        <v>168</v>
      </c>
      <c r="AT189" s="154" t="s">
        <v>164</v>
      </c>
      <c r="AU189" s="154" t="s">
        <v>163</v>
      </c>
      <c r="AY189" s="14" t="s">
        <v>161</v>
      </c>
      <c r="BE189" s="155">
        <f t="shared" si="24"/>
        <v>0</v>
      </c>
      <c r="BF189" s="155">
        <f t="shared" si="25"/>
        <v>500</v>
      </c>
      <c r="BG189" s="155">
        <f t="shared" si="26"/>
        <v>0</v>
      </c>
      <c r="BH189" s="155">
        <f t="shared" si="27"/>
        <v>0</v>
      </c>
      <c r="BI189" s="155">
        <f t="shared" si="28"/>
        <v>0</v>
      </c>
      <c r="BJ189" s="14" t="s">
        <v>163</v>
      </c>
      <c r="BK189" s="155">
        <f t="shared" si="29"/>
        <v>500</v>
      </c>
      <c r="BL189" s="14" t="s">
        <v>168</v>
      </c>
      <c r="BM189" s="154" t="s">
        <v>637</v>
      </c>
    </row>
    <row r="190" spans="1:65" s="2" customFormat="1" ht="14.45" customHeight="1" x14ac:dyDescent="0.2">
      <c r="A190" s="29"/>
      <c r="B190" s="141"/>
      <c r="C190" s="175" t="s">
        <v>384</v>
      </c>
      <c r="D190" s="175" t="s">
        <v>164</v>
      </c>
      <c r="E190" s="176" t="s">
        <v>638</v>
      </c>
      <c r="F190" s="177" t="s">
        <v>639</v>
      </c>
      <c r="G190" s="178" t="s">
        <v>374</v>
      </c>
      <c r="H190" s="174">
        <v>1</v>
      </c>
      <c r="I190" s="179">
        <v>1</v>
      </c>
      <c r="J190" s="180">
        <f t="shared" si="20"/>
        <v>1</v>
      </c>
      <c r="K190" s="149"/>
      <c r="L190" s="30"/>
      <c r="M190" s="150" t="s">
        <v>1</v>
      </c>
      <c r="N190" s="151" t="s">
        <v>41</v>
      </c>
      <c r="O190" s="55"/>
      <c r="P190" s="152">
        <f t="shared" si="21"/>
        <v>0</v>
      </c>
      <c r="Q190" s="152">
        <v>0</v>
      </c>
      <c r="R190" s="152">
        <f t="shared" si="22"/>
        <v>0</v>
      </c>
      <c r="S190" s="152">
        <v>0</v>
      </c>
      <c r="T190" s="153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4" t="s">
        <v>168</v>
      </c>
      <c r="AT190" s="154" t="s">
        <v>164</v>
      </c>
      <c r="AU190" s="154" t="s">
        <v>163</v>
      </c>
      <c r="AY190" s="14" t="s">
        <v>161</v>
      </c>
      <c r="BE190" s="155">
        <f t="shared" si="24"/>
        <v>0</v>
      </c>
      <c r="BF190" s="155">
        <f t="shared" si="25"/>
        <v>1</v>
      </c>
      <c r="BG190" s="155">
        <f t="shared" si="26"/>
        <v>0</v>
      </c>
      <c r="BH190" s="155">
        <f t="shared" si="27"/>
        <v>0</v>
      </c>
      <c r="BI190" s="155">
        <f t="shared" si="28"/>
        <v>0</v>
      </c>
      <c r="BJ190" s="14" t="s">
        <v>163</v>
      </c>
      <c r="BK190" s="155">
        <f t="shared" si="29"/>
        <v>1</v>
      </c>
      <c r="BL190" s="14" t="s">
        <v>168</v>
      </c>
      <c r="BM190" s="154" t="s">
        <v>640</v>
      </c>
    </row>
    <row r="191" spans="1:65" s="12" customFormat="1" ht="22.9" customHeight="1" x14ac:dyDescent="0.2">
      <c r="B191" s="128"/>
      <c r="D191" s="129" t="s">
        <v>74</v>
      </c>
      <c r="E191" s="139" t="s">
        <v>330</v>
      </c>
      <c r="F191" s="139" t="s">
        <v>331</v>
      </c>
      <c r="I191" s="131"/>
      <c r="J191" s="140">
        <f>BK191</f>
        <v>5958</v>
      </c>
      <c r="L191" s="128"/>
      <c r="M191" s="133"/>
      <c r="N191" s="134"/>
      <c r="O191" s="134"/>
      <c r="P191" s="135">
        <f>P192</f>
        <v>0</v>
      </c>
      <c r="Q191" s="134"/>
      <c r="R191" s="135">
        <f>R192</f>
        <v>0.779505</v>
      </c>
      <c r="S191" s="134"/>
      <c r="T191" s="136">
        <f>T192</f>
        <v>0</v>
      </c>
      <c r="AR191" s="129" t="s">
        <v>163</v>
      </c>
      <c r="AT191" s="137" t="s">
        <v>74</v>
      </c>
      <c r="AU191" s="137" t="s">
        <v>83</v>
      </c>
      <c r="AY191" s="129" t="s">
        <v>161</v>
      </c>
      <c r="BK191" s="138">
        <f>BK192</f>
        <v>5958</v>
      </c>
    </row>
    <row r="192" spans="1:65" s="2" customFormat="1" ht="24.2" customHeight="1" x14ac:dyDescent="0.2">
      <c r="A192" s="29"/>
      <c r="B192" s="141"/>
      <c r="C192" s="142" t="s">
        <v>313</v>
      </c>
      <c r="D192" s="142" t="s">
        <v>164</v>
      </c>
      <c r="E192" s="143" t="s">
        <v>341</v>
      </c>
      <c r="F192" s="144" t="s">
        <v>342</v>
      </c>
      <c r="G192" s="145" t="s">
        <v>198</v>
      </c>
      <c r="H192" s="146">
        <v>496.5</v>
      </c>
      <c r="I192" s="147">
        <v>12</v>
      </c>
      <c r="J192" s="148">
        <f>ROUND(I192*H192,2)</f>
        <v>5958</v>
      </c>
      <c r="K192" s="149"/>
      <c r="L192" s="30"/>
      <c r="M192" s="150" t="s">
        <v>1</v>
      </c>
      <c r="N192" s="151" t="s">
        <v>41</v>
      </c>
      <c r="O192" s="55"/>
      <c r="P192" s="152">
        <f>O192*H192</f>
        <v>0</v>
      </c>
      <c r="Q192" s="152">
        <v>1.57E-3</v>
      </c>
      <c r="R192" s="152">
        <f>Q192*H192</f>
        <v>0.779505</v>
      </c>
      <c r="S192" s="152">
        <v>0</v>
      </c>
      <c r="T192" s="153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4" t="s">
        <v>226</v>
      </c>
      <c r="AT192" s="154" t="s">
        <v>164</v>
      </c>
      <c r="AU192" s="154" t="s">
        <v>163</v>
      </c>
      <c r="AY192" s="14" t="s">
        <v>161</v>
      </c>
      <c r="BE192" s="155">
        <f>IF(N192="základná",J192,0)</f>
        <v>0</v>
      </c>
      <c r="BF192" s="155">
        <f>IF(N192="znížená",J192,0)</f>
        <v>5958</v>
      </c>
      <c r="BG192" s="155">
        <f>IF(N192="zákl. prenesená",J192,0)</f>
        <v>0</v>
      </c>
      <c r="BH192" s="155">
        <f>IF(N192="zníž. prenesená",J192,0)</f>
        <v>0</v>
      </c>
      <c r="BI192" s="155">
        <f>IF(N192="nulová",J192,0)</f>
        <v>0</v>
      </c>
      <c r="BJ192" s="14" t="s">
        <v>163</v>
      </c>
      <c r="BK192" s="155">
        <f>ROUND(I192*H192,2)</f>
        <v>5958</v>
      </c>
      <c r="BL192" s="14" t="s">
        <v>226</v>
      </c>
      <c r="BM192" s="154" t="s">
        <v>641</v>
      </c>
    </row>
    <row r="193" spans="1:65" s="12" customFormat="1" ht="25.9" customHeight="1" x14ac:dyDescent="0.2">
      <c r="B193" s="128"/>
      <c r="D193" s="129" t="s">
        <v>74</v>
      </c>
      <c r="E193" s="130" t="s">
        <v>201</v>
      </c>
      <c r="F193" s="130" t="s">
        <v>344</v>
      </c>
      <c r="I193" s="131"/>
      <c r="J193" s="132">
        <f>BK193</f>
        <v>336055</v>
      </c>
      <c r="L193" s="128"/>
      <c r="M193" s="133"/>
      <c r="N193" s="134"/>
      <c r="O193" s="134"/>
      <c r="P193" s="135">
        <f>P194+P204</f>
        <v>0</v>
      </c>
      <c r="Q193" s="134"/>
      <c r="R193" s="135">
        <f>R194+R204</f>
        <v>0</v>
      </c>
      <c r="S193" s="134"/>
      <c r="T193" s="136">
        <f>T194+T204</f>
        <v>0</v>
      </c>
      <c r="AR193" s="129" t="s">
        <v>170</v>
      </c>
      <c r="AT193" s="137" t="s">
        <v>74</v>
      </c>
      <c r="AU193" s="137" t="s">
        <v>75</v>
      </c>
      <c r="AY193" s="129" t="s">
        <v>161</v>
      </c>
      <c r="BK193" s="138">
        <f>BK194+BK204</f>
        <v>336055</v>
      </c>
    </row>
    <row r="194" spans="1:65" s="12" customFormat="1" ht="22.9" customHeight="1" x14ac:dyDescent="0.2">
      <c r="B194" s="128"/>
      <c r="D194" s="129" t="s">
        <v>74</v>
      </c>
      <c r="E194" s="139" t="s">
        <v>345</v>
      </c>
      <c r="F194" s="139" t="s">
        <v>346</v>
      </c>
      <c r="I194" s="131"/>
      <c r="J194" s="140">
        <f>BK194</f>
        <v>1205</v>
      </c>
      <c r="L194" s="128"/>
      <c r="M194" s="133"/>
      <c r="N194" s="134"/>
      <c r="O194" s="134"/>
      <c r="P194" s="135">
        <f>SUM(P195:P203)</f>
        <v>0</v>
      </c>
      <c r="Q194" s="134"/>
      <c r="R194" s="135">
        <f>SUM(R195:R203)</f>
        <v>0</v>
      </c>
      <c r="S194" s="134"/>
      <c r="T194" s="136">
        <f>SUM(T195:T203)</f>
        <v>0</v>
      </c>
      <c r="AR194" s="129" t="s">
        <v>170</v>
      </c>
      <c r="AT194" s="137" t="s">
        <v>74</v>
      </c>
      <c r="AU194" s="137" t="s">
        <v>83</v>
      </c>
      <c r="AY194" s="129" t="s">
        <v>161</v>
      </c>
      <c r="BK194" s="138">
        <f>SUM(BK195:BK203)</f>
        <v>1205</v>
      </c>
    </row>
    <row r="195" spans="1:65" s="2" customFormat="1" ht="14.45" customHeight="1" x14ac:dyDescent="0.2">
      <c r="A195" s="29"/>
      <c r="B195" s="141"/>
      <c r="C195" s="142" t="s">
        <v>642</v>
      </c>
      <c r="D195" s="142" t="s">
        <v>164</v>
      </c>
      <c r="E195" s="143" t="s">
        <v>643</v>
      </c>
      <c r="F195" s="144" t="s">
        <v>382</v>
      </c>
      <c r="G195" s="145" t="s">
        <v>272</v>
      </c>
      <c r="H195" s="146">
        <v>135</v>
      </c>
      <c r="I195" s="147">
        <v>3</v>
      </c>
      <c r="J195" s="148">
        <f t="shared" ref="J195:J203" si="30">ROUND(I195*H195,2)</f>
        <v>405</v>
      </c>
      <c r="K195" s="149"/>
      <c r="L195" s="30"/>
      <c r="M195" s="150" t="s">
        <v>1</v>
      </c>
      <c r="N195" s="151" t="s">
        <v>41</v>
      </c>
      <c r="O195" s="55"/>
      <c r="P195" s="152">
        <f t="shared" ref="P195:P203" si="31">O195*H195</f>
        <v>0</v>
      </c>
      <c r="Q195" s="152">
        <v>0</v>
      </c>
      <c r="R195" s="152">
        <f t="shared" ref="R195:R203" si="32">Q195*H195</f>
        <v>0</v>
      </c>
      <c r="S195" s="152">
        <v>0</v>
      </c>
      <c r="T195" s="153">
        <f t="shared" ref="T195:T203" si="33"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4" t="s">
        <v>168</v>
      </c>
      <c r="AT195" s="154" t="s">
        <v>164</v>
      </c>
      <c r="AU195" s="154" t="s">
        <v>163</v>
      </c>
      <c r="AY195" s="14" t="s">
        <v>161</v>
      </c>
      <c r="BE195" s="155">
        <f t="shared" ref="BE195:BE203" si="34">IF(N195="základná",J195,0)</f>
        <v>0</v>
      </c>
      <c r="BF195" s="155">
        <f t="shared" ref="BF195:BF203" si="35">IF(N195="znížená",J195,0)</f>
        <v>405</v>
      </c>
      <c r="BG195" s="155">
        <f t="shared" ref="BG195:BG203" si="36">IF(N195="zákl. prenesená",J195,0)</f>
        <v>0</v>
      </c>
      <c r="BH195" s="155">
        <f t="shared" ref="BH195:BH203" si="37">IF(N195="zníž. prenesená",J195,0)</f>
        <v>0</v>
      </c>
      <c r="BI195" s="155">
        <f t="shared" ref="BI195:BI203" si="38">IF(N195="nulová",J195,0)</f>
        <v>0</v>
      </c>
      <c r="BJ195" s="14" t="s">
        <v>163</v>
      </c>
      <c r="BK195" s="155">
        <f t="shared" ref="BK195:BK203" si="39">ROUND(I195*H195,2)</f>
        <v>405</v>
      </c>
      <c r="BL195" s="14" t="s">
        <v>168</v>
      </c>
      <c r="BM195" s="154" t="s">
        <v>644</v>
      </c>
    </row>
    <row r="196" spans="1:65" s="2" customFormat="1" ht="14.45" customHeight="1" x14ac:dyDescent="0.2">
      <c r="A196" s="29"/>
      <c r="B196" s="141"/>
      <c r="C196" s="142" t="s">
        <v>645</v>
      </c>
      <c r="D196" s="142" t="s">
        <v>164</v>
      </c>
      <c r="E196" s="143" t="s">
        <v>646</v>
      </c>
      <c r="F196" s="144" t="s">
        <v>647</v>
      </c>
      <c r="G196" s="145" t="s">
        <v>374</v>
      </c>
      <c r="H196" s="146">
        <v>1</v>
      </c>
      <c r="I196" s="147">
        <v>100</v>
      </c>
      <c r="J196" s="148">
        <f t="shared" si="30"/>
        <v>100</v>
      </c>
      <c r="K196" s="149"/>
      <c r="L196" s="30"/>
      <c r="M196" s="150" t="s">
        <v>1</v>
      </c>
      <c r="N196" s="151" t="s">
        <v>41</v>
      </c>
      <c r="O196" s="55"/>
      <c r="P196" s="152">
        <f t="shared" si="31"/>
        <v>0</v>
      </c>
      <c r="Q196" s="152">
        <v>0</v>
      </c>
      <c r="R196" s="152">
        <f t="shared" si="32"/>
        <v>0</v>
      </c>
      <c r="S196" s="152">
        <v>0</v>
      </c>
      <c r="T196" s="153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4" t="s">
        <v>168</v>
      </c>
      <c r="AT196" s="154" t="s">
        <v>164</v>
      </c>
      <c r="AU196" s="154" t="s">
        <v>163</v>
      </c>
      <c r="AY196" s="14" t="s">
        <v>161</v>
      </c>
      <c r="BE196" s="155">
        <f t="shared" si="34"/>
        <v>0</v>
      </c>
      <c r="BF196" s="155">
        <f t="shared" si="35"/>
        <v>100</v>
      </c>
      <c r="BG196" s="155">
        <f t="shared" si="36"/>
        <v>0</v>
      </c>
      <c r="BH196" s="155">
        <f t="shared" si="37"/>
        <v>0</v>
      </c>
      <c r="BI196" s="155">
        <f t="shared" si="38"/>
        <v>0</v>
      </c>
      <c r="BJ196" s="14" t="s">
        <v>163</v>
      </c>
      <c r="BK196" s="155">
        <f t="shared" si="39"/>
        <v>100</v>
      </c>
      <c r="BL196" s="14" t="s">
        <v>168</v>
      </c>
      <c r="BM196" s="154" t="s">
        <v>648</v>
      </c>
    </row>
    <row r="197" spans="1:65" s="2" customFormat="1" ht="14.45" customHeight="1" x14ac:dyDescent="0.2">
      <c r="A197" s="29"/>
      <c r="B197" s="141"/>
      <c r="C197" s="142" t="s">
        <v>649</v>
      </c>
      <c r="D197" s="142" t="s">
        <v>164</v>
      </c>
      <c r="E197" s="143" t="s">
        <v>650</v>
      </c>
      <c r="F197" s="144" t="s">
        <v>402</v>
      </c>
      <c r="G197" s="145" t="s">
        <v>374</v>
      </c>
      <c r="H197" s="146">
        <v>1</v>
      </c>
      <c r="I197" s="147">
        <v>100</v>
      </c>
      <c r="J197" s="148">
        <f t="shared" si="30"/>
        <v>100</v>
      </c>
      <c r="K197" s="149"/>
      <c r="L197" s="30"/>
      <c r="M197" s="150" t="s">
        <v>1</v>
      </c>
      <c r="N197" s="151" t="s">
        <v>41</v>
      </c>
      <c r="O197" s="55"/>
      <c r="P197" s="152">
        <f t="shared" si="31"/>
        <v>0</v>
      </c>
      <c r="Q197" s="152">
        <v>0</v>
      </c>
      <c r="R197" s="152">
        <f t="shared" si="32"/>
        <v>0</v>
      </c>
      <c r="S197" s="152">
        <v>0</v>
      </c>
      <c r="T197" s="153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4" t="s">
        <v>168</v>
      </c>
      <c r="AT197" s="154" t="s">
        <v>164</v>
      </c>
      <c r="AU197" s="154" t="s">
        <v>163</v>
      </c>
      <c r="AY197" s="14" t="s">
        <v>161</v>
      </c>
      <c r="BE197" s="155">
        <f t="shared" si="34"/>
        <v>0</v>
      </c>
      <c r="BF197" s="155">
        <f t="shared" si="35"/>
        <v>100</v>
      </c>
      <c r="BG197" s="155">
        <f t="shared" si="36"/>
        <v>0</v>
      </c>
      <c r="BH197" s="155">
        <f t="shared" si="37"/>
        <v>0</v>
      </c>
      <c r="BI197" s="155">
        <f t="shared" si="38"/>
        <v>0</v>
      </c>
      <c r="BJ197" s="14" t="s">
        <v>163</v>
      </c>
      <c r="BK197" s="155">
        <f t="shared" si="39"/>
        <v>100</v>
      </c>
      <c r="BL197" s="14" t="s">
        <v>168</v>
      </c>
      <c r="BM197" s="154" t="s">
        <v>651</v>
      </c>
    </row>
    <row r="198" spans="1:65" s="2" customFormat="1" ht="37.9" customHeight="1" x14ac:dyDescent="0.2">
      <c r="A198" s="29"/>
      <c r="B198" s="141"/>
      <c r="C198" s="142" t="s">
        <v>652</v>
      </c>
      <c r="D198" s="142" t="s">
        <v>164</v>
      </c>
      <c r="E198" s="143" t="s">
        <v>653</v>
      </c>
      <c r="F198" s="144" t="s">
        <v>410</v>
      </c>
      <c r="G198" s="145" t="s">
        <v>374</v>
      </c>
      <c r="H198" s="146">
        <v>1</v>
      </c>
      <c r="I198" s="147">
        <v>100</v>
      </c>
      <c r="J198" s="148">
        <f t="shared" si="30"/>
        <v>100</v>
      </c>
      <c r="K198" s="149"/>
      <c r="L198" s="30"/>
      <c r="M198" s="150" t="s">
        <v>1</v>
      </c>
      <c r="N198" s="151" t="s">
        <v>41</v>
      </c>
      <c r="O198" s="55"/>
      <c r="P198" s="152">
        <f t="shared" si="31"/>
        <v>0</v>
      </c>
      <c r="Q198" s="152">
        <v>0</v>
      </c>
      <c r="R198" s="152">
        <f t="shared" si="32"/>
        <v>0</v>
      </c>
      <c r="S198" s="152">
        <v>0</v>
      </c>
      <c r="T198" s="153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4" t="s">
        <v>168</v>
      </c>
      <c r="AT198" s="154" t="s">
        <v>164</v>
      </c>
      <c r="AU198" s="154" t="s">
        <v>163</v>
      </c>
      <c r="AY198" s="14" t="s">
        <v>161</v>
      </c>
      <c r="BE198" s="155">
        <f t="shared" si="34"/>
        <v>0</v>
      </c>
      <c r="BF198" s="155">
        <f t="shared" si="35"/>
        <v>100</v>
      </c>
      <c r="BG198" s="155">
        <f t="shared" si="36"/>
        <v>0</v>
      </c>
      <c r="BH198" s="155">
        <f t="shared" si="37"/>
        <v>0</v>
      </c>
      <c r="BI198" s="155">
        <f t="shared" si="38"/>
        <v>0</v>
      </c>
      <c r="BJ198" s="14" t="s">
        <v>163</v>
      </c>
      <c r="BK198" s="155">
        <f t="shared" si="39"/>
        <v>100</v>
      </c>
      <c r="BL198" s="14" t="s">
        <v>168</v>
      </c>
      <c r="BM198" s="154" t="s">
        <v>654</v>
      </c>
    </row>
    <row r="199" spans="1:65" s="2" customFormat="1" ht="14.45" customHeight="1" x14ac:dyDescent="0.2">
      <c r="A199" s="29"/>
      <c r="B199" s="141"/>
      <c r="C199" s="142" t="s">
        <v>655</v>
      </c>
      <c r="D199" s="142" t="s">
        <v>164</v>
      </c>
      <c r="E199" s="143" t="s">
        <v>656</v>
      </c>
      <c r="F199" s="144" t="s">
        <v>414</v>
      </c>
      <c r="G199" s="145" t="s">
        <v>374</v>
      </c>
      <c r="H199" s="146">
        <v>1</v>
      </c>
      <c r="I199" s="147">
        <v>100</v>
      </c>
      <c r="J199" s="148">
        <f t="shared" si="30"/>
        <v>100</v>
      </c>
      <c r="K199" s="149"/>
      <c r="L199" s="30"/>
      <c r="M199" s="150" t="s">
        <v>1</v>
      </c>
      <c r="N199" s="151" t="s">
        <v>41</v>
      </c>
      <c r="O199" s="55"/>
      <c r="P199" s="152">
        <f t="shared" si="31"/>
        <v>0</v>
      </c>
      <c r="Q199" s="152">
        <v>0</v>
      </c>
      <c r="R199" s="152">
        <f t="shared" si="32"/>
        <v>0</v>
      </c>
      <c r="S199" s="152">
        <v>0</v>
      </c>
      <c r="T199" s="153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4" t="s">
        <v>168</v>
      </c>
      <c r="AT199" s="154" t="s">
        <v>164</v>
      </c>
      <c r="AU199" s="154" t="s">
        <v>163</v>
      </c>
      <c r="AY199" s="14" t="s">
        <v>161</v>
      </c>
      <c r="BE199" s="155">
        <f t="shared" si="34"/>
        <v>0</v>
      </c>
      <c r="BF199" s="155">
        <f t="shared" si="35"/>
        <v>100</v>
      </c>
      <c r="BG199" s="155">
        <f t="shared" si="36"/>
        <v>0</v>
      </c>
      <c r="BH199" s="155">
        <f t="shared" si="37"/>
        <v>0</v>
      </c>
      <c r="BI199" s="155">
        <f t="shared" si="38"/>
        <v>0</v>
      </c>
      <c r="BJ199" s="14" t="s">
        <v>163</v>
      </c>
      <c r="BK199" s="155">
        <f t="shared" si="39"/>
        <v>100</v>
      </c>
      <c r="BL199" s="14" t="s">
        <v>168</v>
      </c>
      <c r="BM199" s="154" t="s">
        <v>657</v>
      </c>
    </row>
    <row r="200" spans="1:65" s="2" customFormat="1" ht="14.45" customHeight="1" x14ac:dyDescent="0.2">
      <c r="A200" s="29"/>
      <c r="B200" s="141"/>
      <c r="C200" s="142" t="s">
        <v>658</v>
      </c>
      <c r="D200" s="142" t="s">
        <v>164</v>
      </c>
      <c r="E200" s="143" t="s">
        <v>659</v>
      </c>
      <c r="F200" s="144" t="s">
        <v>422</v>
      </c>
      <c r="G200" s="145" t="s">
        <v>374</v>
      </c>
      <c r="H200" s="146">
        <v>1</v>
      </c>
      <c r="I200" s="147">
        <v>100</v>
      </c>
      <c r="J200" s="148">
        <f t="shared" si="30"/>
        <v>100</v>
      </c>
      <c r="K200" s="149"/>
      <c r="L200" s="30"/>
      <c r="M200" s="150" t="s">
        <v>1</v>
      </c>
      <c r="N200" s="151" t="s">
        <v>41</v>
      </c>
      <c r="O200" s="55"/>
      <c r="P200" s="152">
        <f t="shared" si="31"/>
        <v>0</v>
      </c>
      <c r="Q200" s="152">
        <v>0</v>
      </c>
      <c r="R200" s="152">
        <f t="shared" si="32"/>
        <v>0</v>
      </c>
      <c r="S200" s="152">
        <v>0</v>
      </c>
      <c r="T200" s="153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4" t="s">
        <v>168</v>
      </c>
      <c r="AT200" s="154" t="s">
        <v>164</v>
      </c>
      <c r="AU200" s="154" t="s">
        <v>163</v>
      </c>
      <c r="AY200" s="14" t="s">
        <v>161</v>
      </c>
      <c r="BE200" s="155">
        <f t="shared" si="34"/>
        <v>0</v>
      </c>
      <c r="BF200" s="155">
        <f t="shared" si="35"/>
        <v>100</v>
      </c>
      <c r="BG200" s="155">
        <f t="shared" si="36"/>
        <v>0</v>
      </c>
      <c r="BH200" s="155">
        <f t="shared" si="37"/>
        <v>0</v>
      </c>
      <c r="BI200" s="155">
        <f t="shared" si="38"/>
        <v>0</v>
      </c>
      <c r="BJ200" s="14" t="s">
        <v>163</v>
      </c>
      <c r="BK200" s="155">
        <f t="shared" si="39"/>
        <v>100</v>
      </c>
      <c r="BL200" s="14" t="s">
        <v>168</v>
      </c>
      <c r="BM200" s="154" t="s">
        <v>660</v>
      </c>
    </row>
    <row r="201" spans="1:65" s="2" customFormat="1" ht="37.9" customHeight="1" x14ac:dyDescent="0.2">
      <c r="A201" s="29"/>
      <c r="B201" s="141"/>
      <c r="C201" s="142" t="s">
        <v>470</v>
      </c>
      <c r="D201" s="142" t="s">
        <v>164</v>
      </c>
      <c r="E201" s="143" t="s">
        <v>661</v>
      </c>
      <c r="F201" s="144" t="s">
        <v>426</v>
      </c>
      <c r="G201" s="145" t="s">
        <v>374</v>
      </c>
      <c r="H201" s="146">
        <v>1</v>
      </c>
      <c r="I201" s="147">
        <v>100</v>
      </c>
      <c r="J201" s="148">
        <f t="shared" si="30"/>
        <v>100</v>
      </c>
      <c r="K201" s="149"/>
      <c r="L201" s="30"/>
      <c r="M201" s="150" t="s">
        <v>1</v>
      </c>
      <c r="N201" s="151" t="s">
        <v>41</v>
      </c>
      <c r="O201" s="55"/>
      <c r="P201" s="152">
        <f t="shared" si="31"/>
        <v>0</v>
      </c>
      <c r="Q201" s="152">
        <v>0</v>
      </c>
      <c r="R201" s="152">
        <f t="shared" si="32"/>
        <v>0</v>
      </c>
      <c r="S201" s="152">
        <v>0</v>
      </c>
      <c r="T201" s="153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4" t="s">
        <v>168</v>
      </c>
      <c r="AT201" s="154" t="s">
        <v>164</v>
      </c>
      <c r="AU201" s="154" t="s">
        <v>163</v>
      </c>
      <c r="AY201" s="14" t="s">
        <v>161</v>
      </c>
      <c r="BE201" s="155">
        <f t="shared" si="34"/>
        <v>0</v>
      </c>
      <c r="BF201" s="155">
        <f t="shared" si="35"/>
        <v>100</v>
      </c>
      <c r="BG201" s="155">
        <f t="shared" si="36"/>
        <v>0</v>
      </c>
      <c r="BH201" s="155">
        <f t="shared" si="37"/>
        <v>0</v>
      </c>
      <c r="BI201" s="155">
        <f t="shared" si="38"/>
        <v>0</v>
      </c>
      <c r="BJ201" s="14" t="s">
        <v>163</v>
      </c>
      <c r="BK201" s="155">
        <f t="shared" si="39"/>
        <v>100</v>
      </c>
      <c r="BL201" s="14" t="s">
        <v>168</v>
      </c>
      <c r="BM201" s="154" t="s">
        <v>662</v>
      </c>
    </row>
    <row r="202" spans="1:65" s="2" customFormat="1" ht="24.2" customHeight="1" x14ac:dyDescent="0.2">
      <c r="A202" s="29"/>
      <c r="B202" s="141"/>
      <c r="C202" s="142" t="s">
        <v>475</v>
      </c>
      <c r="D202" s="142" t="s">
        <v>164</v>
      </c>
      <c r="E202" s="143" t="s">
        <v>663</v>
      </c>
      <c r="F202" s="144" t="s">
        <v>430</v>
      </c>
      <c r="G202" s="145" t="s">
        <v>374</v>
      </c>
      <c r="H202" s="146">
        <v>1</v>
      </c>
      <c r="I202" s="147">
        <v>100</v>
      </c>
      <c r="J202" s="148">
        <f t="shared" si="30"/>
        <v>100</v>
      </c>
      <c r="K202" s="149"/>
      <c r="L202" s="30"/>
      <c r="M202" s="150" t="s">
        <v>1</v>
      </c>
      <c r="N202" s="151" t="s">
        <v>41</v>
      </c>
      <c r="O202" s="55"/>
      <c r="P202" s="152">
        <f t="shared" si="31"/>
        <v>0</v>
      </c>
      <c r="Q202" s="152">
        <v>0</v>
      </c>
      <c r="R202" s="152">
        <f t="shared" si="32"/>
        <v>0</v>
      </c>
      <c r="S202" s="152">
        <v>0</v>
      </c>
      <c r="T202" s="153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4" t="s">
        <v>168</v>
      </c>
      <c r="AT202" s="154" t="s">
        <v>164</v>
      </c>
      <c r="AU202" s="154" t="s">
        <v>163</v>
      </c>
      <c r="AY202" s="14" t="s">
        <v>161</v>
      </c>
      <c r="BE202" s="155">
        <f t="shared" si="34"/>
        <v>0</v>
      </c>
      <c r="BF202" s="155">
        <f t="shared" si="35"/>
        <v>100</v>
      </c>
      <c r="BG202" s="155">
        <f t="shared" si="36"/>
        <v>0</v>
      </c>
      <c r="BH202" s="155">
        <f t="shared" si="37"/>
        <v>0</v>
      </c>
      <c r="BI202" s="155">
        <f t="shared" si="38"/>
        <v>0</v>
      </c>
      <c r="BJ202" s="14" t="s">
        <v>163</v>
      </c>
      <c r="BK202" s="155">
        <f t="shared" si="39"/>
        <v>100</v>
      </c>
      <c r="BL202" s="14" t="s">
        <v>168</v>
      </c>
      <c r="BM202" s="154" t="s">
        <v>664</v>
      </c>
    </row>
    <row r="203" spans="1:65" s="2" customFormat="1" ht="62.65" customHeight="1" x14ac:dyDescent="0.2">
      <c r="A203" s="29"/>
      <c r="B203" s="141"/>
      <c r="C203" s="142" t="s">
        <v>482</v>
      </c>
      <c r="D203" s="142" t="s">
        <v>164</v>
      </c>
      <c r="E203" s="143" t="s">
        <v>665</v>
      </c>
      <c r="F203" s="144" t="s">
        <v>434</v>
      </c>
      <c r="G203" s="145" t="s">
        <v>374</v>
      </c>
      <c r="H203" s="146">
        <v>1</v>
      </c>
      <c r="I203" s="147">
        <v>100</v>
      </c>
      <c r="J203" s="148">
        <f t="shared" si="30"/>
        <v>100</v>
      </c>
      <c r="K203" s="149"/>
      <c r="L203" s="30"/>
      <c r="M203" s="150" t="s">
        <v>1</v>
      </c>
      <c r="N203" s="151" t="s">
        <v>41</v>
      </c>
      <c r="O203" s="55"/>
      <c r="P203" s="152">
        <f t="shared" si="31"/>
        <v>0</v>
      </c>
      <c r="Q203" s="152">
        <v>0</v>
      </c>
      <c r="R203" s="152">
        <f t="shared" si="32"/>
        <v>0</v>
      </c>
      <c r="S203" s="152">
        <v>0</v>
      </c>
      <c r="T203" s="153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4" t="s">
        <v>168</v>
      </c>
      <c r="AT203" s="154" t="s">
        <v>164</v>
      </c>
      <c r="AU203" s="154" t="s">
        <v>163</v>
      </c>
      <c r="AY203" s="14" t="s">
        <v>161</v>
      </c>
      <c r="BE203" s="155">
        <f t="shared" si="34"/>
        <v>0</v>
      </c>
      <c r="BF203" s="155">
        <f t="shared" si="35"/>
        <v>100</v>
      </c>
      <c r="BG203" s="155">
        <f t="shared" si="36"/>
        <v>0</v>
      </c>
      <c r="BH203" s="155">
        <f t="shared" si="37"/>
        <v>0</v>
      </c>
      <c r="BI203" s="155">
        <f t="shared" si="38"/>
        <v>0</v>
      </c>
      <c r="BJ203" s="14" t="s">
        <v>163</v>
      </c>
      <c r="BK203" s="155">
        <f t="shared" si="39"/>
        <v>100</v>
      </c>
      <c r="BL203" s="14" t="s">
        <v>168</v>
      </c>
      <c r="BM203" s="154" t="s">
        <v>666</v>
      </c>
    </row>
    <row r="204" spans="1:65" s="12" customFormat="1" ht="22.9" customHeight="1" x14ac:dyDescent="0.2">
      <c r="B204" s="128"/>
      <c r="D204" s="129" t="s">
        <v>74</v>
      </c>
      <c r="E204" s="139" t="s">
        <v>667</v>
      </c>
      <c r="F204" s="139" t="s">
        <v>668</v>
      </c>
      <c r="I204" s="131"/>
      <c r="J204" s="140">
        <f>BK204</f>
        <v>334850</v>
      </c>
      <c r="L204" s="128"/>
      <c r="M204" s="133"/>
      <c r="N204" s="134"/>
      <c r="O204" s="134"/>
      <c r="P204" s="135">
        <f>SUM(P205:P217)</f>
        <v>0</v>
      </c>
      <c r="Q204" s="134"/>
      <c r="R204" s="135">
        <f>SUM(R205:R217)</f>
        <v>0</v>
      </c>
      <c r="S204" s="134"/>
      <c r="T204" s="136">
        <f>SUM(T205:T217)</f>
        <v>0</v>
      </c>
      <c r="AR204" s="129" t="s">
        <v>170</v>
      </c>
      <c r="AT204" s="137" t="s">
        <v>74</v>
      </c>
      <c r="AU204" s="137" t="s">
        <v>83</v>
      </c>
      <c r="AY204" s="129" t="s">
        <v>161</v>
      </c>
      <c r="BK204" s="138">
        <f>SUM(BK205:BK217)</f>
        <v>334850</v>
      </c>
    </row>
    <row r="205" spans="1:65" s="2" customFormat="1" ht="14.45" customHeight="1" x14ac:dyDescent="0.2">
      <c r="A205" s="29"/>
      <c r="B205" s="141"/>
      <c r="C205" s="142" t="s">
        <v>516</v>
      </c>
      <c r="D205" s="142" t="s">
        <v>164</v>
      </c>
      <c r="E205" s="143" t="s">
        <v>669</v>
      </c>
      <c r="F205" s="144" t="s">
        <v>670</v>
      </c>
      <c r="G205" s="145" t="s">
        <v>290</v>
      </c>
      <c r="H205" s="146">
        <v>3</v>
      </c>
      <c r="I205" s="147">
        <v>13250</v>
      </c>
      <c r="J205" s="148">
        <f t="shared" ref="J205:J217" si="40">ROUND(I205*H205,2)</f>
        <v>39750</v>
      </c>
      <c r="K205" s="149"/>
      <c r="L205" s="30"/>
      <c r="M205" s="150" t="s">
        <v>1</v>
      </c>
      <c r="N205" s="151" t="s">
        <v>41</v>
      </c>
      <c r="O205" s="55"/>
      <c r="P205" s="152">
        <f t="shared" ref="P205:P217" si="41">O205*H205</f>
        <v>0</v>
      </c>
      <c r="Q205" s="152">
        <v>0</v>
      </c>
      <c r="R205" s="152">
        <f t="shared" ref="R205:R217" si="42">Q205*H205</f>
        <v>0</v>
      </c>
      <c r="S205" s="152">
        <v>0</v>
      </c>
      <c r="T205" s="153">
        <f t="shared" ref="T205:T217" si="43"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4" t="s">
        <v>168</v>
      </c>
      <c r="AT205" s="154" t="s">
        <v>164</v>
      </c>
      <c r="AU205" s="154" t="s">
        <v>163</v>
      </c>
      <c r="AY205" s="14" t="s">
        <v>161</v>
      </c>
      <c r="BE205" s="155">
        <f t="shared" ref="BE205:BE217" si="44">IF(N205="základná",J205,0)</f>
        <v>0</v>
      </c>
      <c r="BF205" s="155">
        <f t="shared" ref="BF205:BF217" si="45">IF(N205="znížená",J205,0)</f>
        <v>39750</v>
      </c>
      <c r="BG205" s="155">
        <f t="shared" ref="BG205:BG217" si="46">IF(N205="zákl. prenesená",J205,0)</f>
        <v>0</v>
      </c>
      <c r="BH205" s="155">
        <f t="shared" ref="BH205:BH217" si="47">IF(N205="zníž. prenesená",J205,0)</f>
        <v>0</v>
      </c>
      <c r="BI205" s="155">
        <f t="shared" ref="BI205:BI217" si="48">IF(N205="nulová",J205,0)</f>
        <v>0</v>
      </c>
      <c r="BJ205" s="14" t="s">
        <v>163</v>
      </c>
      <c r="BK205" s="155">
        <f t="shared" ref="BK205:BK217" si="49">ROUND(I205*H205,2)</f>
        <v>39750</v>
      </c>
      <c r="BL205" s="14" t="s">
        <v>168</v>
      </c>
      <c r="BM205" s="154" t="s">
        <v>671</v>
      </c>
    </row>
    <row r="206" spans="1:65" s="2" customFormat="1" ht="14.45" customHeight="1" x14ac:dyDescent="0.2">
      <c r="A206" s="29"/>
      <c r="B206" s="141"/>
      <c r="C206" s="142" t="s">
        <v>347</v>
      </c>
      <c r="D206" s="142" t="s">
        <v>164</v>
      </c>
      <c r="E206" s="143" t="s">
        <v>672</v>
      </c>
      <c r="F206" s="144" t="s">
        <v>673</v>
      </c>
      <c r="G206" s="145" t="s">
        <v>290</v>
      </c>
      <c r="H206" s="146">
        <v>3</v>
      </c>
      <c r="I206" s="147">
        <v>31360</v>
      </c>
      <c r="J206" s="148">
        <f t="shared" si="40"/>
        <v>94080</v>
      </c>
      <c r="K206" s="149"/>
      <c r="L206" s="30"/>
      <c r="M206" s="150" t="s">
        <v>1</v>
      </c>
      <c r="N206" s="151" t="s">
        <v>41</v>
      </c>
      <c r="O206" s="55"/>
      <c r="P206" s="152">
        <f t="shared" si="41"/>
        <v>0</v>
      </c>
      <c r="Q206" s="152">
        <v>0</v>
      </c>
      <c r="R206" s="152">
        <f t="shared" si="42"/>
        <v>0</v>
      </c>
      <c r="S206" s="152">
        <v>0</v>
      </c>
      <c r="T206" s="153">
        <f t="shared" si="43"/>
        <v>0</v>
      </c>
      <c r="U206" s="29"/>
      <c r="V206" s="29"/>
      <c r="W206" s="189"/>
      <c r="X206" s="188"/>
      <c r="Y206" s="29"/>
      <c r="Z206" s="29"/>
      <c r="AA206" s="29"/>
      <c r="AB206" s="29"/>
      <c r="AC206" s="29"/>
      <c r="AD206" s="29"/>
      <c r="AE206" s="29"/>
      <c r="AR206" s="154" t="s">
        <v>168</v>
      </c>
      <c r="AT206" s="154" t="s">
        <v>164</v>
      </c>
      <c r="AU206" s="154" t="s">
        <v>163</v>
      </c>
      <c r="AY206" s="14" t="s">
        <v>161</v>
      </c>
      <c r="BE206" s="155">
        <f t="shared" si="44"/>
        <v>0</v>
      </c>
      <c r="BF206" s="155">
        <f t="shared" si="45"/>
        <v>94080</v>
      </c>
      <c r="BG206" s="155">
        <f t="shared" si="46"/>
        <v>0</v>
      </c>
      <c r="BH206" s="155">
        <f t="shared" si="47"/>
        <v>0</v>
      </c>
      <c r="BI206" s="155">
        <f t="shared" si="48"/>
        <v>0</v>
      </c>
      <c r="BJ206" s="14" t="s">
        <v>163</v>
      </c>
      <c r="BK206" s="155">
        <f t="shared" si="49"/>
        <v>94080</v>
      </c>
      <c r="BL206" s="14" t="s">
        <v>168</v>
      </c>
      <c r="BM206" s="154" t="s">
        <v>674</v>
      </c>
    </row>
    <row r="207" spans="1:65" s="2" customFormat="1" ht="14.45" customHeight="1" x14ac:dyDescent="0.2">
      <c r="A207" s="29"/>
      <c r="B207" s="141"/>
      <c r="C207" s="142" t="s">
        <v>392</v>
      </c>
      <c r="D207" s="142" t="s">
        <v>164</v>
      </c>
      <c r="E207" s="143" t="s">
        <v>675</v>
      </c>
      <c r="F207" s="144" t="s">
        <v>676</v>
      </c>
      <c r="G207" s="145" t="s">
        <v>290</v>
      </c>
      <c r="H207" s="146">
        <v>3</v>
      </c>
      <c r="I207" s="147">
        <v>20050</v>
      </c>
      <c r="J207" s="148">
        <f t="shared" si="40"/>
        <v>60150</v>
      </c>
      <c r="K207" s="149"/>
      <c r="L207" s="30"/>
      <c r="M207" s="150" t="s">
        <v>1</v>
      </c>
      <c r="N207" s="151" t="s">
        <v>41</v>
      </c>
      <c r="O207" s="55"/>
      <c r="P207" s="152">
        <f t="shared" si="41"/>
        <v>0</v>
      </c>
      <c r="Q207" s="152">
        <v>0</v>
      </c>
      <c r="R207" s="152">
        <f t="shared" si="42"/>
        <v>0</v>
      </c>
      <c r="S207" s="152">
        <v>0</v>
      </c>
      <c r="T207" s="153">
        <f t="shared" si="43"/>
        <v>0</v>
      </c>
      <c r="U207" s="29"/>
      <c r="V207" s="29"/>
      <c r="W207" s="189"/>
      <c r="X207" s="188"/>
      <c r="Y207" s="29"/>
      <c r="Z207" s="29"/>
      <c r="AA207" s="29"/>
      <c r="AB207" s="29"/>
      <c r="AC207" s="29"/>
      <c r="AD207" s="29"/>
      <c r="AE207" s="29"/>
      <c r="AR207" s="154" t="s">
        <v>168</v>
      </c>
      <c r="AT207" s="154" t="s">
        <v>164</v>
      </c>
      <c r="AU207" s="154" t="s">
        <v>163</v>
      </c>
      <c r="AY207" s="14" t="s">
        <v>161</v>
      </c>
      <c r="BE207" s="155">
        <f t="shared" si="44"/>
        <v>0</v>
      </c>
      <c r="BF207" s="155">
        <f t="shared" si="45"/>
        <v>60150</v>
      </c>
      <c r="BG207" s="155">
        <f t="shared" si="46"/>
        <v>0</v>
      </c>
      <c r="BH207" s="155">
        <f t="shared" si="47"/>
        <v>0</v>
      </c>
      <c r="BI207" s="155">
        <f t="shared" si="48"/>
        <v>0</v>
      </c>
      <c r="BJ207" s="14" t="s">
        <v>163</v>
      </c>
      <c r="BK207" s="155">
        <f t="shared" si="49"/>
        <v>60150</v>
      </c>
      <c r="BL207" s="14" t="s">
        <v>168</v>
      </c>
      <c r="BM207" s="154" t="s">
        <v>677</v>
      </c>
    </row>
    <row r="208" spans="1:65" s="2" customFormat="1" ht="14.45" customHeight="1" x14ac:dyDescent="0.2">
      <c r="A208" s="29"/>
      <c r="B208" s="141"/>
      <c r="C208" s="142" t="s">
        <v>436</v>
      </c>
      <c r="D208" s="142" t="s">
        <v>164</v>
      </c>
      <c r="E208" s="143" t="s">
        <v>678</v>
      </c>
      <c r="F208" s="144" t="s">
        <v>679</v>
      </c>
      <c r="G208" s="145" t="s">
        <v>290</v>
      </c>
      <c r="H208" s="146">
        <v>1</v>
      </c>
      <c r="I208" s="147">
        <v>40370</v>
      </c>
      <c r="J208" s="148">
        <f t="shared" si="40"/>
        <v>40370</v>
      </c>
      <c r="K208" s="149"/>
      <c r="L208" s="30"/>
      <c r="M208" s="150" t="s">
        <v>1</v>
      </c>
      <c r="N208" s="151" t="s">
        <v>41</v>
      </c>
      <c r="O208" s="55"/>
      <c r="P208" s="152">
        <f t="shared" si="41"/>
        <v>0</v>
      </c>
      <c r="Q208" s="152">
        <v>0</v>
      </c>
      <c r="R208" s="152">
        <f t="shared" si="42"/>
        <v>0</v>
      </c>
      <c r="S208" s="152">
        <v>0</v>
      </c>
      <c r="T208" s="153">
        <f t="shared" si="43"/>
        <v>0</v>
      </c>
      <c r="U208" s="29"/>
      <c r="V208" s="29"/>
      <c r="W208" s="189"/>
      <c r="X208" s="188"/>
      <c r="Y208" s="29"/>
      <c r="Z208" s="29"/>
      <c r="AA208" s="29"/>
      <c r="AB208" s="29"/>
      <c r="AC208" s="29"/>
      <c r="AD208" s="29"/>
      <c r="AE208" s="29"/>
      <c r="AR208" s="154" t="s">
        <v>168</v>
      </c>
      <c r="AT208" s="154" t="s">
        <v>164</v>
      </c>
      <c r="AU208" s="154" t="s">
        <v>163</v>
      </c>
      <c r="AY208" s="14" t="s">
        <v>161</v>
      </c>
      <c r="BE208" s="155">
        <f t="shared" si="44"/>
        <v>0</v>
      </c>
      <c r="BF208" s="155">
        <f t="shared" si="45"/>
        <v>40370</v>
      </c>
      <c r="BG208" s="155">
        <f t="shared" si="46"/>
        <v>0</v>
      </c>
      <c r="BH208" s="155">
        <f t="shared" si="47"/>
        <v>0</v>
      </c>
      <c r="BI208" s="155">
        <f t="shared" si="48"/>
        <v>0</v>
      </c>
      <c r="BJ208" s="14" t="s">
        <v>163</v>
      </c>
      <c r="BK208" s="155">
        <f t="shared" si="49"/>
        <v>40370</v>
      </c>
      <c r="BL208" s="14" t="s">
        <v>168</v>
      </c>
      <c r="BM208" s="154" t="s">
        <v>680</v>
      </c>
    </row>
    <row r="209" spans="1:65" s="2" customFormat="1" ht="37.9" customHeight="1" x14ac:dyDescent="0.2">
      <c r="A209" s="29"/>
      <c r="B209" s="141"/>
      <c r="C209" s="142" t="s">
        <v>456</v>
      </c>
      <c r="D209" s="142" t="s">
        <v>164</v>
      </c>
      <c r="E209" s="143" t="s">
        <v>681</v>
      </c>
      <c r="F209" s="144" t="s">
        <v>682</v>
      </c>
      <c r="G209" s="145" t="s">
        <v>290</v>
      </c>
      <c r="H209" s="146">
        <v>1</v>
      </c>
      <c r="I209" s="147">
        <v>1500</v>
      </c>
      <c r="J209" s="148">
        <f t="shared" si="40"/>
        <v>1500</v>
      </c>
      <c r="K209" s="149"/>
      <c r="L209" s="30"/>
      <c r="M209" s="150" t="s">
        <v>1</v>
      </c>
      <c r="N209" s="151" t="s">
        <v>41</v>
      </c>
      <c r="O209" s="55"/>
      <c r="P209" s="152">
        <f t="shared" si="41"/>
        <v>0</v>
      </c>
      <c r="Q209" s="152">
        <v>0</v>
      </c>
      <c r="R209" s="152">
        <f t="shared" si="42"/>
        <v>0</v>
      </c>
      <c r="S209" s="152">
        <v>0</v>
      </c>
      <c r="T209" s="153">
        <f t="shared" si="43"/>
        <v>0</v>
      </c>
      <c r="U209" s="29"/>
      <c r="V209" s="29"/>
      <c r="W209" s="189"/>
      <c r="X209" s="188"/>
      <c r="Y209" s="29"/>
      <c r="Z209" s="29"/>
      <c r="AA209" s="29"/>
      <c r="AB209" s="29"/>
      <c r="AC209" s="29"/>
      <c r="AD209" s="29"/>
      <c r="AE209" s="29"/>
      <c r="AR209" s="154" t="s">
        <v>168</v>
      </c>
      <c r="AT209" s="154" t="s">
        <v>164</v>
      </c>
      <c r="AU209" s="154" t="s">
        <v>163</v>
      </c>
      <c r="AY209" s="14" t="s">
        <v>161</v>
      </c>
      <c r="BE209" s="155">
        <f t="shared" si="44"/>
        <v>0</v>
      </c>
      <c r="BF209" s="155">
        <f t="shared" si="45"/>
        <v>1500</v>
      </c>
      <c r="BG209" s="155">
        <f t="shared" si="46"/>
        <v>0</v>
      </c>
      <c r="BH209" s="155">
        <f t="shared" si="47"/>
        <v>0</v>
      </c>
      <c r="BI209" s="155">
        <f t="shared" si="48"/>
        <v>0</v>
      </c>
      <c r="BJ209" s="14" t="s">
        <v>163</v>
      </c>
      <c r="BK209" s="155">
        <f t="shared" si="49"/>
        <v>1500</v>
      </c>
      <c r="BL209" s="14" t="s">
        <v>168</v>
      </c>
      <c r="BM209" s="154" t="s">
        <v>683</v>
      </c>
    </row>
    <row r="210" spans="1:65" s="2" customFormat="1" ht="24.2" customHeight="1" x14ac:dyDescent="0.2">
      <c r="A210" s="29"/>
      <c r="B210" s="141"/>
      <c r="C210" s="142" t="s">
        <v>388</v>
      </c>
      <c r="D210" s="142" t="s">
        <v>164</v>
      </c>
      <c r="E210" s="143" t="s">
        <v>684</v>
      </c>
      <c r="F210" s="144" t="s">
        <v>685</v>
      </c>
      <c r="G210" s="145" t="s">
        <v>290</v>
      </c>
      <c r="H210" s="146">
        <v>1</v>
      </c>
      <c r="I210" s="147">
        <v>1500</v>
      </c>
      <c r="J210" s="148">
        <f t="shared" si="40"/>
        <v>1500</v>
      </c>
      <c r="K210" s="149"/>
      <c r="L210" s="30"/>
      <c r="M210" s="150" t="s">
        <v>1</v>
      </c>
      <c r="N210" s="151" t="s">
        <v>41</v>
      </c>
      <c r="O210" s="55"/>
      <c r="P210" s="152">
        <f t="shared" si="41"/>
        <v>0</v>
      </c>
      <c r="Q210" s="152">
        <v>0</v>
      </c>
      <c r="R210" s="152">
        <f t="shared" si="42"/>
        <v>0</v>
      </c>
      <c r="S210" s="152">
        <v>0</v>
      </c>
      <c r="T210" s="153">
        <f t="shared" si="43"/>
        <v>0</v>
      </c>
      <c r="U210" s="29"/>
      <c r="V210" s="29"/>
      <c r="W210" s="189"/>
      <c r="X210" s="188"/>
      <c r="Y210" s="29"/>
      <c r="Z210" s="29"/>
      <c r="AA210" s="29"/>
      <c r="AB210" s="29"/>
      <c r="AC210" s="29"/>
      <c r="AD210" s="29"/>
      <c r="AE210" s="29"/>
      <c r="AR210" s="154" t="s">
        <v>168</v>
      </c>
      <c r="AT210" s="154" t="s">
        <v>164</v>
      </c>
      <c r="AU210" s="154" t="s">
        <v>163</v>
      </c>
      <c r="AY210" s="14" t="s">
        <v>161</v>
      </c>
      <c r="BE210" s="155">
        <f t="shared" si="44"/>
        <v>0</v>
      </c>
      <c r="BF210" s="155">
        <f t="shared" si="45"/>
        <v>1500</v>
      </c>
      <c r="BG210" s="155">
        <f t="shared" si="46"/>
        <v>0</v>
      </c>
      <c r="BH210" s="155">
        <f t="shared" si="47"/>
        <v>0</v>
      </c>
      <c r="BI210" s="155">
        <f t="shared" si="48"/>
        <v>0</v>
      </c>
      <c r="BJ210" s="14" t="s">
        <v>163</v>
      </c>
      <c r="BK210" s="155">
        <f t="shared" si="49"/>
        <v>1500</v>
      </c>
      <c r="BL210" s="14" t="s">
        <v>168</v>
      </c>
      <c r="BM210" s="154" t="s">
        <v>686</v>
      </c>
    </row>
    <row r="211" spans="1:65" s="2" customFormat="1" ht="14.45" customHeight="1" x14ac:dyDescent="0.2">
      <c r="A211" s="29"/>
      <c r="B211" s="141"/>
      <c r="C211" s="142" t="s">
        <v>488</v>
      </c>
      <c r="D211" s="142" t="s">
        <v>164</v>
      </c>
      <c r="E211" s="143" t="s">
        <v>687</v>
      </c>
      <c r="F211" s="144" t="s">
        <v>688</v>
      </c>
      <c r="G211" s="145" t="s">
        <v>272</v>
      </c>
      <c r="H211" s="146">
        <v>171</v>
      </c>
      <c r="I211" s="147">
        <v>280</v>
      </c>
      <c r="J211" s="148">
        <f t="shared" si="40"/>
        <v>47880</v>
      </c>
      <c r="K211" s="149"/>
      <c r="L211" s="30"/>
      <c r="M211" s="150" t="s">
        <v>1</v>
      </c>
      <c r="N211" s="151" t="s">
        <v>41</v>
      </c>
      <c r="O211" s="55"/>
      <c r="P211" s="152">
        <f t="shared" si="41"/>
        <v>0</v>
      </c>
      <c r="Q211" s="152">
        <v>0</v>
      </c>
      <c r="R211" s="152">
        <f t="shared" si="42"/>
        <v>0</v>
      </c>
      <c r="S211" s="152">
        <v>0</v>
      </c>
      <c r="T211" s="153">
        <f t="shared" si="43"/>
        <v>0</v>
      </c>
      <c r="U211" s="29"/>
      <c r="V211" s="29"/>
      <c r="W211" s="189"/>
      <c r="X211" s="188"/>
      <c r="Y211" s="29"/>
      <c r="Z211" s="29"/>
      <c r="AA211" s="29"/>
      <c r="AB211" s="29"/>
      <c r="AC211" s="29"/>
      <c r="AD211" s="29"/>
      <c r="AE211" s="29"/>
      <c r="AR211" s="154" t="s">
        <v>168</v>
      </c>
      <c r="AT211" s="154" t="s">
        <v>164</v>
      </c>
      <c r="AU211" s="154" t="s">
        <v>163</v>
      </c>
      <c r="AY211" s="14" t="s">
        <v>161</v>
      </c>
      <c r="BE211" s="155">
        <f t="shared" si="44"/>
        <v>0</v>
      </c>
      <c r="BF211" s="155">
        <f t="shared" si="45"/>
        <v>47880</v>
      </c>
      <c r="BG211" s="155">
        <f t="shared" si="46"/>
        <v>0</v>
      </c>
      <c r="BH211" s="155">
        <f t="shared" si="47"/>
        <v>0</v>
      </c>
      <c r="BI211" s="155">
        <f t="shared" si="48"/>
        <v>0</v>
      </c>
      <c r="BJ211" s="14" t="s">
        <v>163</v>
      </c>
      <c r="BK211" s="155">
        <f t="shared" si="49"/>
        <v>47880</v>
      </c>
      <c r="BL211" s="14" t="s">
        <v>168</v>
      </c>
      <c r="BM211" s="154" t="s">
        <v>689</v>
      </c>
    </row>
    <row r="212" spans="1:65" s="2" customFormat="1" ht="14.45" customHeight="1" x14ac:dyDescent="0.2">
      <c r="A212" s="29"/>
      <c r="B212" s="141"/>
      <c r="C212" s="142" t="s">
        <v>492</v>
      </c>
      <c r="D212" s="142" t="s">
        <v>164</v>
      </c>
      <c r="E212" s="143" t="s">
        <v>690</v>
      </c>
      <c r="F212" s="144" t="s">
        <v>691</v>
      </c>
      <c r="G212" s="145" t="s">
        <v>290</v>
      </c>
      <c r="H212" s="146">
        <v>1</v>
      </c>
      <c r="I212" s="147">
        <v>4650</v>
      </c>
      <c r="J212" s="148">
        <f t="shared" si="40"/>
        <v>4650</v>
      </c>
      <c r="K212" s="149"/>
      <c r="L212" s="30"/>
      <c r="M212" s="150" t="s">
        <v>1</v>
      </c>
      <c r="N212" s="151" t="s">
        <v>41</v>
      </c>
      <c r="O212" s="55"/>
      <c r="P212" s="152">
        <f t="shared" si="41"/>
        <v>0</v>
      </c>
      <c r="Q212" s="152">
        <v>0</v>
      </c>
      <c r="R212" s="152">
        <f t="shared" si="42"/>
        <v>0</v>
      </c>
      <c r="S212" s="152">
        <v>0</v>
      </c>
      <c r="T212" s="153">
        <f t="shared" si="43"/>
        <v>0</v>
      </c>
      <c r="U212" s="29"/>
      <c r="V212" s="29"/>
      <c r="W212" s="189"/>
      <c r="X212" s="188"/>
      <c r="Y212" s="29"/>
      <c r="Z212" s="29"/>
      <c r="AA212" s="29"/>
      <c r="AB212" s="29"/>
      <c r="AC212" s="29"/>
      <c r="AD212" s="29"/>
      <c r="AE212" s="29"/>
      <c r="AR212" s="154" t="s">
        <v>168</v>
      </c>
      <c r="AT212" s="154" t="s">
        <v>164</v>
      </c>
      <c r="AU212" s="154" t="s">
        <v>163</v>
      </c>
      <c r="AY212" s="14" t="s">
        <v>161</v>
      </c>
      <c r="BE212" s="155">
        <f t="shared" si="44"/>
        <v>0</v>
      </c>
      <c r="BF212" s="155">
        <f t="shared" si="45"/>
        <v>4650</v>
      </c>
      <c r="BG212" s="155">
        <f t="shared" si="46"/>
        <v>0</v>
      </c>
      <c r="BH212" s="155">
        <f t="shared" si="47"/>
        <v>0</v>
      </c>
      <c r="BI212" s="155">
        <f t="shared" si="48"/>
        <v>0</v>
      </c>
      <c r="BJ212" s="14" t="s">
        <v>163</v>
      </c>
      <c r="BK212" s="155">
        <f t="shared" si="49"/>
        <v>4650</v>
      </c>
      <c r="BL212" s="14" t="s">
        <v>168</v>
      </c>
      <c r="BM212" s="154" t="s">
        <v>692</v>
      </c>
    </row>
    <row r="213" spans="1:65" s="2" customFormat="1" ht="14.45" customHeight="1" x14ac:dyDescent="0.2">
      <c r="A213" s="29"/>
      <c r="B213" s="141"/>
      <c r="C213" s="142" t="s">
        <v>496</v>
      </c>
      <c r="D213" s="142" t="s">
        <v>164</v>
      </c>
      <c r="E213" s="143" t="s">
        <v>693</v>
      </c>
      <c r="F213" s="144" t="s">
        <v>694</v>
      </c>
      <c r="G213" s="145" t="s">
        <v>290</v>
      </c>
      <c r="H213" s="146">
        <v>3</v>
      </c>
      <c r="I213" s="147">
        <v>4130</v>
      </c>
      <c r="J213" s="148">
        <f t="shared" si="40"/>
        <v>12390</v>
      </c>
      <c r="K213" s="149"/>
      <c r="L213" s="30"/>
      <c r="M213" s="150" t="s">
        <v>1</v>
      </c>
      <c r="N213" s="151" t="s">
        <v>41</v>
      </c>
      <c r="O213" s="55"/>
      <c r="P213" s="152">
        <f t="shared" si="41"/>
        <v>0</v>
      </c>
      <c r="Q213" s="152">
        <v>0</v>
      </c>
      <c r="R213" s="152">
        <f t="shared" si="42"/>
        <v>0</v>
      </c>
      <c r="S213" s="152">
        <v>0</v>
      </c>
      <c r="T213" s="153">
        <f t="shared" si="43"/>
        <v>0</v>
      </c>
      <c r="U213" s="29"/>
      <c r="V213" s="29"/>
      <c r="W213" s="189"/>
      <c r="X213" s="188"/>
      <c r="Y213" s="29"/>
      <c r="Z213" s="29"/>
      <c r="AA213" s="29"/>
      <c r="AB213" s="29"/>
      <c r="AC213" s="29"/>
      <c r="AD213" s="29"/>
      <c r="AE213" s="29"/>
      <c r="AR213" s="154" t="s">
        <v>168</v>
      </c>
      <c r="AT213" s="154" t="s">
        <v>164</v>
      </c>
      <c r="AU213" s="154" t="s">
        <v>163</v>
      </c>
      <c r="AY213" s="14" t="s">
        <v>161</v>
      </c>
      <c r="BE213" s="155">
        <f t="shared" si="44"/>
        <v>0</v>
      </c>
      <c r="BF213" s="155">
        <f t="shared" si="45"/>
        <v>12390</v>
      </c>
      <c r="BG213" s="155">
        <f t="shared" si="46"/>
        <v>0</v>
      </c>
      <c r="BH213" s="155">
        <f t="shared" si="47"/>
        <v>0</v>
      </c>
      <c r="BI213" s="155">
        <f t="shared" si="48"/>
        <v>0</v>
      </c>
      <c r="BJ213" s="14" t="s">
        <v>163</v>
      </c>
      <c r="BK213" s="155">
        <f t="shared" si="49"/>
        <v>12390</v>
      </c>
      <c r="BL213" s="14" t="s">
        <v>168</v>
      </c>
      <c r="BM213" s="154" t="s">
        <v>695</v>
      </c>
    </row>
    <row r="214" spans="1:65" s="2" customFormat="1" ht="14.45" customHeight="1" x14ac:dyDescent="0.2">
      <c r="A214" s="29"/>
      <c r="B214" s="141"/>
      <c r="C214" s="142" t="s">
        <v>500</v>
      </c>
      <c r="D214" s="142" t="s">
        <v>164</v>
      </c>
      <c r="E214" s="143" t="s">
        <v>696</v>
      </c>
      <c r="F214" s="144" t="s">
        <v>697</v>
      </c>
      <c r="G214" s="145" t="s">
        <v>290</v>
      </c>
      <c r="H214" s="146">
        <v>1</v>
      </c>
      <c r="I214" s="147">
        <v>6100</v>
      </c>
      <c r="J214" s="148">
        <f t="shared" si="40"/>
        <v>6100</v>
      </c>
      <c r="K214" s="149"/>
      <c r="L214" s="30"/>
      <c r="M214" s="150" t="s">
        <v>1</v>
      </c>
      <c r="N214" s="151" t="s">
        <v>41</v>
      </c>
      <c r="O214" s="55"/>
      <c r="P214" s="152">
        <f t="shared" si="41"/>
        <v>0</v>
      </c>
      <c r="Q214" s="152">
        <v>0</v>
      </c>
      <c r="R214" s="152">
        <f t="shared" si="42"/>
        <v>0</v>
      </c>
      <c r="S214" s="152">
        <v>0</v>
      </c>
      <c r="T214" s="153">
        <f t="shared" si="43"/>
        <v>0</v>
      </c>
      <c r="U214" s="29"/>
      <c r="V214" s="29"/>
      <c r="W214" s="189"/>
      <c r="X214" s="188"/>
      <c r="Y214" s="29"/>
      <c r="Z214" s="29"/>
      <c r="AA214" s="29"/>
      <c r="AB214" s="29"/>
      <c r="AC214" s="29"/>
      <c r="AD214" s="29"/>
      <c r="AE214" s="29"/>
      <c r="AR214" s="154" t="s">
        <v>168</v>
      </c>
      <c r="AT214" s="154" t="s">
        <v>164</v>
      </c>
      <c r="AU214" s="154" t="s">
        <v>163</v>
      </c>
      <c r="AY214" s="14" t="s">
        <v>161</v>
      </c>
      <c r="BE214" s="155">
        <f t="shared" si="44"/>
        <v>0</v>
      </c>
      <c r="BF214" s="155">
        <f t="shared" si="45"/>
        <v>6100</v>
      </c>
      <c r="BG214" s="155">
        <f t="shared" si="46"/>
        <v>0</v>
      </c>
      <c r="BH214" s="155">
        <f t="shared" si="47"/>
        <v>0</v>
      </c>
      <c r="BI214" s="155">
        <f t="shared" si="48"/>
        <v>0</v>
      </c>
      <c r="BJ214" s="14" t="s">
        <v>163</v>
      </c>
      <c r="BK214" s="155">
        <f t="shared" si="49"/>
        <v>6100</v>
      </c>
      <c r="BL214" s="14" t="s">
        <v>168</v>
      </c>
      <c r="BM214" s="154" t="s">
        <v>698</v>
      </c>
    </row>
    <row r="215" spans="1:65" s="2" customFormat="1" ht="14.45" customHeight="1" x14ac:dyDescent="0.2">
      <c r="A215" s="29"/>
      <c r="B215" s="141"/>
      <c r="C215" s="142" t="s">
        <v>504</v>
      </c>
      <c r="D215" s="142" t="s">
        <v>164</v>
      </c>
      <c r="E215" s="143" t="s">
        <v>699</v>
      </c>
      <c r="F215" s="144" t="s">
        <v>697</v>
      </c>
      <c r="G215" s="145" t="s">
        <v>290</v>
      </c>
      <c r="H215" s="146">
        <v>1</v>
      </c>
      <c r="I215" s="147">
        <v>12700</v>
      </c>
      <c r="J215" s="148">
        <f t="shared" si="40"/>
        <v>12700</v>
      </c>
      <c r="K215" s="149"/>
      <c r="L215" s="30"/>
      <c r="M215" s="150" t="s">
        <v>1</v>
      </c>
      <c r="N215" s="151" t="s">
        <v>41</v>
      </c>
      <c r="O215" s="55"/>
      <c r="P215" s="152">
        <f t="shared" si="41"/>
        <v>0</v>
      </c>
      <c r="Q215" s="152">
        <v>0</v>
      </c>
      <c r="R215" s="152">
        <f t="shared" si="42"/>
        <v>0</v>
      </c>
      <c r="S215" s="152">
        <v>0</v>
      </c>
      <c r="T215" s="153">
        <f t="shared" si="43"/>
        <v>0</v>
      </c>
      <c r="U215" s="29"/>
      <c r="V215" s="29"/>
      <c r="W215" s="189"/>
      <c r="X215" s="188"/>
      <c r="Y215" s="29"/>
      <c r="Z215" s="29"/>
      <c r="AA215" s="29"/>
      <c r="AB215" s="29"/>
      <c r="AC215" s="29"/>
      <c r="AD215" s="29"/>
      <c r="AE215" s="29"/>
      <c r="AR215" s="154" t="s">
        <v>168</v>
      </c>
      <c r="AT215" s="154" t="s">
        <v>164</v>
      </c>
      <c r="AU215" s="154" t="s">
        <v>163</v>
      </c>
      <c r="AY215" s="14" t="s">
        <v>161</v>
      </c>
      <c r="BE215" s="155">
        <f t="shared" si="44"/>
        <v>0</v>
      </c>
      <c r="BF215" s="155">
        <f t="shared" si="45"/>
        <v>12700</v>
      </c>
      <c r="BG215" s="155">
        <f t="shared" si="46"/>
        <v>0</v>
      </c>
      <c r="BH215" s="155">
        <f t="shared" si="47"/>
        <v>0</v>
      </c>
      <c r="BI215" s="155">
        <f t="shared" si="48"/>
        <v>0</v>
      </c>
      <c r="BJ215" s="14" t="s">
        <v>163</v>
      </c>
      <c r="BK215" s="155">
        <f t="shared" si="49"/>
        <v>12700</v>
      </c>
      <c r="BL215" s="14" t="s">
        <v>168</v>
      </c>
      <c r="BM215" s="154" t="s">
        <v>700</v>
      </c>
    </row>
    <row r="216" spans="1:65" s="2" customFormat="1" ht="14.45" customHeight="1" x14ac:dyDescent="0.2">
      <c r="A216" s="29"/>
      <c r="B216" s="141"/>
      <c r="C216" s="142" t="s">
        <v>508</v>
      </c>
      <c r="D216" s="142" t="s">
        <v>164</v>
      </c>
      <c r="E216" s="143" t="s">
        <v>701</v>
      </c>
      <c r="F216" s="144" t="s">
        <v>702</v>
      </c>
      <c r="G216" s="145" t="s">
        <v>290</v>
      </c>
      <c r="H216" s="146">
        <v>3</v>
      </c>
      <c r="I216" s="147">
        <v>4260</v>
      </c>
      <c r="J216" s="148">
        <f t="shared" si="40"/>
        <v>12780</v>
      </c>
      <c r="K216" s="149"/>
      <c r="L216" s="30"/>
      <c r="M216" s="150" t="s">
        <v>1</v>
      </c>
      <c r="N216" s="151" t="s">
        <v>41</v>
      </c>
      <c r="O216" s="55"/>
      <c r="P216" s="152">
        <f t="shared" si="41"/>
        <v>0</v>
      </c>
      <c r="Q216" s="152">
        <v>0</v>
      </c>
      <c r="R216" s="152">
        <f t="shared" si="42"/>
        <v>0</v>
      </c>
      <c r="S216" s="152">
        <v>0</v>
      </c>
      <c r="T216" s="153">
        <f t="shared" si="43"/>
        <v>0</v>
      </c>
      <c r="U216" s="29"/>
      <c r="V216" s="29"/>
      <c r="W216" s="189"/>
      <c r="X216" s="188"/>
      <c r="Y216" s="29"/>
      <c r="Z216" s="29"/>
      <c r="AA216" s="29"/>
      <c r="AB216" s="29"/>
      <c r="AC216" s="29"/>
      <c r="AD216" s="29"/>
      <c r="AE216" s="29"/>
      <c r="AR216" s="154" t="s">
        <v>168</v>
      </c>
      <c r="AT216" s="154" t="s">
        <v>164</v>
      </c>
      <c r="AU216" s="154" t="s">
        <v>163</v>
      </c>
      <c r="AY216" s="14" t="s">
        <v>161</v>
      </c>
      <c r="BE216" s="155">
        <f t="shared" si="44"/>
        <v>0</v>
      </c>
      <c r="BF216" s="155">
        <f t="shared" si="45"/>
        <v>12780</v>
      </c>
      <c r="BG216" s="155">
        <f t="shared" si="46"/>
        <v>0</v>
      </c>
      <c r="BH216" s="155">
        <f t="shared" si="47"/>
        <v>0</v>
      </c>
      <c r="BI216" s="155">
        <f t="shared" si="48"/>
        <v>0</v>
      </c>
      <c r="BJ216" s="14" t="s">
        <v>163</v>
      </c>
      <c r="BK216" s="155">
        <f t="shared" si="49"/>
        <v>12780</v>
      </c>
      <c r="BL216" s="14" t="s">
        <v>168</v>
      </c>
      <c r="BM216" s="154" t="s">
        <v>703</v>
      </c>
    </row>
    <row r="217" spans="1:65" s="2" customFormat="1" ht="14.45" customHeight="1" x14ac:dyDescent="0.2">
      <c r="A217" s="29"/>
      <c r="B217" s="141"/>
      <c r="C217" s="142" t="s">
        <v>512</v>
      </c>
      <c r="D217" s="142" t="s">
        <v>164</v>
      </c>
      <c r="E217" s="143" t="s">
        <v>704</v>
      </c>
      <c r="F217" s="144" t="s">
        <v>705</v>
      </c>
      <c r="G217" s="145" t="s">
        <v>290</v>
      </c>
      <c r="H217" s="146">
        <v>1</v>
      </c>
      <c r="I217" s="147">
        <v>1000</v>
      </c>
      <c r="J217" s="148">
        <f t="shared" si="40"/>
        <v>1000</v>
      </c>
      <c r="K217" s="149"/>
      <c r="L217" s="30"/>
      <c r="M217" s="150" t="s">
        <v>1</v>
      </c>
      <c r="N217" s="151" t="s">
        <v>41</v>
      </c>
      <c r="O217" s="55"/>
      <c r="P217" s="152">
        <f t="shared" si="41"/>
        <v>0</v>
      </c>
      <c r="Q217" s="152">
        <v>0</v>
      </c>
      <c r="R217" s="152">
        <f t="shared" si="42"/>
        <v>0</v>
      </c>
      <c r="S217" s="152">
        <v>0</v>
      </c>
      <c r="T217" s="153">
        <f t="shared" si="43"/>
        <v>0</v>
      </c>
      <c r="U217" s="29"/>
      <c r="V217" s="29"/>
      <c r="W217" s="189"/>
      <c r="X217" s="188"/>
      <c r="Y217" s="29"/>
      <c r="Z217" s="29"/>
      <c r="AA217" s="29"/>
      <c r="AB217" s="29"/>
      <c r="AC217" s="29"/>
      <c r="AD217" s="29"/>
      <c r="AE217" s="29"/>
      <c r="AR217" s="154" t="s">
        <v>168</v>
      </c>
      <c r="AT217" s="154" t="s">
        <v>164</v>
      </c>
      <c r="AU217" s="154" t="s">
        <v>163</v>
      </c>
      <c r="AY217" s="14" t="s">
        <v>161</v>
      </c>
      <c r="BE217" s="155">
        <f t="shared" si="44"/>
        <v>0</v>
      </c>
      <c r="BF217" s="155">
        <f t="shared" si="45"/>
        <v>1000</v>
      </c>
      <c r="BG217" s="155">
        <f t="shared" si="46"/>
        <v>0</v>
      </c>
      <c r="BH217" s="155">
        <f t="shared" si="47"/>
        <v>0</v>
      </c>
      <c r="BI217" s="155">
        <f t="shared" si="48"/>
        <v>0</v>
      </c>
      <c r="BJ217" s="14" t="s">
        <v>163</v>
      </c>
      <c r="BK217" s="155">
        <f t="shared" si="49"/>
        <v>1000</v>
      </c>
      <c r="BL217" s="14" t="s">
        <v>168</v>
      </c>
      <c r="BM217" s="154" t="s">
        <v>706</v>
      </c>
    </row>
    <row r="218" spans="1:65" s="12" customFormat="1" ht="25.9" customHeight="1" x14ac:dyDescent="0.2">
      <c r="B218" s="128"/>
      <c r="D218" s="129" t="s">
        <v>74</v>
      </c>
      <c r="E218" s="130" t="s">
        <v>480</v>
      </c>
      <c r="F218" s="130" t="s">
        <v>481</v>
      </c>
      <c r="I218" s="131"/>
      <c r="J218" s="132">
        <f>BK218</f>
        <v>2210</v>
      </c>
      <c r="L218" s="128"/>
      <c r="M218" s="133"/>
      <c r="N218" s="134"/>
      <c r="O218" s="134"/>
      <c r="P218" s="135">
        <f>SUM(P219:P227)</f>
        <v>0</v>
      </c>
      <c r="Q218" s="134"/>
      <c r="R218" s="135">
        <f>SUM(R219:R227)</f>
        <v>0</v>
      </c>
      <c r="S218" s="134"/>
      <c r="T218" s="136">
        <f>SUM(T219:T227)</f>
        <v>0</v>
      </c>
      <c r="W218" s="189"/>
      <c r="X218" s="188"/>
      <c r="AR218" s="129" t="s">
        <v>177</v>
      </c>
      <c r="AT218" s="137" t="s">
        <v>74</v>
      </c>
      <c r="AU218" s="137" t="s">
        <v>75</v>
      </c>
      <c r="AY218" s="129" t="s">
        <v>161</v>
      </c>
      <c r="BK218" s="138">
        <f>SUM(BK219:BK227)</f>
        <v>2210</v>
      </c>
    </row>
    <row r="219" spans="1:65" s="2" customFormat="1" ht="24.2" customHeight="1" x14ac:dyDescent="0.2">
      <c r="A219" s="29"/>
      <c r="B219" s="141"/>
      <c r="C219" s="142" t="s">
        <v>707</v>
      </c>
      <c r="D219" s="142" t="s">
        <v>164</v>
      </c>
      <c r="E219" s="143" t="s">
        <v>483</v>
      </c>
      <c r="F219" s="144" t="s">
        <v>484</v>
      </c>
      <c r="G219" s="145" t="s">
        <v>485</v>
      </c>
      <c r="H219" s="146">
        <v>1</v>
      </c>
      <c r="I219" s="147">
        <v>10</v>
      </c>
      <c r="J219" s="148">
        <f t="shared" ref="J219:J227" si="50">ROUND(I219*H219,2)</f>
        <v>10</v>
      </c>
      <c r="K219" s="149"/>
      <c r="L219" s="30"/>
      <c r="M219" s="150" t="s">
        <v>1</v>
      </c>
      <c r="N219" s="151" t="s">
        <v>41</v>
      </c>
      <c r="O219" s="55"/>
      <c r="P219" s="152">
        <f t="shared" ref="P219:P227" si="51">O219*H219</f>
        <v>0</v>
      </c>
      <c r="Q219" s="152">
        <v>0</v>
      </c>
      <c r="R219" s="152">
        <f t="shared" ref="R219:R227" si="52">Q219*H219</f>
        <v>0</v>
      </c>
      <c r="S219" s="152">
        <v>0</v>
      </c>
      <c r="T219" s="153">
        <f t="shared" ref="T219:T227" si="53">S219*H219</f>
        <v>0</v>
      </c>
      <c r="U219" s="29"/>
      <c r="V219" s="29"/>
      <c r="W219" s="189"/>
      <c r="X219" s="188"/>
      <c r="Y219" s="29"/>
      <c r="Z219" s="29"/>
      <c r="AA219" s="29"/>
      <c r="AB219" s="29"/>
      <c r="AC219" s="29"/>
      <c r="AD219" s="29"/>
      <c r="AE219" s="29"/>
      <c r="AR219" s="154" t="s">
        <v>486</v>
      </c>
      <c r="AT219" s="154" t="s">
        <v>164</v>
      </c>
      <c r="AU219" s="154" t="s">
        <v>83</v>
      </c>
      <c r="AY219" s="14" t="s">
        <v>161</v>
      </c>
      <c r="BE219" s="155">
        <f t="shared" ref="BE219:BE227" si="54">IF(N219="základná",J219,0)</f>
        <v>0</v>
      </c>
      <c r="BF219" s="155">
        <f t="shared" ref="BF219:BF227" si="55">IF(N219="znížená",J219,0)</f>
        <v>10</v>
      </c>
      <c r="BG219" s="155">
        <f t="shared" ref="BG219:BG227" si="56">IF(N219="zákl. prenesená",J219,0)</f>
        <v>0</v>
      </c>
      <c r="BH219" s="155">
        <f t="shared" ref="BH219:BH227" si="57">IF(N219="zníž. prenesená",J219,0)</f>
        <v>0</v>
      </c>
      <c r="BI219" s="155">
        <f t="shared" ref="BI219:BI227" si="58">IF(N219="nulová",J219,0)</f>
        <v>0</v>
      </c>
      <c r="BJ219" s="14" t="s">
        <v>163</v>
      </c>
      <c r="BK219" s="155">
        <f t="shared" ref="BK219:BK227" si="59">ROUND(I219*H219,2)</f>
        <v>10</v>
      </c>
      <c r="BL219" s="14" t="s">
        <v>486</v>
      </c>
      <c r="BM219" s="154" t="s">
        <v>708</v>
      </c>
    </row>
    <row r="220" spans="1:65" s="2" customFormat="1" ht="24.2" customHeight="1" x14ac:dyDescent="0.2">
      <c r="A220" s="29"/>
      <c r="B220" s="141"/>
      <c r="C220" s="142" t="s">
        <v>709</v>
      </c>
      <c r="D220" s="142" t="s">
        <v>164</v>
      </c>
      <c r="E220" s="143" t="s">
        <v>489</v>
      </c>
      <c r="F220" s="144" t="s">
        <v>490</v>
      </c>
      <c r="G220" s="145" t="s">
        <v>485</v>
      </c>
      <c r="H220" s="146">
        <v>1</v>
      </c>
      <c r="I220" s="147">
        <v>100</v>
      </c>
      <c r="J220" s="148">
        <f t="shared" si="50"/>
        <v>100</v>
      </c>
      <c r="K220" s="149"/>
      <c r="L220" s="30"/>
      <c r="M220" s="150" t="s">
        <v>1</v>
      </c>
      <c r="N220" s="151" t="s">
        <v>41</v>
      </c>
      <c r="O220" s="55"/>
      <c r="P220" s="152">
        <f t="shared" si="51"/>
        <v>0</v>
      </c>
      <c r="Q220" s="152">
        <v>0</v>
      </c>
      <c r="R220" s="152">
        <f t="shared" si="52"/>
        <v>0</v>
      </c>
      <c r="S220" s="152">
        <v>0</v>
      </c>
      <c r="T220" s="153">
        <f t="shared" si="53"/>
        <v>0</v>
      </c>
      <c r="U220" s="29"/>
      <c r="V220" s="29"/>
      <c r="W220" s="189"/>
      <c r="X220" s="188"/>
      <c r="Y220" s="29"/>
      <c r="Z220" s="29"/>
      <c r="AA220" s="29"/>
      <c r="AB220" s="29"/>
      <c r="AC220" s="29"/>
      <c r="AD220" s="29"/>
      <c r="AE220" s="29"/>
      <c r="AR220" s="154" t="s">
        <v>486</v>
      </c>
      <c r="AT220" s="154" t="s">
        <v>164</v>
      </c>
      <c r="AU220" s="154" t="s">
        <v>83</v>
      </c>
      <c r="AY220" s="14" t="s">
        <v>161</v>
      </c>
      <c r="BE220" s="155">
        <f t="shared" si="54"/>
        <v>0</v>
      </c>
      <c r="BF220" s="155">
        <f t="shared" si="55"/>
        <v>100</v>
      </c>
      <c r="BG220" s="155">
        <f t="shared" si="56"/>
        <v>0</v>
      </c>
      <c r="BH220" s="155">
        <f t="shared" si="57"/>
        <v>0</v>
      </c>
      <c r="BI220" s="155">
        <f t="shared" si="58"/>
        <v>0</v>
      </c>
      <c r="BJ220" s="14" t="s">
        <v>163</v>
      </c>
      <c r="BK220" s="155">
        <f t="shared" si="59"/>
        <v>100</v>
      </c>
      <c r="BL220" s="14" t="s">
        <v>486</v>
      </c>
      <c r="BM220" s="154" t="s">
        <v>710</v>
      </c>
    </row>
    <row r="221" spans="1:65" s="2" customFormat="1" ht="24.2" customHeight="1" x14ac:dyDescent="0.2">
      <c r="A221" s="29"/>
      <c r="B221" s="141"/>
      <c r="C221" s="142" t="s">
        <v>711</v>
      </c>
      <c r="D221" s="142" t="s">
        <v>164</v>
      </c>
      <c r="E221" s="143" t="s">
        <v>493</v>
      </c>
      <c r="F221" s="144" t="s">
        <v>494</v>
      </c>
      <c r="G221" s="145" t="s">
        <v>485</v>
      </c>
      <c r="H221" s="146">
        <v>1</v>
      </c>
      <c r="I221" s="147">
        <v>1500</v>
      </c>
      <c r="J221" s="148">
        <f t="shared" si="50"/>
        <v>1500</v>
      </c>
      <c r="K221" s="149"/>
      <c r="L221" s="30"/>
      <c r="M221" s="150" t="s">
        <v>1</v>
      </c>
      <c r="N221" s="151" t="s">
        <v>41</v>
      </c>
      <c r="O221" s="55"/>
      <c r="P221" s="152">
        <f t="shared" si="51"/>
        <v>0</v>
      </c>
      <c r="Q221" s="152">
        <v>0</v>
      </c>
      <c r="R221" s="152">
        <f t="shared" si="52"/>
        <v>0</v>
      </c>
      <c r="S221" s="152">
        <v>0</v>
      </c>
      <c r="T221" s="153">
        <f t="shared" si="53"/>
        <v>0</v>
      </c>
      <c r="U221" s="29"/>
      <c r="V221" s="29"/>
      <c r="W221" s="189"/>
      <c r="X221" s="188"/>
      <c r="Y221" s="29"/>
      <c r="Z221" s="29"/>
      <c r="AA221" s="29"/>
      <c r="AB221" s="29"/>
      <c r="AC221" s="29"/>
      <c r="AD221" s="29"/>
      <c r="AE221" s="29"/>
      <c r="AR221" s="154" t="s">
        <v>486</v>
      </c>
      <c r="AT221" s="154" t="s">
        <v>164</v>
      </c>
      <c r="AU221" s="154" t="s">
        <v>83</v>
      </c>
      <c r="AY221" s="14" t="s">
        <v>161</v>
      </c>
      <c r="BE221" s="155">
        <f t="shared" si="54"/>
        <v>0</v>
      </c>
      <c r="BF221" s="155">
        <f t="shared" si="55"/>
        <v>1500</v>
      </c>
      <c r="BG221" s="155">
        <f t="shared" si="56"/>
        <v>0</v>
      </c>
      <c r="BH221" s="155">
        <f t="shared" si="57"/>
        <v>0</v>
      </c>
      <c r="BI221" s="155">
        <f t="shared" si="58"/>
        <v>0</v>
      </c>
      <c r="BJ221" s="14" t="s">
        <v>163</v>
      </c>
      <c r="BK221" s="155">
        <f t="shared" si="59"/>
        <v>1500</v>
      </c>
      <c r="BL221" s="14" t="s">
        <v>486</v>
      </c>
      <c r="BM221" s="154" t="s">
        <v>712</v>
      </c>
    </row>
    <row r="222" spans="1:65" s="2" customFormat="1" ht="14.45" customHeight="1" x14ac:dyDescent="0.2">
      <c r="A222" s="29"/>
      <c r="B222" s="141"/>
      <c r="C222" s="142" t="s">
        <v>713</v>
      </c>
      <c r="D222" s="142" t="s">
        <v>164</v>
      </c>
      <c r="E222" s="143" t="s">
        <v>497</v>
      </c>
      <c r="F222" s="144" t="s">
        <v>498</v>
      </c>
      <c r="G222" s="145" t="s">
        <v>485</v>
      </c>
      <c r="H222" s="146">
        <v>1</v>
      </c>
      <c r="I222" s="147">
        <v>100</v>
      </c>
      <c r="J222" s="148">
        <f t="shared" si="50"/>
        <v>100</v>
      </c>
      <c r="K222" s="149"/>
      <c r="L222" s="30"/>
      <c r="M222" s="150" t="s">
        <v>1</v>
      </c>
      <c r="N222" s="151" t="s">
        <v>41</v>
      </c>
      <c r="O222" s="55"/>
      <c r="P222" s="152">
        <f t="shared" si="51"/>
        <v>0</v>
      </c>
      <c r="Q222" s="152">
        <v>0</v>
      </c>
      <c r="R222" s="152">
        <f t="shared" si="52"/>
        <v>0</v>
      </c>
      <c r="S222" s="152">
        <v>0</v>
      </c>
      <c r="T222" s="153">
        <f t="shared" si="53"/>
        <v>0</v>
      </c>
      <c r="U222" s="29"/>
      <c r="V222" s="29"/>
      <c r="W222" s="189"/>
      <c r="X222" s="188"/>
      <c r="Y222" s="29"/>
      <c r="Z222" s="29"/>
      <c r="AA222" s="29"/>
      <c r="AB222" s="29"/>
      <c r="AC222" s="29"/>
      <c r="AD222" s="29"/>
      <c r="AE222" s="29"/>
      <c r="AR222" s="154" t="s">
        <v>486</v>
      </c>
      <c r="AT222" s="154" t="s">
        <v>164</v>
      </c>
      <c r="AU222" s="154" t="s">
        <v>83</v>
      </c>
      <c r="AY222" s="14" t="s">
        <v>161</v>
      </c>
      <c r="BE222" s="155">
        <f t="shared" si="54"/>
        <v>0</v>
      </c>
      <c r="BF222" s="155">
        <f t="shared" si="55"/>
        <v>100</v>
      </c>
      <c r="BG222" s="155">
        <f t="shared" si="56"/>
        <v>0</v>
      </c>
      <c r="BH222" s="155">
        <f t="shared" si="57"/>
        <v>0</v>
      </c>
      <c r="BI222" s="155">
        <f t="shared" si="58"/>
        <v>0</v>
      </c>
      <c r="BJ222" s="14" t="s">
        <v>163</v>
      </c>
      <c r="BK222" s="155">
        <f t="shared" si="59"/>
        <v>100</v>
      </c>
      <c r="BL222" s="14" t="s">
        <v>486</v>
      </c>
      <c r="BM222" s="154" t="s">
        <v>714</v>
      </c>
    </row>
    <row r="223" spans="1:65" s="2" customFormat="1" ht="24.2" customHeight="1" x14ac:dyDescent="0.2">
      <c r="A223" s="29"/>
      <c r="B223" s="141"/>
      <c r="C223" s="142" t="s">
        <v>715</v>
      </c>
      <c r="D223" s="142" t="s">
        <v>164</v>
      </c>
      <c r="E223" s="143" t="s">
        <v>501</v>
      </c>
      <c r="F223" s="144" t="s">
        <v>502</v>
      </c>
      <c r="G223" s="145" t="s">
        <v>485</v>
      </c>
      <c r="H223" s="146">
        <v>1</v>
      </c>
      <c r="I223" s="147">
        <v>100</v>
      </c>
      <c r="J223" s="148">
        <f t="shared" si="50"/>
        <v>100</v>
      </c>
      <c r="K223" s="149"/>
      <c r="L223" s="30"/>
      <c r="M223" s="150" t="s">
        <v>1</v>
      </c>
      <c r="N223" s="151" t="s">
        <v>41</v>
      </c>
      <c r="O223" s="55"/>
      <c r="P223" s="152">
        <f t="shared" si="51"/>
        <v>0</v>
      </c>
      <c r="Q223" s="152">
        <v>0</v>
      </c>
      <c r="R223" s="152">
        <f t="shared" si="52"/>
        <v>0</v>
      </c>
      <c r="S223" s="152">
        <v>0</v>
      </c>
      <c r="T223" s="153">
        <f t="shared" si="53"/>
        <v>0</v>
      </c>
      <c r="U223" s="29"/>
      <c r="V223" s="29"/>
      <c r="W223" s="189"/>
      <c r="X223" s="188"/>
      <c r="Y223" s="29"/>
      <c r="Z223" s="29"/>
      <c r="AA223" s="29"/>
      <c r="AB223" s="29"/>
      <c r="AC223" s="29"/>
      <c r="AD223" s="29"/>
      <c r="AE223" s="29"/>
      <c r="AR223" s="154" t="s">
        <v>486</v>
      </c>
      <c r="AT223" s="154" t="s">
        <v>164</v>
      </c>
      <c r="AU223" s="154" t="s">
        <v>83</v>
      </c>
      <c r="AY223" s="14" t="s">
        <v>161</v>
      </c>
      <c r="BE223" s="155">
        <f t="shared" si="54"/>
        <v>0</v>
      </c>
      <c r="BF223" s="155">
        <f t="shared" si="55"/>
        <v>100</v>
      </c>
      <c r="BG223" s="155">
        <f t="shared" si="56"/>
        <v>0</v>
      </c>
      <c r="BH223" s="155">
        <f t="shared" si="57"/>
        <v>0</v>
      </c>
      <c r="BI223" s="155">
        <f t="shared" si="58"/>
        <v>0</v>
      </c>
      <c r="BJ223" s="14" t="s">
        <v>163</v>
      </c>
      <c r="BK223" s="155">
        <f t="shared" si="59"/>
        <v>100</v>
      </c>
      <c r="BL223" s="14" t="s">
        <v>486</v>
      </c>
      <c r="BM223" s="154" t="s">
        <v>716</v>
      </c>
    </row>
    <row r="224" spans="1:65" s="2" customFormat="1" ht="14.45" customHeight="1" x14ac:dyDescent="0.2">
      <c r="A224" s="29"/>
      <c r="B224" s="141"/>
      <c r="C224" s="142" t="s">
        <v>473</v>
      </c>
      <c r="D224" s="142" t="s">
        <v>164</v>
      </c>
      <c r="E224" s="143" t="s">
        <v>505</v>
      </c>
      <c r="F224" s="144" t="s">
        <v>506</v>
      </c>
      <c r="G224" s="145" t="s">
        <v>485</v>
      </c>
      <c r="H224" s="146">
        <v>1</v>
      </c>
      <c r="I224" s="147">
        <v>100</v>
      </c>
      <c r="J224" s="148">
        <f t="shared" si="50"/>
        <v>100</v>
      </c>
      <c r="K224" s="149"/>
      <c r="L224" s="30"/>
      <c r="M224" s="150" t="s">
        <v>1</v>
      </c>
      <c r="N224" s="151" t="s">
        <v>41</v>
      </c>
      <c r="O224" s="55"/>
      <c r="P224" s="152">
        <f t="shared" si="51"/>
        <v>0</v>
      </c>
      <c r="Q224" s="152">
        <v>0</v>
      </c>
      <c r="R224" s="152">
        <f t="shared" si="52"/>
        <v>0</v>
      </c>
      <c r="S224" s="152">
        <v>0</v>
      </c>
      <c r="T224" s="153">
        <f t="shared" si="53"/>
        <v>0</v>
      </c>
      <c r="U224" s="29"/>
      <c r="V224" s="29"/>
      <c r="W224" s="189"/>
      <c r="X224" s="188"/>
      <c r="Y224" s="29"/>
      <c r="Z224" s="29"/>
      <c r="AA224" s="29"/>
      <c r="AB224" s="29"/>
      <c r="AC224" s="29"/>
      <c r="AD224" s="29"/>
      <c r="AE224" s="29"/>
      <c r="AR224" s="154" t="s">
        <v>486</v>
      </c>
      <c r="AT224" s="154" t="s">
        <v>164</v>
      </c>
      <c r="AU224" s="154" t="s">
        <v>83</v>
      </c>
      <c r="AY224" s="14" t="s">
        <v>161</v>
      </c>
      <c r="BE224" s="155">
        <f t="shared" si="54"/>
        <v>0</v>
      </c>
      <c r="BF224" s="155">
        <f t="shared" si="55"/>
        <v>100</v>
      </c>
      <c r="BG224" s="155">
        <f t="shared" si="56"/>
        <v>0</v>
      </c>
      <c r="BH224" s="155">
        <f t="shared" si="57"/>
        <v>0</v>
      </c>
      <c r="BI224" s="155">
        <f t="shared" si="58"/>
        <v>0</v>
      </c>
      <c r="BJ224" s="14" t="s">
        <v>163</v>
      </c>
      <c r="BK224" s="155">
        <f t="shared" si="59"/>
        <v>100</v>
      </c>
      <c r="BL224" s="14" t="s">
        <v>486</v>
      </c>
      <c r="BM224" s="154" t="s">
        <v>717</v>
      </c>
    </row>
    <row r="225" spans="1:65" s="2" customFormat="1" ht="14.45" customHeight="1" x14ac:dyDescent="0.2">
      <c r="A225" s="29"/>
      <c r="B225" s="141"/>
      <c r="C225" s="142" t="s">
        <v>718</v>
      </c>
      <c r="D225" s="142" t="s">
        <v>164</v>
      </c>
      <c r="E225" s="143" t="s">
        <v>509</v>
      </c>
      <c r="F225" s="144" t="s">
        <v>510</v>
      </c>
      <c r="G225" s="145" t="s">
        <v>485</v>
      </c>
      <c r="H225" s="146">
        <v>1</v>
      </c>
      <c r="I225" s="147">
        <v>100</v>
      </c>
      <c r="J225" s="148">
        <f t="shared" si="50"/>
        <v>100</v>
      </c>
      <c r="K225" s="149"/>
      <c r="L225" s="30"/>
      <c r="M225" s="150" t="s">
        <v>1</v>
      </c>
      <c r="N225" s="151" t="s">
        <v>41</v>
      </c>
      <c r="O225" s="55"/>
      <c r="P225" s="152">
        <f t="shared" si="51"/>
        <v>0</v>
      </c>
      <c r="Q225" s="152">
        <v>0</v>
      </c>
      <c r="R225" s="152">
        <f t="shared" si="52"/>
        <v>0</v>
      </c>
      <c r="S225" s="152">
        <v>0</v>
      </c>
      <c r="T225" s="153">
        <f t="shared" si="5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4" t="s">
        <v>486</v>
      </c>
      <c r="AT225" s="154" t="s">
        <v>164</v>
      </c>
      <c r="AU225" s="154" t="s">
        <v>83</v>
      </c>
      <c r="AY225" s="14" t="s">
        <v>161</v>
      </c>
      <c r="BE225" s="155">
        <f t="shared" si="54"/>
        <v>0</v>
      </c>
      <c r="BF225" s="155">
        <f t="shared" si="55"/>
        <v>100</v>
      </c>
      <c r="BG225" s="155">
        <f t="shared" si="56"/>
        <v>0</v>
      </c>
      <c r="BH225" s="155">
        <f t="shared" si="57"/>
        <v>0</v>
      </c>
      <c r="BI225" s="155">
        <f t="shared" si="58"/>
        <v>0</v>
      </c>
      <c r="BJ225" s="14" t="s">
        <v>163</v>
      </c>
      <c r="BK225" s="155">
        <f t="shared" si="59"/>
        <v>100</v>
      </c>
      <c r="BL225" s="14" t="s">
        <v>486</v>
      </c>
      <c r="BM225" s="154" t="s">
        <v>719</v>
      </c>
    </row>
    <row r="226" spans="1:65" s="2" customFormat="1" ht="24.2" customHeight="1" x14ac:dyDescent="0.2">
      <c r="A226" s="29"/>
      <c r="B226" s="141"/>
      <c r="C226" s="142" t="s">
        <v>720</v>
      </c>
      <c r="D226" s="142" t="s">
        <v>164</v>
      </c>
      <c r="E226" s="143" t="s">
        <v>513</v>
      </c>
      <c r="F226" s="144" t="s">
        <v>514</v>
      </c>
      <c r="G226" s="145" t="s">
        <v>485</v>
      </c>
      <c r="H226" s="146">
        <v>1</v>
      </c>
      <c r="I226" s="147">
        <v>100</v>
      </c>
      <c r="J226" s="148">
        <f t="shared" si="50"/>
        <v>100</v>
      </c>
      <c r="K226" s="149"/>
      <c r="L226" s="30"/>
      <c r="M226" s="150" t="s">
        <v>1</v>
      </c>
      <c r="N226" s="151" t="s">
        <v>41</v>
      </c>
      <c r="O226" s="55"/>
      <c r="P226" s="152">
        <f t="shared" si="51"/>
        <v>0</v>
      </c>
      <c r="Q226" s="152">
        <v>0</v>
      </c>
      <c r="R226" s="152">
        <f t="shared" si="52"/>
        <v>0</v>
      </c>
      <c r="S226" s="152">
        <v>0</v>
      </c>
      <c r="T226" s="153">
        <f t="shared" si="5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4" t="s">
        <v>486</v>
      </c>
      <c r="AT226" s="154" t="s">
        <v>164</v>
      </c>
      <c r="AU226" s="154" t="s">
        <v>83</v>
      </c>
      <c r="AY226" s="14" t="s">
        <v>161</v>
      </c>
      <c r="BE226" s="155">
        <f t="shared" si="54"/>
        <v>0</v>
      </c>
      <c r="BF226" s="155">
        <f t="shared" si="55"/>
        <v>100</v>
      </c>
      <c r="BG226" s="155">
        <f t="shared" si="56"/>
        <v>0</v>
      </c>
      <c r="BH226" s="155">
        <f t="shared" si="57"/>
        <v>0</v>
      </c>
      <c r="BI226" s="155">
        <f t="shared" si="58"/>
        <v>0</v>
      </c>
      <c r="BJ226" s="14" t="s">
        <v>163</v>
      </c>
      <c r="BK226" s="155">
        <f t="shared" si="59"/>
        <v>100</v>
      </c>
      <c r="BL226" s="14" t="s">
        <v>486</v>
      </c>
      <c r="BM226" s="154" t="s">
        <v>721</v>
      </c>
    </row>
    <row r="227" spans="1:65" s="2" customFormat="1" ht="14.45" customHeight="1" x14ac:dyDescent="0.2">
      <c r="A227" s="29"/>
      <c r="B227" s="141"/>
      <c r="C227" s="142" t="s">
        <v>722</v>
      </c>
      <c r="D227" s="142" t="s">
        <v>164</v>
      </c>
      <c r="E227" s="143" t="s">
        <v>517</v>
      </c>
      <c r="F227" s="144" t="s">
        <v>518</v>
      </c>
      <c r="G227" s="145" t="s">
        <v>485</v>
      </c>
      <c r="H227" s="146">
        <v>1</v>
      </c>
      <c r="I227" s="147">
        <v>100</v>
      </c>
      <c r="J227" s="148">
        <f t="shared" si="50"/>
        <v>100</v>
      </c>
      <c r="K227" s="149"/>
      <c r="L227" s="30"/>
      <c r="M227" s="167" t="s">
        <v>1</v>
      </c>
      <c r="N227" s="168" t="s">
        <v>41</v>
      </c>
      <c r="O227" s="169"/>
      <c r="P227" s="170">
        <f t="shared" si="51"/>
        <v>0</v>
      </c>
      <c r="Q227" s="170">
        <v>0</v>
      </c>
      <c r="R227" s="170">
        <f t="shared" si="52"/>
        <v>0</v>
      </c>
      <c r="S227" s="170">
        <v>0</v>
      </c>
      <c r="T227" s="171">
        <f t="shared" si="5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4" t="s">
        <v>486</v>
      </c>
      <c r="AT227" s="154" t="s">
        <v>164</v>
      </c>
      <c r="AU227" s="154" t="s">
        <v>83</v>
      </c>
      <c r="AY227" s="14" t="s">
        <v>161</v>
      </c>
      <c r="BE227" s="155">
        <f t="shared" si="54"/>
        <v>0</v>
      </c>
      <c r="BF227" s="155">
        <f t="shared" si="55"/>
        <v>100</v>
      </c>
      <c r="BG227" s="155">
        <f t="shared" si="56"/>
        <v>0</v>
      </c>
      <c r="BH227" s="155">
        <f t="shared" si="57"/>
        <v>0</v>
      </c>
      <c r="BI227" s="155">
        <f t="shared" si="58"/>
        <v>0</v>
      </c>
      <c r="BJ227" s="14" t="s">
        <v>163</v>
      </c>
      <c r="BK227" s="155">
        <f t="shared" si="59"/>
        <v>100</v>
      </c>
      <c r="BL227" s="14" t="s">
        <v>486</v>
      </c>
      <c r="BM227" s="154" t="s">
        <v>723</v>
      </c>
    </row>
    <row r="228" spans="1:65" s="2" customFormat="1" ht="6.95" customHeight="1" x14ac:dyDescent="0.2">
      <c r="A228" s="29"/>
      <c r="B228" s="44"/>
      <c r="C228" s="45"/>
      <c r="D228" s="45"/>
      <c r="E228" s="45"/>
      <c r="F228" s="45"/>
      <c r="G228" s="45"/>
      <c r="H228" s="45"/>
      <c r="I228" s="45"/>
      <c r="J228" s="45"/>
      <c r="K228" s="45"/>
      <c r="L228" s="30"/>
      <c r="M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</row>
  </sheetData>
  <autoFilter ref="C131:K227" xr:uid="{00000000-0009-0000-0000-000002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97"/>
  <sheetViews>
    <sheetView showGridLines="0" topLeftCell="A177" workbookViewId="0">
      <selection activeCell="X199" sqref="V190:X199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90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31" t="str">
        <f>'Rekapitulácia stavby'!K6</f>
        <v>Kompostáreň Partizánske</v>
      </c>
      <c r="F7" s="232"/>
      <c r="G7" s="232"/>
      <c r="H7" s="232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5" t="s">
        <v>724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3" t="str">
        <f>'Rekapitulácia stavby'!E14</f>
        <v>Vyplň údaj</v>
      </c>
      <c r="F18" s="215"/>
      <c r="G18" s="215"/>
      <c r="H18" s="215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9" t="s">
        <v>127</v>
      </c>
      <c r="F27" s="219"/>
      <c r="G27" s="219"/>
      <c r="H27" s="21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ROUND(J130, 2)</f>
        <v>158717.28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ROUND((SUM(BE130:BE195)),  2)</f>
        <v>0</v>
      </c>
      <c r="G33" s="29"/>
      <c r="H33" s="29"/>
      <c r="I33" s="97">
        <v>0.2</v>
      </c>
      <c r="J33" s="96">
        <f>ROUND(((SUM(BE130:BE195))*I33),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41</v>
      </c>
      <c r="F34" s="96">
        <f>ROUND((SUM(BF130:BF195)),  2)</f>
        <v>158717.28</v>
      </c>
      <c r="G34" s="29"/>
      <c r="H34" s="29"/>
      <c r="I34" s="97">
        <v>0.2</v>
      </c>
      <c r="J34" s="96">
        <f>ROUND(((SUM(BF130:BF195))*I34),  2)</f>
        <v>31743.46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42</v>
      </c>
      <c r="F35" s="96">
        <f>ROUND((SUM(BG130:BG195)),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43</v>
      </c>
      <c r="F36" s="96">
        <f>ROUND((SUM(BH130:BH195)),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44</v>
      </c>
      <c r="F37" s="96">
        <f>ROUND((SUM(BI130:BI195)),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190460.74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1" t="str">
        <f>E7</f>
        <v>Kompostáreň Partizánske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5" t="str">
        <f>E9</f>
        <v>SO 103 - BIOFILTER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J130</f>
        <v>158717.28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5" customHeight="1" x14ac:dyDescent="0.2">
      <c r="B97" s="109"/>
      <c r="D97" s="110" t="s">
        <v>133</v>
      </c>
      <c r="E97" s="111"/>
      <c r="F97" s="111"/>
      <c r="G97" s="111"/>
      <c r="H97" s="111"/>
      <c r="I97" s="111"/>
      <c r="J97" s="112">
        <f>J131</f>
        <v>38413.81</v>
      </c>
      <c r="L97" s="109"/>
    </row>
    <row r="98" spans="1:31" s="10" customFormat="1" ht="19.899999999999999" customHeight="1" x14ac:dyDescent="0.2">
      <c r="B98" s="113"/>
      <c r="D98" s="114" t="s">
        <v>134</v>
      </c>
      <c r="E98" s="115"/>
      <c r="F98" s="115"/>
      <c r="G98" s="115"/>
      <c r="H98" s="115"/>
      <c r="I98" s="115"/>
      <c r="J98" s="116">
        <f>J132</f>
        <v>1612.3899999999996</v>
      </c>
      <c r="L98" s="113"/>
    </row>
    <row r="99" spans="1:31" s="10" customFormat="1" ht="19.899999999999999" customHeight="1" x14ac:dyDescent="0.2">
      <c r="B99" s="113"/>
      <c r="D99" s="114" t="s">
        <v>135</v>
      </c>
      <c r="E99" s="115"/>
      <c r="F99" s="115"/>
      <c r="G99" s="115"/>
      <c r="H99" s="115"/>
      <c r="I99" s="115"/>
      <c r="J99" s="116">
        <f>J140</f>
        <v>13486.18</v>
      </c>
      <c r="L99" s="113"/>
    </row>
    <row r="100" spans="1:31" s="10" customFormat="1" ht="19.899999999999999" customHeight="1" x14ac:dyDescent="0.2">
      <c r="B100" s="113"/>
      <c r="D100" s="114" t="s">
        <v>136</v>
      </c>
      <c r="E100" s="115"/>
      <c r="F100" s="115"/>
      <c r="G100" s="115"/>
      <c r="H100" s="115"/>
      <c r="I100" s="115"/>
      <c r="J100" s="116">
        <f>J152</f>
        <v>12716.7</v>
      </c>
      <c r="L100" s="113"/>
    </row>
    <row r="101" spans="1:31" s="10" customFormat="1" ht="19.899999999999999" customHeight="1" x14ac:dyDescent="0.2">
      <c r="B101" s="113"/>
      <c r="D101" s="114" t="s">
        <v>521</v>
      </c>
      <c r="E101" s="115"/>
      <c r="F101" s="115"/>
      <c r="G101" s="115"/>
      <c r="H101" s="115"/>
      <c r="I101" s="115"/>
      <c r="J101" s="116">
        <f>J157</f>
        <v>2222.2400000000002</v>
      </c>
      <c r="L101" s="113"/>
    </row>
    <row r="102" spans="1:31" s="10" customFormat="1" ht="19.899999999999999" customHeight="1" x14ac:dyDescent="0.2">
      <c r="B102" s="113"/>
      <c r="D102" s="114" t="s">
        <v>138</v>
      </c>
      <c r="E102" s="115"/>
      <c r="F102" s="115"/>
      <c r="G102" s="115"/>
      <c r="H102" s="115"/>
      <c r="I102" s="115"/>
      <c r="J102" s="116">
        <f>J160</f>
        <v>8376.2999999999993</v>
      </c>
      <c r="L102" s="113"/>
    </row>
    <row r="103" spans="1:31" s="9" customFormat="1" ht="24.95" customHeight="1" x14ac:dyDescent="0.2">
      <c r="B103" s="109"/>
      <c r="D103" s="110" t="s">
        <v>139</v>
      </c>
      <c r="E103" s="111"/>
      <c r="F103" s="111"/>
      <c r="G103" s="111"/>
      <c r="H103" s="111"/>
      <c r="I103" s="111"/>
      <c r="J103" s="112">
        <f>J162</f>
        <v>28053.47</v>
      </c>
      <c r="L103" s="109"/>
    </row>
    <row r="104" spans="1:31" s="10" customFormat="1" ht="19.899999999999999" customHeight="1" x14ac:dyDescent="0.2">
      <c r="B104" s="113"/>
      <c r="D104" s="114" t="s">
        <v>522</v>
      </c>
      <c r="E104" s="115"/>
      <c r="F104" s="115"/>
      <c r="G104" s="115"/>
      <c r="H104" s="115"/>
      <c r="I104" s="115"/>
      <c r="J104" s="116">
        <f>J163</f>
        <v>1597.72</v>
      </c>
      <c r="L104" s="113"/>
    </row>
    <row r="105" spans="1:31" s="10" customFormat="1" ht="19.899999999999999" customHeight="1" x14ac:dyDescent="0.2">
      <c r="B105" s="113"/>
      <c r="D105" s="114" t="s">
        <v>725</v>
      </c>
      <c r="E105" s="115"/>
      <c r="F105" s="115"/>
      <c r="G105" s="115"/>
      <c r="H105" s="115"/>
      <c r="I105" s="115"/>
      <c r="J105" s="116">
        <f>J167</f>
        <v>1824.3999999999999</v>
      </c>
      <c r="L105" s="113"/>
    </row>
    <row r="106" spans="1:31" s="10" customFormat="1" ht="19.899999999999999" customHeight="1" x14ac:dyDescent="0.2">
      <c r="B106" s="113"/>
      <c r="D106" s="114" t="s">
        <v>141</v>
      </c>
      <c r="E106" s="115"/>
      <c r="F106" s="115"/>
      <c r="G106" s="115"/>
      <c r="H106" s="115"/>
      <c r="I106" s="115"/>
      <c r="J106" s="116">
        <f>J171</f>
        <v>23260.350000000002</v>
      </c>
      <c r="L106" s="113"/>
    </row>
    <row r="107" spans="1:31" s="10" customFormat="1" ht="19.899999999999999" customHeight="1" x14ac:dyDescent="0.2">
      <c r="B107" s="113"/>
      <c r="D107" s="114" t="s">
        <v>142</v>
      </c>
      <c r="E107" s="115"/>
      <c r="F107" s="115"/>
      <c r="G107" s="115"/>
      <c r="H107" s="115"/>
      <c r="I107" s="115"/>
      <c r="J107" s="116">
        <f>J177</f>
        <v>1371</v>
      </c>
      <c r="L107" s="113"/>
    </row>
    <row r="108" spans="1:31" s="9" customFormat="1" ht="24.95" customHeight="1" x14ac:dyDescent="0.2">
      <c r="B108" s="109"/>
      <c r="D108" s="110" t="s">
        <v>143</v>
      </c>
      <c r="E108" s="111"/>
      <c r="F108" s="111"/>
      <c r="G108" s="111"/>
      <c r="H108" s="111"/>
      <c r="I108" s="111"/>
      <c r="J108" s="112">
        <f>J179</f>
        <v>92250</v>
      </c>
      <c r="L108" s="109"/>
    </row>
    <row r="109" spans="1:31" s="10" customFormat="1" ht="19.899999999999999" customHeight="1" x14ac:dyDescent="0.2">
      <c r="B109" s="113"/>
      <c r="D109" s="114" t="s">
        <v>144</v>
      </c>
      <c r="E109" s="115"/>
      <c r="F109" s="115"/>
      <c r="G109" s="115"/>
      <c r="H109" s="115"/>
      <c r="I109" s="115"/>
      <c r="J109" s="116">
        <f>J180</f>
        <v>880</v>
      </c>
      <c r="L109" s="113"/>
    </row>
    <row r="110" spans="1:31" s="10" customFormat="1" ht="19.899999999999999" customHeight="1" x14ac:dyDescent="0.2">
      <c r="B110" s="113"/>
      <c r="D110" s="114" t="s">
        <v>524</v>
      </c>
      <c r="E110" s="115"/>
      <c r="F110" s="115"/>
      <c r="G110" s="115"/>
      <c r="H110" s="115"/>
      <c r="I110" s="115"/>
      <c r="J110" s="116">
        <f>J190</f>
        <v>91370</v>
      </c>
      <c r="L110" s="113"/>
    </row>
    <row r="111" spans="1:31" s="2" customFormat="1" ht="21.75" customHeight="1" x14ac:dyDescent="0.2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 x14ac:dyDescent="0.2">
      <c r="A112" s="29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pans="1:31" s="2" customFormat="1" ht="6.95" customHeight="1" x14ac:dyDescent="0.2">
      <c r="A116" s="29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4.95" customHeight="1" x14ac:dyDescent="0.2">
      <c r="A117" s="29"/>
      <c r="B117" s="30"/>
      <c r="C117" s="18" t="s">
        <v>147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5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 x14ac:dyDescent="0.2">
      <c r="A119" s="29"/>
      <c r="B119" s="30"/>
      <c r="C119" s="24" t="s">
        <v>15</v>
      </c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5" customHeight="1" x14ac:dyDescent="0.2">
      <c r="A120" s="29"/>
      <c r="B120" s="30"/>
      <c r="C120" s="29"/>
      <c r="D120" s="29"/>
      <c r="E120" s="231" t="str">
        <f>E7</f>
        <v>Kompostáreň Partizánske</v>
      </c>
      <c r="F120" s="232"/>
      <c r="G120" s="232"/>
      <c r="H120" s="232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 x14ac:dyDescent="0.2">
      <c r="A121" s="29"/>
      <c r="B121" s="30"/>
      <c r="C121" s="24" t="s">
        <v>125</v>
      </c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 x14ac:dyDescent="0.2">
      <c r="A122" s="29"/>
      <c r="B122" s="30"/>
      <c r="C122" s="29"/>
      <c r="D122" s="29"/>
      <c r="E122" s="225" t="str">
        <f>E9</f>
        <v>SO 103 - BIOFILTER</v>
      </c>
      <c r="F122" s="230"/>
      <c r="G122" s="230"/>
      <c r="H122" s="230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 x14ac:dyDescent="0.2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 x14ac:dyDescent="0.2">
      <c r="A124" s="29"/>
      <c r="B124" s="30"/>
      <c r="C124" s="24" t="s">
        <v>19</v>
      </c>
      <c r="D124" s="29"/>
      <c r="E124" s="29"/>
      <c r="F124" s="22" t="str">
        <f>F12</f>
        <v>Partizánske parc.č.: 3958/171</v>
      </c>
      <c r="G124" s="29"/>
      <c r="H124" s="29"/>
      <c r="I124" s="24" t="s">
        <v>21</v>
      </c>
      <c r="J124" s="52" t="str">
        <f>IF(J12="","",J12)</f>
        <v>17. 2. 2020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 x14ac:dyDescent="0.2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 x14ac:dyDescent="0.2">
      <c r="A126" s="29"/>
      <c r="B126" s="30"/>
      <c r="C126" s="24" t="s">
        <v>23</v>
      </c>
      <c r="D126" s="29"/>
      <c r="E126" s="29"/>
      <c r="F126" s="22" t="str">
        <f>E15</f>
        <v>Mesto Partizánske</v>
      </c>
      <c r="G126" s="29"/>
      <c r="H126" s="29"/>
      <c r="I126" s="24" t="s">
        <v>29</v>
      </c>
      <c r="J126" s="27" t="str">
        <f>E21</f>
        <v>Hescon, s.r.o.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" customHeight="1" x14ac:dyDescent="0.2">
      <c r="A127" s="29"/>
      <c r="B127" s="30"/>
      <c r="C127" s="24" t="s">
        <v>27</v>
      </c>
      <c r="D127" s="29"/>
      <c r="E127" s="29"/>
      <c r="F127" s="22" t="str">
        <f>IF(E18="","",E18)</f>
        <v>Vyplň údaj</v>
      </c>
      <c r="G127" s="29"/>
      <c r="H127" s="29"/>
      <c r="I127" s="24" t="s">
        <v>32</v>
      </c>
      <c r="J127" s="27" t="str">
        <f>E24</f>
        <v>Hescon, s.r.o.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 x14ac:dyDescent="0.2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 x14ac:dyDescent="0.2">
      <c r="A129" s="117"/>
      <c r="B129" s="118"/>
      <c r="C129" s="119" t="s">
        <v>148</v>
      </c>
      <c r="D129" s="120" t="s">
        <v>60</v>
      </c>
      <c r="E129" s="120" t="s">
        <v>56</v>
      </c>
      <c r="F129" s="120" t="s">
        <v>57</v>
      </c>
      <c r="G129" s="120" t="s">
        <v>149</v>
      </c>
      <c r="H129" s="120" t="s">
        <v>150</v>
      </c>
      <c r="I129" s="120" t="s">
        <v>151</v>
      </c>
      <c r="J129" s="121" t="s">
        <v>130</v>
      </c>
      <c r="K129" s="122" t="s">
        <v>152</v>
      </c>
      <c r="L129" s="123"/>
      <c r="M129" s="59" t="s">
        <v>1</v>
      </c>
      <c r="N129" s="60" t="s">
        <v>39</v>
      </c>
      <c r="O129" s="60" t="s">
        <v>153</v>
      </c>
      <c r="P129" s="60" t="s">
        <v>154</v>
      </c>
      <c r="Q129" s="60" t="s">
        <v>155</v>
      </c>
      <c r="R129" s="60" t="s">
        <v>156</v>
      </c>
      <c r="S129" s="60" t="s">
        <v>157</v>
      </c>
      <c r="T129" s="61" t="s">
        <v>158</v>
      </c>
      <c r="U129" s="117"/>
      <c r="V129" s="117"/>
      <c r="W129" s="117"/>
      <c r="X129" s="117"/>
      <c r="Y129" s="117"/>
      <c r="Z129" s="117"/>
      <c r="AA129" s="117"/>
      <c r="AB129" s="117"/>
      <c r="AC129" s="117"/>
      <c r="AD129" s="117"/>
      <c r="AE129" s="117"/>
    </row>
    <row r="130" spans="1:65" s="2" customFormat="1" ht="22.9" customHeight="1" x14ac:dyDescent="0.25">
      <c r="A130" s="29"/>
      <c r="B130" s="30"/>
      <c r="C130" s="66" t="s">
        <v>131</v>
      </c>
      <c r="D130" s="29"/>
      <c r="E130" s="29"/>
      <c r="F130" s="29"/>
      <c r="G130" s="29"/>
      <c r="H130" s="29"/>
      <c r="I130" s="29"/>
      <c r="J130" s="124">
        <f>BK130</f>
        <v>158717.28</v>
      </c>
      <c r="K130" s="29"/>
      <c r="L130" s="30"/>
      <c r="M130" s="62"/>
      <c r="N130" s="53"/>
      <c r="O130" s="63"/>
      <c r="P130" s="125">
        <f>P131+P162+P179</f>
        <v>0</v>
      </c>
      <c r="Q130" s="63"/>
      <c r="R130" s="125">
        <f>R131+R162+R179</f>
        <v>336.11837228000002</v>
      </c>
      <c r="S130" s="63"/>
      <c r="T130" s="126">
        <f>T131+T162+T179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74</v>
      </c>
      <c r="AU130" s="14" t="s">
        <v>132</v>
      </c>
      <c r="BK130" s="127">
        <f>BK131+BK162+BK179</f>
        <v>158717.28</v>
      </c>
    </row>
    <row r="131" spans="1:65" s="12" customFormat="1" ht="25.9" customHeight="1" x14ac:dyDescent="0.2">
      <c r="B131" s="128"/>
      <c r="D131" s="129" t="s">
        <v>74</v>
      </c>
      <c r="E131" s="130" t="s">
        <v>159</v>
      </c>
      <c r="F131" s="130" t="s">
        <v>160</v>
      </c>
      <c r="I131" s="131"/>
      <c r="J131" s="132">
        <f>BK131</f>
        <v>38413.81</v>
      </c>
      <c r="L131" s="128"/>
      <c r="M131" s="133"/>
      <c r="N131" s="134"/>
      <c r="O131" s="134"/>
      <c r="P131" s="135">
        <f>P132+P140+P152+P157+P160</f>
        <v>0</v>
      </c>
      <c r="Q131" s="134"/>
      <c r="R131" s="135">
        <f>R132+R140+R152+R157+R160</f>
        <v>335.05219388</v>
      </c>
      <c r="S131" s="134"/>
      <c r="T131" s="136">
        <f>T132+T140+T152+T157+T160</f>
        <v>0</v>
      </c>
      <c r="AR131" s="129" t="s">
        <v>83</v>
      </c>
      <c r="AT131" s="137" t="s">
        <v>74</v>
      </c>
      <c r="AU131" s="137" t="s">
        <v>75</v>
      </c>
      <c r="AY131" s="129" t="s">
        <v>161</v>
      </c>
      <c r="BK131" s="138">
        <f>BK132+BK140+BK152+BK157+BK160</f>
        <v>38413.81</v>
      </c>
    </row>
    <row r="132" spans="1:65" s="12" customFormat="1" ht="22.9" customHeight="1" x14ac:dyDescent="0.2">
      <c r="B132" s="128"/>
      <c r="D132" s="129" t="s">
        <v>74</v>
      </c>
      <c r="E132" s="139" t="s">
        <v>83</v>
      </c>
      <c r="F132" s="139" t="s">
        <v>162</v>
      </c>
      <c r="I132" s="131"/>
      <c r="J132" s="140">
        <f>BK132</f>
        <v>1612.3899999999996</v>
      </c>
      <c r="L132" s="128"/>
      <c r="M132" s="133"/>
      <c r="N132" s="134"/>
      <c r="O132" s="134"/>
      <c r="P132" s="135">
        <f>SUM(P133:P139)</f>
        <v>0</v>
      </c>
      <c r="Q132" s="134"/>
      <c r="R132" s="135">
        <f>SUM(R133:R139)</f>
        <v>0</v>
      </c>
      <c r="S132" s="134"/>
      <c r="T132" s="136">
        <f>SUM(T133:T139)</f>
        <v>0</v>
      </c>
      <c r="AR132" s="129" t="s">
        <v>83</v>
      </c>
      <c r="AT132" s="137" t="s">
        <v>74</v>
      </c>
      <c r="AU132" s="137" t="s">
        <v>83</v>
      </c>
      <c r="AY132" s="129" t="s">
        <v>161</v>
      </c>
      <c r="BK132" s="138">
        <f>SUM(BK133:BK139)</f>
        <v>1612.3899999999996</v>
      </c>
    </row>
    <row r="133" spans="1:65" s="2" customFormat="1" ht="24.2" customHeight="1" x14ac:dyDescent="0.2">
      <c r="A133" s="29"/>
      <c r="B133" s="141"/>
      <c r="C133" s="142" t="s">
        <v>163</v>
      </c>
      <c r="D133" s="142" t="s">
        <v>164</v>
      </c>
      <c r="E133" s="143" t="s">
        <v>525</v>
      </c>
      <c r="F133" s="144" t="s">
        <v>526</v>
      </c>
      <c r="G133" s="145" t="s">
        <v>167</v>
      </c>
      <c r="H133" s="146">
        <v>93.84</v>
      </c>
      <c r="I133" s="147">
        <v>10</v>
      </c>
      <c r="J133" s="148">
        <f t="shared" ref="J133:J139" si="0">ROUND(I133*H133,2)</f>
        <v>938.4</v>
      </c>
      <c r="K133" s="149"/>
      <c r="L133" s="30"/>
      <c r="M133" s="150" t="s">
        <v>1</v>
      </c>
      <c r="N133" s="151" t="s">
        <v>41</v>
      </c>
      <c r="O133" s="55"/>
      <c r="P133" s="152">
        <f t="shared" ref="P133:P139" si="1">O133*H133</f>
        <v>0</v>
      </c>
      <c r="Q133" s="152">
        <v>0</v>
      </c>
      <c r="R133" s="152">
        <f t="shared" ref="R133:R139" si="2">Q133*H133</f>
        <v>0</v>
      </c>
      <c r="S133" s="152">
        <v>0</v>
      </c>
      <c r="T133" s="153">
        <f t="shared" ref="T133:T139" si="3"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168</v>
      </c>
      <c r="AT133" s="154" t="s">
        <v>164</v>
      </c>
      <c r="AU133" s="154" t="s">
        <v>163</v>
      </c>
      <c r="AY133" s="14" t="s">
        <v>161</v>
      </c>
      <c r="BE133" s="155">
        <f t="shared" ref="BE133:BE139" si="4">IF(N133="základná",J133,0)</f>
        <v>0</v>
      </c>
      <c r="BF133" s="155">
        <f t="shared" ref="BF133:BF139" si="5">IF(N133="znížená",J133,0)</f>
        <v>938.4</v>
      </c>
      <c r="BG133" s="155">
        <f t="shared" ref="BG133:BG139" si="6">IF(N133="zákl. prenesená",J133,0)</f>
        <v>0</v>
      </c>
      <c r="BH133" s="155">
        <f t="shared" ref="BH133:BH139" si="7">IF(N133="zníž. prenesená",J133,0)</f>
        <v>0</v>
      </c>
      <c r="BI133" s="155">
        <f t="shared" ref="BI133:BI139" si="8">IF(N133="nulová",J133,0)</f>
        <v>0</v>
      </c>
      <c r="BJ133" s="14" t="s">
        <v>163</v>
      </c>
      <c r="BK133" s="155">
        <f t="shared" ref="BK133:BK139" si="9">ROUND(I133*H133,2)</f>
        <v>938.4</v>
      </c>
      <c r="BL133" s="14" t="s">
        <v>168</v>
      </c>
      <c r="BM133" s="154" t="s">
        <v>726</v>
      </c>
    </row>
    <row r="134" spans="1:65" s="2" customFormat="1" ht="24.2" customHeight="1" x14ac:dyDescent="0.2">
      <c r="A134" s="29"/>
      <c r="B134" s="141"/>
      <c r="C134" s="142" t="s">
        <v>170</v>
      </c>
      <c r="D134" s="142" t="s">
        <v>164</v>
      </c>
      <c r="E134" s="143" t="s">
        <v>528</v>
      </c>
      <c r="F134" s="144" t="s">
        <v>529</v>
      </c>
      <c r="G134" s="145" t="s">
        <v>167</v>
      </c>
      <c r="H134" s="146">
        <v>93.84</v>
      </c>
      <c r="I134" s="147">
        <v>0.5</v>
      </c>
      <c r="J134" s="148">
        <f t="shared" si="0"/>
        <v>46.92</v>
      </c>
      <c r="K134" s="149"/>
      <c r="L134" s="30"/>
      <c r="M134" s="150" t="s">
        <v>1</v>
      </c>
      <c r="N134" s="151" t="s">
        <v>41</v>
      </c>
      <c r="O134" s="55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168</v>
      </c>
      <c r="AT134" s="154" t="s">
        <v>164</v>
      </c>
      <c r="AU134" s="154" t="s">
        <v>163</v>
      </c>
      <c r="AY134" s="14" t="s">
        <v>161</v>
      </c>
      <c r="BE134" s="155">
        <f t="shared" si="4"/>
        <v>0</v>
      </c>
      <c r="BF134" s="155">
        <f t="shared" si="5"/>
        <v>46.92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163</v>
      </c>
      <c r="BK134" s="155">
        <f t="shared" si="9"/>
        <v>46.92</v>
      </c>
      <c r="BL134" s="14" t="s">
        <v>168</v>
      </c>
      <c r="BM134" s="154" t="s">
        <v>727</v>
      </c>
    </row>
    <row r="135" spans="1:65" s="2" customFormat="1" ht="14.45" customHeight="1" x14ac:dyDescent="0.2">
      <c r="A135" s="29"/>
      <c r="B135" s="141"/>
      <c r="C135" s="142" t="s">
        <v>168</v>
      </c>
      <c r="D135" s="142" t="s">
        <v>164</v>
      </c>
      <c r="E135" s="143" t="s">
        <v>165</v>
      </c>
      <c r="F135" s="144" t="s">
        <v>166</v>
      </c>
      <c r="G135" s="145" t="s">
        <v>167</v>
      </c>
      <c r="H135" s="146">
        <v>16.2</v>
      </c>
      <c r="I135" s="147">
        <v>9</v>
      </c>
      <c r="J135" s="148">
        <f t="shared" si="0"/>
        <v>145.80000000000001</v>
      </c>
      <c r="K135" s="149"/>
      <c r="L135" s="30"/>
      <c r="M135" s="150" t="s">
        <v>1</v>
      </c>
      <c r="N135" s="151" t="s">
        <v>41</v>
      </c>
      <c r="O135" s="55"/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163</v>
      </c>
      <c r="AY135" s="14" t="s">
        <v>161</v>
      </c>
      <c r="BE135" s="155">
        <f t="shared" si="4"/>
        <v>0</v>
      </c>
      <c r="BF135" s="155">
        <f t="shared" si="5"/>
        <v>145.80000000000001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4" t="s">
        <v>163</v>
      </c>
      <c r="BK135" s="155">
        <f t="shared" si="9"/>
        <v>145.80000000000001</v>
      </c>
      <c r="BL135" s="14" t="s">
        <v>168</v>
      </c>
      <c r="BM135" s="154" t="s">
        <v>728</v>
      </c>
    </row>
    <row r="136" spans="1:65" s="2" customFormat="1" ht="37.9" customHeight="1" x14ac:dyDescent="0.2">
      <c r="A136" s="29"/>
      <c r="B136" s="141"/>
      <c r="C136" s="142" t="s">
        <v>177</v>
      </c>
      <c r="D136" s="142" t="s">
        <v>164</v>
      </c>
      <c r="E136" s="143" t="s">
        <v>171</v>
      </c>
      <c r="F136" s="144" t="s">
        <v>172</v>
      </c>
      <c r="G136" s="145" t="s">
        <v>167</v>
      </c>
      <c r="H136" s="146">
        <v>16.2</v>
      </c>
      <c r="I136" s="147">
        <v>0.5</v>
      </c>
      <c r="J136" s="148">
        <f t="shared" si="0"/>
        <v>8.1</v>
      </c>
      <c r="K136" s="149"/>
      <c r="L136" s="30"/>
      <c r="M136" s="150" t="s">
        <v>1</v>
      </c>
      <c r="N136" s="151" t="s">
        <v>41</v>
      </c>
      <c r="O136" s="55"/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163</v>
      </c>
      <c r="AY136" s="14" t="s">
        <v>161</v>
      </c>
      <c r="BE136" s="155">
        <f t="shared" si="4"/>
        <v>0</v>
      </c>
      <c r="BF136" s="155">
        <f t="shared" si="5"/>
        <v>8.1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4" t="s">
        <v>163</v>
      </c>
      <c r="BK136" s="155">
        <f t="shared" si="9"/>
        <v>8.1</v>
      </c>
      <c r="BL136" s="14" t="s">
        <v>168</v>
      </c>
      <c r="BM136" s="154" t="s">
        <v>729</v>
      </c>
    </row>
    <row r="137" spans="1:65" s="2" customFormat="1" ht="24.2" customHeight="1" x14ac:dyDescent="0.2">
      <c r="A137" s="29"/>
      <c r="B137" s="141"/>
      <c r="C137" s="142" t="s">
        <v>181</v>
      </c>
      <c r="D137" s="142" t="s">
        <v>164</v>
      </c>
      <c r="E137" s="143" t="s">
        <v>174</v>
      </c>
      <c r="F137" s="144" t="s">
        <v>175</v>
      </c>
      <c r="G137" s="145" t="s">
        <v>167</v>
      </c>
      <c r="H137" s="146">
        <v>110.04</v>
      </c>
      <c r="I137" s="147">
        <v>1</v>
      </c>
      <c r="J137" s="148">
        <f t="shared" si="0"/>
        <v>110.04</v>
      </c>
      <c r="K137" s="149"/>
      <c r="L137" s="30"/>
      <c r="M137" s="150" t="s">
        <v>1</v>
      </c>
      <c r="N137" s="151" t="s">
        <v>41</v>
      </c>
      <c r="O137" s="55"/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168</v>
      </c>
      <c r="AT137" s="154" t="s">
        <v>164</v>
      </c>
      <c r="AU137" s="154" t="s">
        <v>163</v>
      </c>
      <c r="AY137" s="14" t="s">
        <v>161</v>
      </c>
      <c r="BE137" s="155">
        <f t="shared" si="4"/>
        <v>0</v>
      </c>
      <c r="BF137" s="155">
        <f t="shared" si="5"/>
        <v>110.04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4" t="s">
        <v>163</v>
      </c>
      <c r="BK137" s="155">
        <f t="shared" si="9"/>
        <v>110.04</v>
      </c>
      <c r="BL137" s="14" t="s">
        <v>168</v>
      </c>
      <c r="BM137" s="154" t="s">
        <v>730</v>
      </c>
    </row>
    <row r="138" spans="1:65" s="2" customFormat="1" ht="37.9" customHeight="1" x14ac:dyDescent="0.2">
      <c r="A138" s="29"/>
      <c r="B138" s="141"/>
      <c r="C138" s="142" t="s">
        <v>186</v>
      </c>
      <c r="D138" s="142" t="s">
        <v>164</v>
      </c>
      <c r="E138" s="143" t="s">
        <v>534</v>
      </c>
      <c r="F138" s="144" t="s">
        <v>535</v>
      </c>
      <c r="G138" s="145" t="s">
        <v>167</v>
      </c>
      <c r="H138" s="146">
        <v>110.04</v>
      </c>
      <c r="I138" s="147">
        <v>3</v>
      </c>
      <c r="J138" s="148">
        <f t="shared" si="0"/>
        <v>330.12</v>
      </c>
      <c r="K138" s="149"/>
      <c r="L138" s="30"/>
      <c r="M138" s="150" t="s">
        <v>1</v>
      </c>
      <c r="N138" s="151" t="s">
        <v>41</v>
      </c>
      <c r="O138" s="55"/>
      <c r="P138" s="152">
        <f t="shared" si="1"/>
        <v>0</v>
      </c>
      <c r="Q138" s="152">
        <v>0</v>
      </c>
      <c r="R138" s="152">
        <f t="shared" si="2"/>
        <v>0</v>
      </c>
      <c r="S138" s="152">
        <v>0</v>
      </c>
      <c r="T138" s="15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168</v>
      </c>
      <c r="AT138" s="154" t="s">
        <v>164</v>
      </c>
      <c r="AU138" s="154" t="s">
        <v>163</v>
      </c>
      <c r="AY138" s="14" t="s">
        <v>161</v>
      </c>
      <c r="BE138" s="155">
        <f t="shared" si="4"/>
        <v>0</v>
      </c>
      <c r="BF138" s="155">
        <f t="shared" si="5"/>
        <v>330.12</v>
      </c>
      <c r="BG138" s="155">
        <f t="shared" si="6"/>
        <v>0</v>
      </c>
      <c r="BH138" s="155">
        <f t="shared" si="7"/>
        <v>0</v>
      </c>
      <c r="BI138" s="155">
        <f t="shared" si="8"/>
        <v>0</v>
      </c>
      <c r="BJ138" s="14" t="s">
        <v>163</v>
      </c>
      <c r="BK138" s="155">
        <f t="shared" si="9"/>
        <v>330.12</v>
      </c>
      <c r="BL138" s="14" t="s">
        <v>168</v>
      </c>
      <c r="BM138" s="154" t="s">
        <v>731</v>
      </c>
    </row>
    <row r="139" spans="1:65" s="2" customFormat="1" ht="14.45" customHeight="1" x14ac:dyDescent="0.2">
      <c r="A139" s="29"/>
      <c r="B139" s="141"/>
      <c r="C139" s="142" t="s">
        <v>190</v>
      </c>
      <c r="D139" s="142" t="s">
        <v>164</v>
      </c>
      <c r="E139" s="143" t="s">
        <v>537</v>
      </c>
      <c r="F139" s="144" t="s">
        <v>538</v>
      </c>
      <c r="G139" s="145" t="s">
        <v>167</v>
      </c>
      <c r="H139" s="146">
        <v>110.04</v>
      </c>
      <c r="I139" s="147">
        <v>0.3</v>
      </c>
      <c r="J139" s="148">
        <f t="shared" si="0"/>
        <v>33.01</v>
      </c>
      <c r="K139" s="149"/>
      <c r="L139" s="30"/>
      <c r="M139" s="150" t="s">
        <v>1</v>
      </c>
      <c r="N139" s="151" t="s">
        <v>41</v>
      </c>
      <c r="O139" s="55"/>
      <c r="P139" s="152">
        <f t="shared" si="1"/>
        <v>0</v>
      </c>
      <c r="Q139" s="152">
        <v>0</v>
      </c>
      <c r="R139" s="152">
        <f t="shared" si="2"/>
        <v>0</v>
      </c>
      <c r="S139" s="152">
        <v>0</v>
      </c>
      <c r="T139" s="15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168</v>
      </c>
      <c r="AT139" s="154" t="s">
        <v>164</v>
      </c>
      <c r="AU139" s="154" t="s">
        <v>163</v>
      </c>
      <c r="AY139" s="14" t="s">
        <v>161</v>
      </c>
      <c r="BE139" s="155">
        <f t="shared" si="4"/>
        <v>0</v>
      </c>
      <c r="BF139" s="155">
        <f t="shared" si="5"/>
        <v>33.01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4" t="s">
        <v>163</v>
      </c>
      <c r="BK139" s="155">
        <f t="shared" si="9"/>
        <v>33.01</v>
      </c>
      <c r="BL139" s="14" t="s">
        <v>168</v>
      </c>
      <c r="BM139" s="154" t="s">
        <v>732</v>
      </c>
    </row>
    <row r="140" spans="1:65" s="12" customFormat="1" ht="22.9" customHeight="1" x14ac:dyDescent="0.2">
      <c r="B140" s="128"/>
      <c r="D140" s="129" t="s">
        <v>74</v>
      </c>
      <c r="E140" s="139" t="s">
        <v>163</v>
      </c>
      <c r="F140" s="139" t="s">
        <v>185</v>
      </c>
      <c r="I140" s="131"/>
      <c r="J140" s="140">
        <f>BK140</f>
        <v>13486.18</v>
      </c>
      <c r="L140" s="128"/>
      <c r="M140" s="133"/>
      <c r="N140" s="134"/>
      <c r="O140" s="134"/>
      <c r="P140" s="135">
        <f>SUM(P141:P151)</f>
        <v>0</v>
      </c>
      <c r="Q140" s="134"/>
      <c r="R140" s="135">
        <f>SUM(R141:R151)</f>
        <v>267.62130217999999</v>
      </c>
      <c r="S140" s="134"/>
      <c r="T140" s="136">
        <f>SUM(T141:T151)</f>
        <v>0</v>
      </c>
      <c r="AR140" s="129" t="s">
        <v>83</v>
      </c>
      <c r="AT140" s="137" t="s">
        <v>74</v>
      </c>
      <c r="AU140" s="137" t="s">
        <v>83</v>
      </c>
      <c r="AY140" s="129" t="s">
        <v>161</v>
      </c>
      <c r="BK140" s="138">
        <f>SUM(BK141:BK151)</f>
        <v>13486.18</v>
      </c>
    </row>
    <row r="141" spans="1:65" s="2" customFormat="1" ht="24.2" customHeight="1" x14ac:dyDescent="0.2">
      <c r="A141" s="29"/>
      <c r="B141" s="141"/>
      <c r="C141" s="142" t="s">
        <v>195</v>
      </c>
      <c r="D141" s="142" t="s">
        <v>164</v>
      </c>
      <c r="E141" s="143" t="s">
        <v>540</v>
      </c>
      <c r="F141" s="144" t="s">
        <v>541</v>
      </c>
      <c r="G141" s="145" t="s">
        <v>167</v>
      </c>
      <c r="H141" s="146">
        <v>58.823999999999998</v>
      </c>
      <c r="I141" s="147">
        <v>28</v>
      </c>
      <c r="J141" s="148">
        <f t="shared" ref="J141:J151" si="10">ROUND(I141*H141,2)</f>
        <v>1647.07</v>
      </c>
      <c r="K141" s="149"/>
      <c r="L141" s="30"/>
      <c r="M141" s="150" t="s">
        <v>1</v>
      </c>
      <c r="N141" s="151" t="s">
        <v>41</v>
      </c>
      <c r="O141" s="55"/>
      <c r="P141" s="152">
        <f t="shared" ref="P141:P151" si="11">O141*H141</f>
        <v>0</v>
      </c>
      <c r="Q141" s="152">
        <v>2.0699999999999998</v>
      </c>
      <c r="R141" s="152">
        <f t="shared" ref="R141:R151" si="12">Q141*H141</f>
        <v>121.76567999999999</v>
      </c>
      <c r="S141" s="152">
        <v>0</v>
      </c>
      <c r="T141" s="153">
        <f t="shared" ref="T141:T151" si="13"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168</v>
      </c>
      <c r="AT141" s="154" t="s">
        <v>164</v>
      </c>
      <c r="AU141" s="154" t="s">
        <v>163</v>
      </c>
      <c r="AY141" s="14" t="s">
        <v>161</v>
      </c>
      <c r="BE141" s="155">
        <f t="shared" ref="BE141:BE151" si="14">IF(N141="základná",J141,0)</f>
        <v>0</v>
      </c>
      <c r="BF141" s="155">
        <f t="shared" ref="BF141:BF151" si="15">IF(N141="znížená",J141,0)</f>
        <v>1647.07</v>
      </c>
      <c r="BG141" s="155">
        <f t="shared" ref="BG141:BG151" si="16">IF(N141="zákl. prenesená",J141,0)</f>
        <v>0</v>
      </c>
      <c r="BH141" s="155">
        <f t="shared" ref="BH141:BH151" si="17">IF(N141="zníž. prenesená",J141,0)</f>
        <v>0</v>
      </c>
      <c r="BI141" s="155">
        <f t="shared" ref="BI141:BI151" si="18">IF(N141="nulová",J141,0)</f>
        <v>0</v>
      </c>
      <c r="BJ141" s="14" t="s">
        <v>163</v>
      </c>
      <c r="BK141" s="155">
        <f t="shared" ref="BK141:BK151" si="19">ROUND(I141*H141,2)</f>
        <v>1647.07</v>
      </c>
      <c r="BL141" s="14" t="s">
        <v>168</v>
      </c>
      <c r="BM141" s="154" t="s">
        <v>733</v>
      </c>
    </row>
    <row r="142" spans="1:65" s="2" customFormat="1" ht="24.2" customHeight="1" x14ac:dyDescent="0.2">
      <c r="A142" s="29"/>
      <c r="B142" s="141"/>
      <c r="C142" s="142" t="s">
        <v>200</v>
      </c>
      <c r="D142" s="142" t="s">
        <v>164</v>
      </c>
      <c r="E142" s="143" t="s">
        <v>546</v>
      </c>
      <c r="F142" s="144" t="s">
        <v>547</v>
      </c>
      <c r="G142" s="145" t="s">
        <v>167</v>
      </c>
      <c r="H142" s="146">
        <v>13.071999999999999</v>
      </c>
      <c r="I142" s="147">
        <v>75</v>
      </c>
      <c r="J142" s="148">
        <f t="shared" si="10"/>
        <v>980.4</v>
      </c>
      <c r="K142" s="149"/>
      <c r="L142" s="30"/>
      <c r="M142" s="150" t="s">
        <v>1</v>
      </c>
      <c r="N142" s="151" t="s">
        <v>41</v>
      </c>
      <c r="O142" s="55"/>
      <c r="P142" s="152">
        <f t="shared" si="11"/>
        <v>0</v>
      </c>
      <c r="Q142" s="152">
        <v>2.19407</v>
      </c>
      <c r="R142" s="152">
        <f t="shared" si="12"/>
        <v>28.680883039999998</v>
      </c>
      <c r="S142" s="152">
        <v>0</v>
      </c>
      <c r="T142" s="153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168</v>
      </c>
      <c r="AT142" s="154" t="s">
        <v>164</v>
      </c>
      <c r="AU142" s="154" t="s">
        <v>163</v>
      </c>
      <c r="AY142" s="14" t="s">
        <v>161</v>
      </c>
      <c r="BE142" s="155">
        <f t="shared" si="14"/>
        <v>0</v>
      </c>
      <c r="BF142" s="155">
        <f t="shared" si="15"/>
        <v>980.4</v>
      </c>
      <c r="BG142" s="155">
        <f t="shared" si="16"/>
        <v>0</v>
      </c>
      <c r="BH142" s="155">
        <f t="shared" si="17"/>
        <v>0</v>
      </c>
      <c r="BI142" s="155">
        <f t="shared" si="18"/>
        <v>0</v>
      </c>
      <c r="BJ142" s="14" t="s">
        <v>163</v>
      </c>
      <c r="BK142" s="155">
        <f t="shared" si="19"/>
        <v>980.4</v>
      </c>
      <c r="BL142" s="14" t="s">
        <v>168</v>
      </c>
      <c r="BM142" s="154" t="s">
        <v>734</v>
      </c>
    </row>
    <row r="143" spans="1:65" s="2" customFormat="1" ht="24.2" customHeight="1" x14ac:dyDescent="0.2">
      <c r="A143" s="29"/>
      <c r="B143" s="141"/>
      <c r="C143" s="142" t="s">
        <v>205</v>
      </c>
      <c r="D143" s="142" t="s">
        <v>164</v>
      </c>
      <c r="E143" s="143" t="s">
        <v>549</v>
      </c>
      <c r="F143" s="144" t="s">
        <v>550</v>
      </c>
      <c r="G143" s="145" t="s">
        <v>167</v>
      </c>
      <c r="H143" s="146">
        <v>32.68</v>
      </c>
      <c r="I143" s="147">
        <v>85</v>
      </c>
      <c r="J143" s="148">
        <f t="shared" si="10"/>
        <v>2777.8</v>
      </c>
      <c r="K143" s="149"/>
      <c r="L143" s="30"/>
      <c r="M143" s="150" t="s">
        <v>1</v>
      </c>
      <c r="N143" s="151" t="s">
        <v>41</v>
      </c>
      <c r="O143" s="55"/>
      <c r="P143" s="152">
        <f t="shared" si="11"/>
        <v>0</v>
      </c>
      <c r="Q143" s="152">
        <v>2.3453400000000002</v>
      </c>
      <c r="R143" s="152">
        <f t="shared" si="12"/>
        <v>76.645711200000008</v>
      </c>
      <c r="S143" s="152">
        <v>0</v>
      </c>
      <c r="T143" s="153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168</v>
      </c>
      <c r="AT143" s="154" t="s">
        <v>164</v>
      </c>
      <c r="AU143" s="154" t="s">
        <v>163</v>
      </c>
      <c r="AY143" s="14" t="s">
        <v>161</v>
      </c>
      <c r="BE143" s="155">
        <f t="shared" si="14"/>
        <v>0</v>
      </c>
      <c r="BF143" s="155">
        <f t="shared" si="15"/>
        <v>2777.8</v>
      </c>
      <c r="BG143" s="155">
        <f t="shared" si="16"/>
        <v>0</v>
      </c>
      <c r="BH143" s="155">
        <f t="shared" si="17"/>
        <v>0</v>
      </c>
      <c r="BI143" s="155">
        <f t="shared" si="18"/>
        <v>0</v>
      </c>
      <c r="BJ143" s="14" t="s">
        <v>163</v>
      </c>
      <c r="BK143" s="155">
        <f t="shared" si="19"/>
        <v>2777.8</v>
      </c>
      <c r="BL143" s="14" t="s">
        <v>168</v>
      </c>
      <c r="BM143" s="154" t="s">
        <v>735</v>
      </c>
    </row>
    <row r="144" spans="1:65" s="2" customFormat="1" ht="14.45" customHeight="1" x14ac:dyDescent="0.2">
      <c r="A144" s="29"/>
      <c r="B144" s="141"/>
      <c r="C144" s="142" t="s">
        <v>210</v>
      </c>
      <c r="D144" s="142" t="s">
        <v>164</v>
      </c>
      <c r="E144" s="143" t="s">
        <v>552</v>
      </c>
      <c r="F144" s="144" t="s">
        <v>553</v>
      </c>
      <c r="G144" s="145" t="s">
        <v>198</v>
      </c>
      <c r="H144" s="146">
        <v>11.9</v>
      </c>
      <c r="I144" s="147">
        <v>22</v>
      </c>
      <c r="J144" s="148">
        <f t="shared" si="10"/>
        <v>261.8</v>
      </c>
      <c r="K144" s="149"/>
      <c r="L144" s="30"/>
      <c r="M144" s="150" t="s">
        <v>1</v>
      </c>
      <c r="N144" s="151" t="s">
        <v>41</v>
      </c>
      <c r="O144" s="55"/>
      <c r="P144" s="152">
        <f t="shared" si="11"/>
        <v>0</v>
      </c>
      <c r="Q144" s="152">
        <v>6.7000000000000002E-4</v>
      </c>
      <c r="R144" s="152">
        <f t="shared" si="12"/>
        <v>7.9730000000000009E-3</v>
      </c>
      <c r="S144" s="152">
        <v>0</v>
      </c>
      <c r="T144" s="153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168</v>
      </c>
      <c r="AT144" s="154" t="s">
        <v>164</v>
      </c>
      <c r="AU144" s="154" t="s">
        <v>163</v>
      </c>
      <c r="AY144" s="14" t="s">
        <v>161</v>
      </c>
      <c r="BE144" s="155">
        <f t="shared" si="14"/>
        <v>0</v>
      </c>
      <c r="BF144" s="155">
        <f t="shared" si="15"/>
        <v>261.8</v>
      </c>
      <c r="BG144" s="155">
        <f t="shared" si="16"/>
        <v>0</v>
      </c>
      <c r="BH144" s="155">
        <f t="shared" si="17"/>
        <v>0</v>
      </c>
      <c r="BI144" s="155">
        <f t="shared" si="18"/>
        <v>0</v>
      </c>
      <c r="BJ144" s="14" t="s">
        <v>163</v>
      </c>
      <c r="BK144" s="155">
        <f t="shared" si="19"/>
        <v>261.8</v>
      </c>
      <c r="BL144" s="14" t="s">
        <v>168</v>
      </c>
      <c r="BM144" s="154" t="s">
        <v>736</v>
      </c>
    </row>
    <row r="145" spans="1:65" s="2" customFormat="1" ht="14.45" customHeight="1" x14ac:dyDescent="0.2">
      <c r="A145" s="29"/>
      <c r="B145" s="141"/>
      <c r="C145" s="142" t="s">
        <v>214</v>
      </c>
      <c r="D145" s="142" t="s">
        <v>164</v>
      </c>
      <c r="E145" s="143" t="s">
        <v>555</v>
      </c>
      <c r="F145" s="144" t="s">
        <v>556</v>
      </c>
      <c r="G145" s="145" t="s">
        <v>198</v>
      </c>
      <c r="H145" s="146">
        <v>11.9</v>
      </c>
      <c r="I145" s="147">
        <v>6</v>
      </c>
      <c r="J145" s="148">
        <f t="shared" si="10"/>
        <v>71.400000000000006</v>
      </c>
      <c r="K145" s="149"/>
      <c r="L145" s="30"/>
      <c r="M145" s="150" t="s">
        <v>1</v>
      </c>
      <c r="N145" s="151" t="s">
        <v>41</v>
      </c>
      <c r="O145" s="55"/>
      <c r="P145" s="152">
        <f t="shared" si="11"/>
        <v>0</v>
      </c>
      <c r="Q145" s="152">
        <v>0</v>
      </c>
      <c r="R145" s="152">
        <f t="shared" si="12"/>
        <v>0</v>
      </c>
      <c r="S145" s="152">
        <v>0</v>
      </c>
      <c r="T145" s="153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168</v>
      </c>
      <c r="AT145" s="154" t="s">
        <v>164</v>
      </c>
      <c r="AU145" s="154" t="s">
        <v>163</v>
      </c>
      <c r="AY145" s="14" t="s">
        <v>161</v>
      </c>
      <c r="BE145" s="155">
        <f t="shared" si="14"/>
        <v>0</v>
      </c>
      <c r="BF145" s="155">
        <f t="shared" si="15"/>
        <v>71.400000000000006</v>
      </c>
      <c r="BG145" s="155">
        <f t="shared" si="16"/>
        <v>0</v>
      </c>
      <c r="BH145" s="155">
        <f t="shared" si="17"/>
        <v>0</v>
      </c>
      <c r="BI145" s="155">
        <f t="shared" si="18"/>
        <v>0</v>
      </c>
      <c r="BJ145" s="14" t="s">
        <v>163</v>
      </c>
      <c r="BK145" s="155">
        <f t="shared" si="19"/>
        <v>71.400000000000006</v>
      </c>
      <c r="BL145" s="14" t="s">
        <v>168</v>
      </c>
      <c r="BM145" s="154" t="s">
        <v>737</v>
      </c>
    </row>
    <row r="146" spans="1:65" s="2" customFormat="1" ht="14.45" customHeight="1" x14ac:dyDescent="0.2">
      <c r="A146" s="29"/>
      <c r="B146" s="141"/>
      <c r="C146" s="142" t="s">
        <v>218</v>
      </c>
      <c r="D146" s="142" t="s">
        <v>164</v>
      </c>
      <c r="E146" s="143" t="s">
        <v>558</v>
      </c>
      <c r="F146" s="144" t="s">
        <v>559</v>
      </c>
      <c r="G146" s="145" t="s">
        <v>193</v>
      </c>
      <c r="H146" s="146">
        <v>2.9409999999999998</v>
      </c>
      <c r="I146" s="147">
        <v>1250</v>
      </c>
      <c r="J146" s="148">
        <f t="shared" si="10"/>
        <v>3676.25</v>
      </c>
      <c r="K146" s="149"/>
      <c r="L146" s="30"/>
      <c r="M146" s="150" t="s">
        <v>1</v>
      </c>
      <c r="N146" s="151" t="s">
        <v>41</v>
      </c>
      <c r="O146" s="55"/>
      <c r="P146" s="152">
        <f t="shared" si="11"/>
        <v>0</v>
      </c>
      <c r="Q146" s="152">
        <v>1.01895</v>
      </c>
      <c r="R146" s="152">
        <f t="shared" si="12"/>
        <v>2.99673195</v>
      </c>
      <c r="S146" s="152">
        <v>0</v>
      </c>
      <c r="T146" s="153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168</v>
      </c>
      <c r="AT146" s="154" t="s">
        <v>164</v>
      </c>
      <c r="AU146" s="154" t="s">
        <v>163</v>
      </c>
      <c r="AY146" s="14" t="s">
        <v>161</v>
      </c>
      <c r="BE146" s="155">
        <f t="shared" si="14"/>
        <v>0</v>
      </c>
      <c r="BF146" s="155">
        <f t="shared" si="15"/>
        <v>3676.25</v>
      </c>
      <c r="BG146" s="155">
        <f t="shared" si="16"/>
        <v>0</v>
      </c>
      <c r="BH146" s="155">
        <f t="shared" si="17"/>
        <v>0</v>
      </c>
      <c r="BI146" s="155">
        <f t="shared" si="18"/>
        <v>0</v>
      </c>
      <c r="BJ146" s="14" t="s">
        <v>163</v>
      </c>
      <c r="BK146" s="155">
        <f t="shared" si="19"/>
        <v>3676.25</v>
      </c>
      <c r="BL146" s="14" t="s">
        <v>168</v>
      </c>
      <c r="BM146" s="154" t="s">
        <v>738</v>
      </c>
    </row>
    <row r="147" spans="1:65" s="2" customFormat="1" ht="14.45" customHeight="1" x14ac:dyDescent="0.2">
      <c r="A147" s="29"/>
      <c r="B147" s="141"/>
      <c r="C147" s="142" t="s">
        <v>222</v>
      </c>
      <c r="D147" s="142" t="s">
        <v>164</v>
      </c>
      <c r="E147" s="143" t="s">
        <v>561</v>
      </c>
      <c r="F147" s="144" t="s">
        <v>562</v>
      </c>
      <c r="G147" s="145" t="s">
        <v>193</v>
      </c>
      <c r="H147" s="146">
        <v>0.65400000000000003</v>
      </c>
      <c r="I147" s="147">
        <v>900</v>
      </c>
      <c r="J147" s="148">
        <f t="shared" si="10"/>
        <v>588.6</v>
      </c>
      <c r="K147" s="149"/>
      <c r="L147" s="30"/>
      <c r="M147" s="150" t="s">
        <v>1</v>
      </c>
      <c r="N147" s="151" t="s">
        <v>41</v>
      </c>
      <c r="O147" s="55"/>
      <c r="P147" s="152">
        <f t="shared" si="11"/>
        <v>0</v>
      </c>
      <c r="Q147" s="152">
        <v>1.20296</v>
      </c>
      <c r="R147" s="152">
        <f t="shared" si="12"/>
        <v>0.78673584000000008</v>
      </c>
      <c r="S147" s="152">
        <v>0</v>
      </c>
      <c r="T147" s="153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168</v>
      </c>
      <c r="AT147" s="154" t="s">
        <v>164</v>
      </c>
      <c r="AU147" s="154" t="s">
        <v>163</v>
      </c>
      <c r="AY147" s="14" t="s">
        <v>161</v>
      </c>
      <c r="BE147" s="155">
        <f t="shared" si="14"/>
        <v>0</v>
      </c>
      <c r="BF147" s="155">
        <f t="shared" si="15"/>
        <v>588.6</v>
      </c>
      <c r="BG147" s="155">
        <f t="shared" si="16"/>
        <v>0</v>
      </c>
      <c r="BH147" s="155">
        <f t="shared" si="17"/>
        <v>0</v>
      </c>
      <c r="BI147" s="155">
        <f t="shared" si="18"/>
        <v>0</v>
      </c>
      <c r="BJ147" s="14" t="s">
        <v>163</v>
      </c>
      <c r="BK147" s="155">
        <f t="shared" si="19"/>
        <v>588.6</v>
      </c>
      <c r="BL147" s="14" t="s">
        <v>168</v>
      </c>
      <c r="BM147" s="154" t="s">
        <v>739</v>
      </c>
    </row>
    <row r="148" spans="1:65" s="2" customFormat="1" ht="24.2" customHeight="1" x14ac:dyDescent="0.2">
      <c r="A148" s="29"/>
      <c r="B148" s="141"/>
      <c r="C148" s="142" t="s">
        <v>226</v>
      </c>
      <c r="D148" s="142" t="s">
        <v>164</v>
      </c>
      <c r="E148" s="143" t="s">
        <v>187</v>
      </c>
      <c r="F148" s="144" t="s">
        <v>188</v>
      </c>
      <c r="G148" s="145" t="s">
        <v>167</v>
      </c>
      <c r="H148" s="146">
        <v>16.2</v>
      </c>
      <c r="I148" s="147">
        <v>80</v>
      </c>
      <c r="J148" s="148">
        <f t="shared" si="10"/>
        <v>1296</v>
      </c>
      <c r="K148" s="149"/>
      <c r="L148" s="30"/>
      <c r="M148" s="150" t="s">
        <v>1</v>
      </c>
      <c r="N148" s="151" t="s">
        <v>41</v>
      </c>
      <c r="O148" s="55"/>
      <c r="P148" s="152">
        <f t="shared" si="11"/>
        <v>0</v>
      </c>
      <c r="Q148" s="152">
        <v>2.2151299999999998</v>
      </c>
      <c r="R148" s="152">
        <f t="shared" si="12"/>
        <v>35.885105999999993</v>
      </c>
      <c r="S148" s="152">
        <v>0</v>
      </c>
      <c r="T148" s="153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168</v>
      </c>
      <c r="AT148" s="154" t="s">
        <v>164</v>
      </c>
      <c r="AU148" s="154" t="s">
        <v>163</v>
      </c>
      <c r="AY148" s="14" t="s">
        <v>161</v>
      </c>
      <c r="BE148" s="155">
        <f t="shared" si="14"/>
        <v>0</v>
      </c>
      <c r="BF148" s="155">
        <f t="shared" si="15"/>
        <v>1296</v>
      </c>
      <c r="BG148" s="155">
        <f t="shared" si="16"/>
        <v>0</v>
      </c>
      <c r="BH148" s="155">
        <f t="shared" si="17"/>
        <v>0</v>
      </c>
      <c r="BI148" s="155">
        <f t="shared" si="18"/>
        <v>0</v>
      </c>
      <c r="BJ148" s="14" t="s">
        <v>163</v>
      </c>
      <c r="BK148" s="155">
        <f t="shared" si="19"/>
        <v>1296</v>
      </c>
      <c r="BL148" s="14" t="s">
        <v>168</v>
      </c>
      <c r="BM148" s="154" t="s">
        <v>740</v>
      </c>
    </row>
    <row r="149" spans="1:65" s="2" customFormat="1" ht="14.45" customHeight="1" x14ac:dyDescent="0.2">
      <c r="A149" s="29"/>
      <c r="B149" s="141"/>
      <c r="C149" s="142" t="s">
        <v>231</v>
      </c>
      <c r="D149" s="142" t="s">
        <v>164</v>
      </c>
      <c r="E149" s="143" t="s">
        <v>565</v>
      </c>
      <c r="F149" s="144" t="s">
        <v>566</v>
      </c>
      <c r="G149" s="145" t="s">
        <v>198</v>
      </c>
      <c r="H149" s="146">
        <v>40.494999999999997</v>
      </c>
      <c r="I149" s="147">
        <v>22</v>
      </c>
      <c r="J149" s="148">
        <f t="shared" si="10"/>
        <v>890.89</v>
      </c>
      <c r="K149" s="149"/>
      <c r="L149" s="30"/>
      <c r="M149" s="150" t="s">
        <v>1</v>
      </c>
      <c r="N149" s="151" t="s">
        <v>41</v>
      </c>
      <c r="O149" s="55"/>
      <c r="P149" s="152">
        <f t="shared" si="11"/>
        <v>0</v>
      </c>
      <c r="Q149" s="152">
        <v>6.7000000000000002E-4</v>
      </c>
      <c r="R149" s="152">
        <f t="shared" si="12"/>
        <v>2.713165E-2</v>
      </c>
      <c r="S149" s="152">
        <v>0</v>
      </c>
      <c r="T149" s="153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168</v>
      </c>
      <c r="AT149" s="154" t="s">
        <v>164</v>
      </c>
      <c r="AU149" s="154" t="s">
        <v>163</v>
      </c>
      <c r="AY149" s="14" t="s">
        <v>161</v>
      </c>
      <c r="BE149" s="155">
        <f t="shared" si="14"/>
        <v>0</v>
      </c>
      <c r="BF149" s="155">
        <f t="shared" si="15"/>
        <v>890.89</v>
      </c>
      <c r="BG149" s="155">
        <f t="shared" si="16"/>
        <v>0</v>
      </c>
      <c r="BH149" s="155">
        <f t="shared" si="17"/>
        <v>0</v>
      </c>
      <c r="BI149" s="155">
        <f t="shared" si="18"/>
        <v>0</v>
      </c>
      <c r="BJ149" s="14" t="s">
        <v>163</v>
      </c>
      <c r="BK149" s="155">
        <f t="shared" si="19"/>
        <v>890.89</v>
      </c>
      <c r="BL149" s="14" t="s">
        <v>168</v>
      </c>
      <c r="BM149" s="154" t="s">
        <v>741</v>
      </c>
    </row>
    <row r="150" spans="1:65" s="2" customFormat="1" ht="14.45" customHeight="1" x14ac:dyDescent="0.2">
      <c r="A150" s="29"/>
      <c r="B150" s="141"/>
      <c r="C150" s="142" t="s">
        <v>236</v>
      </c>
      <c r="D150" s="142" t="s">
        <v>164</v>
      </c>
      <c r="E150" s="143" t="s">
        <v>568</v>
      </c>
      <c r="F150" s="144" t="s">
        <v>569</v>
      </c>
      <c r="G150" s="145" t="s">
        <v>198</v>
      </c>
      <c r="H150" s="146">
        <v>40.494999999999997</v>
      </c>
      <c r="I150" s="147">
        <v>7</v>
      </c>
      <c r="J150" s="148">
        <f t="shared" si="10"/>
        <v>283.47000000000003</v>
      </c>
      <c r="K150" s="149"/>
      <c r="L150" s="30"/>
      <c r="M150" s="150" t="s">
        <v>1</v>
      </c>
      <c r="N150" s="151" t="s">
        <v>41</v>
      </c>
      <c r="O150" s="55"/>
      <c r="P150" s="152">
        <f t="shared" si="11"/>
        <v>0</v>
      </c>
      <c r="Q150" s="152">
        <v>0</v>
      </c>
      <c r="R150" s="152">
        <f t="shared" si="12"/>
        <v>0</v>
      </c>
      <c r="S150" s="152">
        <v>0</v>
      </c>
      <c r="T150" s="153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168</v>
      </c>
      <c r="AT150" s="154" t="s">
        <v>164</v>
      </c>
      <c r="AU150" s="154" t="s">
        <v>163</v>
      </c>
      <c r="AY150" s="14" t="s">
        <v>161</v>
      </c>
      <c r="BE150" s="155">
        <f t="shared" si="14"/>
        <v>0</v>
      </c>
      <c r="BF150" s="155">
        <f t="shared" si="15"/>
        <v>283.47000000000003</v>
      </c>
      <c r="BG150" s="155">
        <f t="shared" si="16"/>
        <v>0</v>
      </c>
      <c r="BH150" s="155">
        <f t="shared" si="17"/>
        <v>0</v>
      </c>
      <c r="BI150" s="155">
        <f t="shared" si="18"/>
        <v>0</v>
      </c>
      <c r="BJ150" s="14" t="s">
        <v>163</v>
      </c>
      <c r="BK150" s="155">
        <f t="shared" si="19"/>
        <v>283.47000000000003</v>
      </c>
      <c r="BL150" s="14" t="s">
        <v>168</v>
      </c>
      <c r="BM150" s="154" t="s">
        <v>742</v>
      </c>
    </row>
    <row r="151" spans="1:65" s="2" customFormat="1" ht="14.45" customHeight="1" x14ac:dyDescent="0.2">
      <c r="A151" s="29"/>
      <c r="B151" s="141"/>
      <c r="C151" s="142" t="s">
        <v>240</v>
      </c>
      <c r="D151" s="142" t="s">
        <v>164</v>
      </c>
      <c r="E151" s="143" t="s">
        <v>191</v>
      </c>
      <c r="F151" s="144" t="s">
        <v>192</v>
      </c>
      <c r="G151" s="145" t="s">
        <v>193</v>
      </c>
      <c r="H151" s="146">
        <v>0.81</v>
      </c>
      <c r="I151" s="147">
        <v>1250</v>
      </c>
      <c r="J151" s="148">
        <f t="shared" si="10"/>
        <v>1012.5</v>
      </c>
      <c r="K151" s="149"/>
      <c r="L151" s="30"/>
      <c r="M151" s="150" t="s">
        <v>1</v>
      </c>
      <c r="N151" s="151" t="s">
        <v>41</v>
      </c>
      <c r="O151" s="55"/>
      <c r="P151" s="152">
        <f t="shared" si="11"/>
        <v>0</v>
      </c>
      <c r="Q151" s="152">
        <v>1.01895</v>
      </c>
      <c r="R151" s="152">
        <f t="shared" si="12"/>
        <v>0.82534950000000007</v>
      </c>
      <c r="S151" s="152">
        <v>0</v>
      </c>
      <c r="T151" s="153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168</v>
      </c>
      <c r="AT151" s="154" t="s">
        <v>164</v>
      </c>
      <c r="AU151" s="154" t="s">
        <v>163</v>
      </c>
      <c r="AY151" s="14" t="s">
        <v>161</v>
      </c>
      <c r="BE151" s="155">
        <f t="shared" si="14"/>
        <v>0</v>
      </c>
      <c r="BF151" s="155">
        <f t="shared" si="15"/>
        <v>1012.5</v>
      </c>
      <c r="BG151" s="155">
        <f t="shared" si="16"/>
        <v>0</v>
      </c>
      <c r="BH151" s="155">
        <f t="shared" si="17"/>
        <v>0</v>
      </c>
      <c r="BI151" s="155">
        <f t="shared" si="18"/>
        <v>0</v>
      </c>
      <c r="BJ151" s="14" t="s">
        <v>163</v>
      </c>
      <c r="BK151" s="155">
        <f t="shared" si="19"/>
        <v>1012.5</v>
      </c>
      <c r="BL151" s="14" t="s">
        <v>168</v>
      </c>
      <c r="BM151" s="154" t="s">
        <v>743</v>
      </c>
    </row>
    <row r="152" spans="1:65" s="12" customFormat="1" ht="22.9" customHeight="1" x14ac:dyDescent="0.2">
      <c r="B152" s="128"/>
      <c r="D152" s="129" t="s">
        <v>74</v>
      </c>
      <c r="E152" s="139" t="s">
        <v>170</v>
      </c>
      <c r="F152" s="139" t="s">
        <v>209</v>
      </c>
      <c r="I152" s="131"/>
      <c r="J152" s="140">
        <f>BK152</f>
        <v>12716.7</v>
      </c>
      <c r="L152" s="128"/>
      <c r="M152" s="133"/>
      <c r="N152" s="134"/>
      <c r="O152" s="134"/>
      <c r="P152" s="135">
        <f>SUM(P153:P156)</f>
        <v>0</v>
      </c>
      <c r="Q152" s="134"/>
      <c r="R152" s="135">
        <f>SUM(R153:R156)</f>
        <v>67.430891699999989</v>
      </c>
      <c r="S152" s="134"/>
      <c r="T152" s="136">
        <f>SUM(T153:T156)</f>
        <v>0</v>
      </c>
      <c r="AR152" s="129" t="s">
        <v>83</v>
      </c>
      <c r="AT152" s="137" t="s">
        <v>74</v>
      </c>
      <c r="AU152" s="137" t="s">
        <v>83</v>
      </c>
      <c r="AY152" s="129" t="s">
        <v>161</v>
      </c>
      <c r="BK152" s="138">
        <f>SUM(BK153:BK156)</f>
        <v>12716.7</v>
      </c>
    </row>
    <row r="153" spans="1:65" s="2" customFormat="1" ht="14.45" customHeight="1" x14ac:dyDescent="0.2">
      <c r="A153" s="29"/>
      <c r="B153" s="141"/>
      <c r="C153" s="142" t="s">
        <v>7</v>
      </c>
      <c r="D153" s="142" t="s">
        <v>164</v>
      </c>
      <c r="E153" s="143" t="s">
        <v>211</v>
      </c>
      <c r="F153" s="144" t="s">
        <v>212</v>
      </c>
      <c r="G153" s="145" t="s">
        <v>167</v>
      </c>
      <c r="H153" s="146">
        <v>27.6</v>
      </c>
      <c r="I153" s="147">
        <v>85</v>
      </c>
      <c r="J153" s="148">
        <f>ROUND(I153*H153,2)</f>
        <v>2346</v>
      </c>
      <c r="K153" s="149"/>
      <c r="L153" s="30"/>
      <c r="M153" s="150" t="s">
        <v>1</v>
      </c>
      <c r="N153" s="151" t="s">
        <v>41</v>
      </c>
      <c r="O153" s="55"/>
      <c r="P153" s="152">
        <f>O153*H153</f>
        <v>0</v>
      </c>
      <c r="Q153" s="152">
        <v>2.3140399999999999</v>
      </c>
      <c r="R153" s="152">
        <f>Q153*H153</f>
        <v>63.867503999999997</v>
      </c>
      <c r="S153" s="152">
        <v>0</v>
      </c>
      <c r="T153" s="153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168</v>
      </c>
      <c r="AT153" s="154" t="s">
        <v>164</v>
      </c>
      <c r="AU153" s="154" t="s">
        <v>163</v>
      </c>
      <c r="AY153" s="14" t="s">
        <v>161</v>
      </c>
      <c r="BE153" s="155">
        <f>IF(N153="základná",J153,0)</f>
        <v>0</v>
      </c>
      <c r="BF153" s="155">
        <f>IF(N153="znížená",J153,0)</f>
        <v>2346</v>
      </c>
      <c r="BG153" s="155">
        <f>IF(N153="zákl. prenesená",J153,0)</f>
        <v>0</v>
      </c>
      <c r="BH153" s="155">
        <f>IF(N153="zníž. prenesená",J153,0)</f>
        <v>0</v>
      </c>
      <c r="BI153" s="155">
        <f>IF(N153="nulová",J153,0)</f>
        <v>0</v>
      </c>
      <c r="BJ153" s="14" t="s">
        <v>163</v>
      </c>
      <c r="BK153" s="155">
        <f>ROUND(I153*H153,2)</f>
        <v>2346</v>
      </c>
      <c r="BL153" s="14" t="s">
        <v>168</v>
      </c>
      <c r="BM153" s="154" t="s">
        <v>744</v>
      </c>
    </row>
    <row r="154" spans="1:65" s="2" customFormat="1" ht="24.2" customHeight="1" x14ac:dyDescent="0.2">
      <c r="A154" s="29"/>
      <c r="B154" s="141"/>
      <c r="C154" s="142" t="s">
        <v>247</v>
      </c>
      <c r="D154" s="142" t="s">
        <v>164</v>
      </c>
      <c r="E154" s="143" t="s">
        <v>215</v>
      </c>
      <c r="F154" s="144" t="s">
        <v>216</v>
      </c>
      <c r="G154" s="145" t="s">
        <v>198</v>
      </c>
      <c r="H154" s="146">
        <v>220.8</v>
      </c>
      <c r="I154" s="147">
        <v>22</v>
      </c>
      <c r="J154" s="148">
        <f>ROUND(I154*H154,2)</f>
        <v>4857.6000000000004</v>
      </c>
      <c r="K154" s="149"/>
      <c r="L154" s="30"/>
      <c r="M154" s="150" t="s">
        <v>1</v>
      </c>
      <c r="N154" s="151" t="s">
        <v>41</v>
      </c>
      <c r="O154" s="55"/>
      <c r="P154" s="152">
        <f>O154*H154</f>
        <v>0</v>
      </c>
      <c r="Q154" s="152">
        <v>1.5399999999999999E-3</v>
      </c>
      <c r="R154" s="152">
        <f>Q154*H154</f>
        <v>0.340032</v>
      </c>
      <c r="S154" s="152">
        <v>0</v>
      </c>
      <c r="T154" s="153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168</v>
      </c>
      <c r="AT154" s="154" t="s">
        <v>164</v>
      </c>
      <c r="AU154" s="154" t="s">
        <v>163</v>
      </c>
      <c r="AY154" s="14" t="s">
        <v>161</v>
      </c>
      <c r="BE154" s="155">
        <f>IF(N154="základná",J154,0)</f>
        <v>0</v>
      </c>
      <c r="BF154" s="155">
        <f>IF(N154="znížená",J154,0)</f>
        <v>4857.6000000000004</v>
      </c>
      <c r="BG154" s="155">
        <f>IF(N154="zákl. prenesená",J154,0)</f>
        <v>0</v>
      </c>
      <c r="BH154" s="155">
        <f>IF(N154="zníž. prenesená",J154,0)</f>
        <v>0</v>
      </c>
      <c r="BI154" s="155">
        <f>IF(N154="nulová",J154,0)</f>
        <v>0</v>
      </c>
      <c r="BJ154" s="14" t="s">
        <v>163</v>
      </c>
      <c r="BK154" s="155">
        <f>ROUND(I154*H154,2)</f>
        <v>4857.6000000000004</v>
      </c>
      <c r="BL154" s="14" t="s">
        <v>168</v>
      </c>
      <c r="BM154" s="154" t="s">
        <v>745</v>
      </c>
    </row>
    <row r="155" spans="1:65" s="2" customFormat="1" ht="24.2" customHeight="1" x14ac:dyDescent="0.2">
      <c r="A155" s="29"/>
      <c r="B155" s="141"/>
      <c r="C155" s="142" t="s">
        <v>251</v>
      </c>
      <c r="D155" s="142" t="s">
        <v>164</v>
      </c>
      <c r="E155" s="143" t="s">
        <v>219</v>
      </c>
      <c r="F155" s="144" t="s">
        <v>220</v>
      </c>
      <c r="G155" s="145" t="s">
        <v>198</v>
      </c>
      <c r="H155" s="146">
        <v>220.8</v>
      </c>
      <c r="I155" s="147">
        <v>7</v>
      </c>
      <c r="J155" s="148">
        <f>ROUND(I155*H155,2)</f>
        <v>1545.6</v>
      </c>
      <c r="K155" s="149"/>
      <c r="L155" s="30"/>
      <c r="M155" s="150" t="s">
        <v>1</v>
      </c>
      <c r="N155" s="151" t="s">
        <v>41</v>
      </c>
      <c r="O155" s="55"/>
      <c r="P155" s="152">
        <f>O155*H155</f>
        <v>0</v>
      </c>
      <c r="Q155" s="152">
        <v>0</v>
      </c>
      <c r="R155" s="152">
        <f>Q155*H155</f>
        <v>0</v>
      </c>
      <c r="S155" s="152">
        <v>0</v>
      </c>
      <c r="T155" s="153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168</v>
      </c>
      <c r="AT155" s="154" t="s">
        <v>164</v>
      </c>
      <c r="AU155" s="154" t="s">
        <v>163</v>
      </c>
      <c r="AY155" s="14" t="s">
        <v>161</v>
      </c>
      <c r="BE155" s="155">
        <f>IF(N155="základná",J155,0)</f>
        <v>0</v>
      </c>
      <c r="BF155" s="155">
        <f>IF(N155="znížená",J155,0)</f>
        <v>1545.6</v>
      </c>
      <c r="BG155" s="155">
        <f>IF(N155="zákl. prenesená",J155,0)</f>
        <v>0</v>
      </c>
      <c r="BH155" s="155">
        <f>IF(N155="zníž. prenesená",J155,0)</f>
        <v>0</v>
      </c>
      <c r="BI155" s="155">
        <f>IF(N155="nulová",J155,0)</f>
        <v>0</v>
      </c>
      <c r="BJ155" s="14" t="s">
        <v>163</v>
      </c>
      <c r="BK155" s="155">
        <f>ROUND(I155*H155,2)</f>
        <v>1545.6</v>
      </c>
      <c r="BL155" s="14" t="s">
        <v>168</v>
      </c>
      <c r="BM155" s="154" t="s">
        <v>746</v>
      </c>
    </row>
    <row r="156" spans="1:65" s="2" customFormat="1" ht="14.45" customHeight="1" x14ac:dyDescent="0.2">
      <c r="A156" s="29"/>
      <c r="B156" s="141"/>
      <c r="C156" s="142" t="s">
        <v>255</v>
      </c>
      <c r="D156" s="142" t="s">
        <v>164</v>
      </c>
      <c r="E156" s="143" t="s">
        <v>223</v>
      </c>
      <c r="F156" s="144" t="s">
        <v>224</v>
      </c>
      <c r="G156" s="145" t="s">
        <v>193</v>
      </c>
      <c r="H156" s="146">
        <v>3.1739999999999999</v>
      </c>
      <c r="I156" s="147">
        <v>1250</v>
      </c>
      <c r="J156" s="148">
        <f>ROUND(I156*H156,2)</f>
        <v>3967.5</v>
      </c>
      <c r="K156" s="149"/>
      <c r="L156" s="30"/>
      <c r="M156" s="150" t="s">
        <v>1</v>
      </c>
      <c r="N156" s="151" t="s">
        <v>41</v>
      </c>
      <c r="O156" s="55"/>
      <c r="P156" s="152">
        <f>O156*H156</f>
        <v>0</v>
      </c>
      <c r="Q156" s="152">
        <v>1.01555</v>
      </c>
      <c r="R156" s="152">
        <f>Q156*H156</f>
        <v>3.2233556999999999</v>
      </c>
      <c r="S156" s="152">
        <v>0</v>
      </c>
      <c r="T156" s="153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168</v>
      </c>
      <c r="AT156" s="154" t="s">
        <v>164</v>
      </c>
      <c r="AU156" s="154" t="s">
        <v>163</v>
      </c>
      <c r="AY156" s="14" t="s">
        <v>161</v>
      </c>
      <c r="BE156" s="155">
        <f>IF(N156="základná",J156,0)</f>
        <v>0</v>
      </c>
      <c r="BF156" s="155">
        <f>IF(N156="znížená",J156,0)</f>
        <v>3967.5</v>
      </c>
      <c r="BG156" s="155">
        <f>IF(N156="zákl. prenesená",J156,0)</f>
        <v>0</v>
      </c>
      <c r="BH156" s="155">
        <f>IF(N156="zníž. prenesená",J156,0)</f>
        <v>0</v>
      </c>
      <c r="BI156" s="155">
        <f>IF(N156="nulová",J156,0)</f>
        <v>0</v>
      </c>
      <c r="BJ156" s="14" t="s">
        <v>163</v>
      </c>
      <c r="BK156" s="155">
        <f>ROUND(I156*H156,2)</f>
        <v>3967.5</v>
      </c>
      <c r="BL156" s="14" t="s">
        <v>168</v>
      </c>
      <c r="BM156" s="154" t="s">
        <v>747</v>
      </c>
    </row>
    <row r="157" spans="1:65" s="12" customFormat="1" ht="22.9" customHeight="1" x14ac:dyDescent="0.2">
      <c r="B157" s="128"/>
      <c r="D157" s="129" t="s">
        <v>74</v>
      </c>
      <c r="E157" s="139" t="s">
        <v>181</v>
      </c>
      <c r="F157" s="139" t="s">
        <v>576</v>
      </c>
      <c r="I157" s="131"/>
      <c r="J157" s="140">
        <f>BK157</f>
        <v>2222.2400000000002</v>
      </c>
      <c r="L157" s="128"/>
      <c r="M157" s="133"/>
      <c r="N157" s="134"/>
      <c r="O157" s="134"/>
      <c r="P157" s="135">
        <f>SUM(P158:P159)</f>
        <v>0</v>
      </c>
      <c r="Q157" s="134"/>
      <c r="R157" s="135">
        <f>SUM(R158:R159)</f>
        <v>0</v>
      </c>
      <c r="S157" s="134"/>
      <c r="T157" s="136">
        <f>SUM(T158:T159)</f>
        <v>0</v>
      </c>
      <c r="AR157" s="129" t="s">
        <v>83</v>
      </c>
      <c r="AT157" s="137" t="s">
        <v>74</v>
      </c>
      <c r="AU157" s="137" t="s">
        <v>83</v>
      </c>
      <c r="AY157" s="129" t="s">
        <v>161</v>
      </c>
      <c r="BK157" s="138">
        <f>SUM(BK158:BK159)</f>
        <v>2222.2400000000002</v>
      </c>
    </row>
    <row r="158" spans="1:65" s="2" customFormat="1" ht="24.2" customHeight="1" x14ac:dyDescent="0.2">
      <c r="A158" s="29"/>
      <c r="B158" s="141"/>
      <c r="C158" s="142" t="s">
        <v>261</v>
      </c>
      <c r="D158" s="142" t="s">
        <v>164</v>
      </c>
      <c r="E158" s="143" t="s">
        <v>577</v>
      </c>
      <c r="F158" s="144" t="s">
        <v>578</v>
      </c>
      <c r="G158" s="145" t="s">
        <v>198</v>
      </c>
      <c r="H158" s="146">
        <v>130.72</v>
      </c>
      <c r="I158" s="147">
        <v>12</v>
      </c>
      <c r="J158" s="148">
        <f>ROUND(I158*H158,2)</f>
        <v>1568.64</v>
      </c>
      <c r="K158" s="149"/>
      <c r="L158" s="30"/>
      <c r="M158" s="150" t="s">
        <v>1</v>
      </c>
      <c r="N158" s="151" t="s">
        <v>41</v>
      </c>
      <c r="O158" s="55"/>
      <c r="P158" s="152">
        <f>O158*H158</f>
        <v>0</v>
      </c>
      <c r="Q158" s="152">
        <v>0</v>
      </c>
      <c r="R158" s="152">
        <f>Q158*H158</f>
        <v>0</v>
      </c>
      <c r="S158" s="152">
        <v>0</v>
      </c>
      <c r="T158" s="153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4" t="s">
        <v>168</v>
      </c>
      <c r="AT158" s="154" t="s">
        <v>164</v>
      </c>
      <c r="AU158" s="154" t="s">
        <v>163</v>
      </c>
      <c r="AY158" s="14" t="s">
        <v>161</v>
      </c>
      <c r="BE158" s="155">
        <f>IF(N158="základná",J158,0)</f>
        <v>0</v>
      </c>
      <c r="BF158" s="155">
        <f>IF(N158="znížená",J158,0)</f>
        <v>1568.64</v>
      </c>
      <c r="BG158" s="155">
        <f>IF(N158="zákl. prenesená",J158,0)</f>
        <v>0</v>
      </c>
      <c r="BH158" s="155">
        <f>IF(N158="zníž. prenesená",J158,0)</f>
        <v>0</v>
      </c>
      <c r="BI158" s="155">
        <f>IF(N158="nulová",J158,0)</f>
        <v>0</v>
      </c>
      <c r="BJ158" s="14" t="s">
        <v>163</v>
      </c>
      <c r="BK158" s="155">
        <f>ROUND(I158*H158,2)</f>
        <v>1568.64</v>
      </c>
      <c r="BL158" s="14" t="s">
        <v>168</v>
      </c>
      <c r="BM158" s="154" t="s">
        <v>748</v>
      </c>
    </row>
    <row r="159" spans="1:65" s="2" customFormat="1" ht="14.45" customHeight="1" x14ac:dyDescent="0.2">
      <c r="A159" s="29"/>
      <c r="B159" s="141"/>
      <c r="C159" s="142" t="s">
        <v>269</v>
      </c>
      <c r="D159" s="142" t="s">
        <v>164</v>
      </c>
      <c r="E159" s="143" t="s">
        <v>580</v>
      </c>
      <c r="F159" s="144" t="s">
        <v>581</v>
      </c>
      <c r="G159" s="145" t="s">
        <v>198</v>
      </c>
      <c r="H159" s="146">
        <v>130.72</v>
      </c>
      <c r="I159" s="147">
        <v>5</v>
      </c>
      <c r="J159" s="148">
        <f>ROUND(I159*H159,2)</f>
        <v>653.6</v>
      </c>
      <c r="K159" s="149"/>
      <c r="L159" s="30"/>
      <c r="M159" s="150" t="s">
        <v>1</v>
      </c>
      <c r="N159" s="151" t="s">
        <v>41</v>
      </c>
      <c r="O159" s="55"/>
      <c r="P159" s="152">
        <f>O159*H159</f>
        <v>0</v>
      </c>
      <c r="Q159" s="152">
        <v>0</v>
      </c>
      <c r="R159" s="152">
        <f>Q159*H159</f>
        <v>0</v>
      </c>
      <c r="S159" s="152">
        <v>0</v>
      </c>
      <c r="T159" s="153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168</v>
      </c>
      <c r="AT159" s="154" t="s">
        <v>164</v>
      </c>
      <c r="AU159" s="154" t="s">
        <v>163</v>
      </c>
      <c r="AY159" s="14" t="s">
        <v>161</v>
      </c>
      <c r="BE159" s="155">
        <f>IF(N159="základná",J159,0)</f>
        <v>0</v>
      </c>
      <c r="BF159" s="155">
        <f>IF(N159="znížená",J159,0)</f>
        <v>653.6</v>
      </c>
      <c r="BG159" s="155">
        <f>IF(N159="zákl. prenesená",J159,0)</f>
        <v>0</v>
      </c>
      <c r="BH159" s="155">
        <f>IF(N159="zníž. prenesená",J159,0)</f>
        <v>0</v>
      </c>
      <c r="BI159" s="155">
        <f>IF(N159="nulová",J159,0)</f>
        <v>0</v>
      </c>
      <c r="BJ159" s="14" t="s">
        <v>163</v>
      </c>
      <c r="BK159" s="155">
        <f>ROUND(I159*H159,2)</f>
        <v>653.6</v>
      </c>
      <c r="BL159" s="14" t="s">
        <v>168</v>
      </c>
      <c r="BM159" s="154" t="s">
        <v>749</v>
      </c>
    </row>
    <row r="160" spans="1:65" s="12" customFormat="1" ht="22.9" customHeight="1" x14ac:dyDescent="0.2">
      <c r="B160" s="128"/>
      <c r="D160" s="129" t="s">
        <v>74</v>
      </c>
      <c r="E160" s="139" t="s">
        <v>259</v>
      </c>
      <c r="F160" s="139" t="s">
        <v>260</v>
      </c>
      <c r="I160" s="131"/>
      <c r="J160" s="140">
        <f>BK160</f>
        <v>8376.2999999999993</v>
      </c>
      <c r="L160" s="128"/>
      <c r="M160" s="133"/>
      <c r="N160" s="134"/>
      <c r="O160" s="134"/>
      <c r="P160" s="135">
        <f>P161</f>
        <v>0</v>
      </c>
      <c r="Q160" s="134"/>
      <c r="R160" s="135">
        <f>R161</f>
        <v>0</v>
      </c>
      <c r="S160" s="134"/>
      <c r="T160" s="136">
        <f>T161</f>
        <v>0</v>
      </c>
      <c r="AR160" s="129" t="s">
        <v>83</v>
      </c>
      <c r="AT160" s="137" t="s">
        <v>74</v>
      </c>
      <c r="AU160" s="137" t="s">
        <v>83</v>
      </c>
      <c r="AY160" s="129" t="s">
        <v>161</v>
      </c>
      <c r="BK160" s="138">
        <f>BK161</f>
        <v>8376.2999999999993</v>
      </c>
    </row>
    <row r="161" spans="1:65" s="2" customFormat="1" ht="24.2" customHeight="1" x14ac:dyDescent="0.2">
      <c r="A161" s="29"/>
      <c r="B161" s="141"/>
      <c r="C161" s="142" t="s">
        <v>274</v>
      </c>
      <c r="D161" s="142" t="s">
        <v>164</v>
      </c>
      <c r="E161" s="143" t="s">
        <v>262</v>
      </c>
      <c r="F161" s="144" t="s">
        <v>263</v>
      </c>
      <c r="G161" s="145" t="s">
        <v>193</v>
      </c>
      <c r="H161" s="146">
        <v>335.05200000000002</v>
      </c>
      <c r="I161" s="147">
        <v>25</v>
      </c>
      <c r="J161" s="148">
        <f>ROUND(I161*H161,2)</f>
        <v>8376.2999999999993</v>
      </c>
      <c r="K161" s="149"/>
      <c r="L161" s="30"/>
      <c r="M161" s="150" t="s">
        <v>1</v>
      </c>
      <c r="N161" s="151" t="s">
        <v>41</v>
      </c>
      <c r="O161" s="55"/>
      <c r="P161" s="152">
        <f>O161*H161</f>
        <v>0</v>
      </c>
      <c r="Q161" s="152">
        <v>0</v>
      </c>
      <c r="R161" s="152">
        <f>Q161*H161</f>
        <v>0</v>
      </c>
      <c r="S161" s="152">
        <v>0</v>
      </c>
      <c r="T161" s="153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4" t="s">
        <v>168</v>
      </c>
      <c r="AT161" s="154" t="s">
        <v>164</v>
      </c>
      <c r="AU161" s="154" t="s">
        <v>163</v>
      </c>
      <c r="AY161" s="14" t="s">
        <v>161</v>
      </c>
      <c r="BE161" s="155">
        <f>IF(N161="základná",J161,0)</f>
        <v>0</v>
      </c>
      <c r="BF161" s="155">
        <f>IF(N161="znížená",J161,0)</f>
        <v>8376.2999999999993</v>
      </c>
      <c r="BG161" s="155">
        <f>IF(N161="zákl. prenesená",J161,0)</f>
        <v>0</v>
      </c>
      <c r="BH161" s="155">
        <f>IF(N161="zníž. prenesená",J161,0)</f>
        <v>0</v>
      </c>
      <c r="BI161" s="155">
        <f>IF(N161="nulová",J161,0)</f>
        <v>0</v>
      </c>
      <c r="BJ161" s="14" t="s">
        <v>163</v>
      </c>
      <c r="BK161" s="155">
        <f>ROUND(I161*H161,2)</f>
        <v>8376.2999999999993</v>
      </c>
      <c r="BL161" s="14" t="s">
        <v>168</v>
      </c>
      <c r="BM161" s="154" t="s">
        <v>750</v>
      </c>
    </row>
    <row r="162" spans="1:65" s="12" customFormat="1" ht="25.9" customHeight="1" x14ac:dyDescent="0.2">
      <c r="B162" s="128"/>
      <c r="D162" s="129" t="s">
        <v>74</v>
      </c>
      <c r="E162" s="130" t="s">
        <v>265</v>
      </c>
      <c r="F162" s="130" t="s">
        <v>266</v>
      </c>
      <c r="I162" s="131"/>
      <c r="J162" s="132">
        <f>BK162</f>
        <v>28053.47</v>
      </c>
      <c r="L162" s="128"/>
      <c r="M162" s="133"/>
      <c r="N162" s="134"/>
      <c r="O162" s="134"/>
      <c r="P162" s="135">
        <f>P163+P167+P171+P177</f>
        <v>0</v>
      </c>
      <c r="Q162" s="134"/>
      <c r="R162" s="135">
        <f>R163+R167+R171+R177</f>
        <v>1.0661783999999999</v>
      </c>
      <c r="S162" s="134"/>
      <c r="T162" s="136">
        <f>T163+T167+T171+T177</f>
        <v>0</v>
      </c>
      <c r="AR162" s="129" t="s">
        <v>163</v>
      </c>
      <c r="AT162" s="137" t="s">
        <v>74</v>
      </c>
      <c r="AU162" s="137" t="s">
        <v>75</v>
      </c>
      <c r="AY162" s="129" t="s">
        <v>161</v>
      </c>
      <c r="BK162" s="138">
        <f>BK163+BK167+BK171+BK177</f>
        <v>28053.47</v>
      </c>
    </row>
    <row r="163" spans="1:65" s="12" customFormat="1" ht="22.9" customHeight="1" x14ac:dyDescent="0.2">
      <c r="B163" s="128"/>
      <c r="D163" s="129" t="s">
        <v>74</v>
      </c>
      <c r="E163" s="139" t="s">
        <v>584</v>
      </c>
      <c r="F163" s="139" t="s">
        <v>585</v>
      </c>
      <c r="I163" s="131"/>
      <c r="J163" s="140">
        <f>BK163</f>
        <v>1597.72</v>
      </c>
      <c r="L163" s="128"/>
      <c r="M163" s="133"/>
      <c r="N163" s="134"/>
      <c r="O163" s="134"/>
      <c r="P163" s="135">
        <f>SUM(P164:P166)</f>
        <v>0</v>
      </c>
      <c r="Q163" s="134"/>
      <c r="R163" s="135">
        <f>SUM(R164:R166)</f>
        <v>0.18229248000000001</v>
      </c>
      <c r="S163" s="134"/>
      <c r="T163" s="136">
        <f>SUM(T164:T166)</f>
        <v>0</v>
      </c>
      <c r="AR163" s="129" t="s">
        <v>163</v>
      </c>
      <c r="AT163" s="137" t="s">
        <v>74</v>
      </c>
      <c r="AU163" s="137" t="s">
        <v>83</v>
      </c>
      <c r="AY163" s="129" t="s">
        <v>161</v>
      </c>
      <c r="BK163" s="138">
        <f>SUM(BK164:BK166)</f>
        <v>1597.72</v>
      </c>
    </row>
    <row r="164" spans="1:65" s="2" customFormat="1" ht="37.9" customHeight="1" x14ac:dyDescent="0.2">
      <c r="A164" s="29"/>
      <c r="B164" s="141"/>
      <c r="C164" s="142" t="s">
        <v>278</v>
      </c>
      <c r="D164" s="142" t="s">
        <v>164</v>
      </c>
      <c r="E164" s="143" t="s">
        <v>586</v>
      </c>
      <c r="F164" s="144" t="s">
        <v>587</v>
      </c>
      <c r="G164" s="145" t="s">
        <v>198</v>
      </c>
      <c r="H164" s="146">
        <v>165.12</v>
      </c>
      <c r="I164" s="147">
        <v>4.5</v>
      </c>
      <c r="J164" s="148">
        <f>ROUND(I164*H164,2)</f>
        <v>743.04</v>
      </c>
      <c r="K164" s="149"/>
      <c r="L164" s="30"/>
      <c r="M164" s="150" t="s">
        <v>1</v>
      </c>
      <c r="N164" s="151" t="s">
        <v>41</v>
      </c>
      <c r="O164" s="55"/>
      <c r="P164" s="152">
        <f>O164*H164</f>
        <v>0</v>
      </c>
      <c r="Q164" s="152">
        <v>0</v>
      </c>
      <c r="R164" s="152">
        <f>Q164*H164</f>
        <v>0</v>
      </c>
      <c r="S164" s="152">
        <v>0</v>
      </c>
      <c r="T164" s="153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226</v>
      </c>
      <c r="AT164" s="154" t="s">
        <v>164</v>
      </c>
      <c r="AU164" s="154" t="s">
        <v>163</v>
      </c>
      <c r="AY164" s="14" t="s">
        <v>161</v>
      </c>
      <c r="BE164" s="155">
        <f>IF(N164="základná",J164,0)</f>
        <v>0</v>
      </c>
      <c r="BF164" s="155">
        <f>IF(N164="znížená",J164,0)</f>
        <v>743.04</v>
      </c>
      <c r="BG164" s="155">
        <f>IF(N164="zákl. prenesená",J164,0)</f>
        <v>0</v>
      </c>
      <c r="BH164" s="155">
        <f>IF(N164="zníž. prenesená",J164,0)</f>
        <v>0</v>
      </c>
      <c r="BI164" s="155">
        <f>IF(N164="nulová",J164,0)</f>
        <v>0</v>
      </c>
      <c r="BJ164" s="14" t="s">
        <v>163</v>
      </c>
      <c r="BK164" s="155">
        <f>ROUND(I164*H164,2)</f>
        <v>743.04</v>
      </c>
      <c r="BL164" s="14" t="s">
        <v>226</v>
      </c>
      <c r="BM164" s="154" t="s">
        <v>751</v>
      </c>
    </row>
    <row r="165" spans="1:65" s="2" customFormat="1" ht="24.2" customHeight="1" x14ac:dyDescent="0.2">
      <c r="A165" s="29"/>
      <c r="B165" s="141"/>
      <c r="C165" s="156" t="s">
        <v>283</v>
      </c>
      <c r="D165" s="156" t="s">
        <v>201</v>
      </c>
      <c r="E165" s="157" t="s">
        <v>589</v>
      </c>
      <c r="F165" s="158" t="s">
        <v>590</v>
      </c>
      <c r="G165" s="159" t="s">
        <v>198</v>
      </c>
      <c r="H165" s="160">
        <v>189.88800000000001</v>
      </c>
      <c r="I165" s="161">
        <v>4.5</v>
      </c>
      <c r="J165" s="162">
        <f>ROUND(I165*H165,2)</f>
        <v>854.5</v>
      </c>
      <c r="K165" s="163"/>
      <c r="L165" s="164"/>
      <c r="M165" s="165" t="s">
        <v>1</v>
      </c>
      <c r="N165" s="166" t="s">
        <v>41</v>
      </c>
      <c r="O165" s="55"/>
      <c r="P165" s="152">
        <f>O165*H165</f>
        <v>0</v>
      </c>
      <c r="Q165" s="152">
        <v>9.6000000000000002E-4</v>
      </c>
      <c r="R165" s="152">
        <f>Q165*H165</f>
        <v>0.18229248000000001</v>
      </c>
      <c r="S165" s="152">
        <v>0</v>
      </c>
      <c r="T165" s="153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4" t="s">
        <v>281</v>
      </c>
      <c r="AT165" s="154" t="s">
        <v>201</v>
      </c>
      <c r="AU165" s="154" t="s">
        <v>163</v>
      </c>
      <c r="AY165" s="14" t="s">
        <v>161</v>
      </c>
      <c r="BE165" s="155">
        <f>IF(N165="základná",J165,0)</f>
        <v>0</v>
      </c>
      <c r="BF165" s="155">
        <f>IF(N165="znížená",J165,0)</f>
        <v>854.5</v>
      </c>
      <c r="BG165" s="155">
        <f>IF(N165="zákl. prenesená",J165,0)</f>
        <v>0</v>
      </c>
      <c r="BH165" s="155">
        <f>IF(N165="zníž. prenesená",J165,0)</f>
        <v>0</v>
      </c>
      <c r="BI165" s="155">
        <f>IF(N165="nulová",J165,0)</f>
        <v>0</v>
      </c>
      <c r="BJ165" s="14" t="s">
        <v>163</v>
      </c>
      <c r="BK165" s="155">
        <f>ROUND(I165*H165,2)</f>
        <v>854.5</v>
      </c>
      <c r="BL165" s="14" t="s">
        <v>226</v>
      </c>
      <c r="BM165" s="154" t="s">
        <v>752</v>
      </c>
    </row>
    <row r="166" spans="1:65" s="2" customFormat="1" ht="24.2" customHeight="1" x14ac:dyDescent="0.2">
      <c r="A166" s="29"/>
      <c r="B166" s="141"/>
      <c r="C166" s="142" t="s">
        <v>287</v>
      </c>
      <c r="D166" s="142" t="s">
        <v>164</v>
      </c>
      <c r="E166" s="143" t="s">
        <v>592</v>
      </c>
      <c r="F166" s="144" t="s">
        <v>593</v>
      </c>
      <c r="G166" s="145" t="s">
        <v>193</v>
      </c>
      <c r="H166" s="146">
        <v>0.182</v>
      </c>
      <c r="I166" s="147">
        <v>1</v>
      </c>
      <c r="J166" s="148">
        <f>ROUND(I166*H166,2)</f>
        <v>0.18</v>
      </c>
      <c r="K166" s="149"/>
      <c r="L166" s="30"/>
      <c r="M166" s="150" t="s">
        <v>1</v>
      </c>
      <c r="N166" s="151" t="s">
        <v>41</v>
      </c>
      <c r="O166" s="55"/>
      <c r="P166" s="152">
        <f>O166*H166</f>
        <v>0</v>
      </c>
      <c r="Q166" s="152">
        <v>0</v>
      </c>
      <c r="R166" s="152">
        <f>Q166*H166</f>
        <v>0</v>
      </c>
      <c r="S166" s="152">
        <v>0</v>
      </c>
      <c r="T166" s="153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4" t="s">
        <v>226</v>
      </c>
      <c r="AT166" s="154" t="s">
        <v>164</v>
      </c>
      <c r="AU166" s="154" t="s">
        <v>163</v>
      </c>
      <c r="AY166" s="14" t="s">
        <v>161</v>
      </c>
      <c r="BE166" s="155">
        <f>IF(N166="základná",J166,0)</f>
        <v>0</v>
      </c>
      <c r="BF166" s="155">
        <f>IF(N166="znížená",J166,0)</f>
        <v>0.18</v>
      </c>
      <c r="BG166" s="155">
        <f>IF(N166="zákl. prenesená",J166,0)</f>
        <v>0</v>
      </c>
      <c r="BH166" s="155">
        <f>IF(N166="zníž. prenesená",J166,0)</f>
        <v>0</v>
      </c>
      <c r="BI166" s="155">
        <f>IF(N166="nulová",J166,0)</f>
        <v>0</v>
      </c>
      <c r="BJ166" s="14" t="s">
        <v>163</v>
      </c>
      <c r="BK166" s="155">
        <f>ROUND(I166*H166,2)</f>
        <v>0.18</v>
      </c>
      <c r="BL166" s="14" t="s">
        <v>226</v>
      </c>
      <c r="BM166" s="154" t="s">
        <v>753</v>
      </c>
    </row>
    <row r="167" spans="1:65" s="12" customFormat="1" ht="22.9" customHeight="1" x14ac:dyDescent="0.2">
      <c r="B167" s="128"/>
      <c r="D167" s="129" t="s">
        <v>74</v>
      </c>
      <c r="E167" s="139" t="s">
        <v>754</v>
      </c>
      <c r="F167" s="139" t="s">
        <v>755</v>
      </c>
      <c r="I167" s="131"/>
      <c r="J167" s="140">
        <f>BK167</f>
        <v>1824.3999999999999</v>
      </c>
      <c r="L167" s="128"/>
      <c r="M167" s="133"/>
      <c r="N167" s="134"/>
      <c r="O167" s="134"/>
      <c r="P167" s="135">
        <f>SUM(P168:P170)</f>
        <v>0</v>
      </c>
      <c r="Q167" s="134"/>
      <c r="R167" s="135">
        <f>SUM(R168:R170)</f>
        <v>0.55038862</v>
      </c>
      <c r="S167" s="134"/>
      <c r="T167" s="136">
        <f>SUM(T168:T170)</f>
        <v>0</v>
      </c>
      <c r="AR167" s="129" t="s">
        <v>163</v>
      </c>
      <c r="AT167" s="137" t="s">
        <v>74</v>
      </c>
      <c r="AU167" s="137" t="s">
        <v>83</v>
      </c>
      <c r="AY167" s="129" t="s">
        <v>161</v>
      </c>
      <c r="BK167" s="138">
        <f>SUM(BK168:BK170)</f>
        <v>1824.3999999999999</v>
      </c>
    </row>
    <row r="168" spans="1:65" s="2" customFormat="1" ht="24.2" customHeight="1" x14ac:dyDescent="0.2">
      <c r="A168" s="29"/>
      <c r="B168" s="141"/>
      <c r="C168" s="142" t="s">
        <v>292</v>
      </c>
      <c r="D168" s="142" t="s">
        <v>164</v>
      </c>
      <c r="E168" s="143" t="s">
        <v>756</v>
      </c>
      <c r="F168" s="144" t="s">
        <v>757</v>
      </c>
      <c r="G168" s="145" t="s">
        <v>198</v>
      </c>
      <c r="H168" s="146">
        <v>4.3179999999999996</v>
      </c>
      <c r="I168" s="147">
        <v>75</v>
      </c>
      <c r="J168" s="148">
        <f>ROUND(I168*H168,2)</f>
        <v>323.85000000000002</v>
      </c>
      <c r="K168" s="149"/>
      <c r="L168" s="30"/>
      <c r="M168" s="150" t="s">
        <v>1</v>
      </c>
      <c r="N168" s="151" t="s">
        <v>41</v>
      </c>
      <c r="O168" s="55"/>
      <c r="P168" s="152">
        <f>O168*H168</f>
        <v>0</v>
      </c>
      <c r="Q168" s="152">
        <v>9.0000000000000006E-5</v>
      </c>
      <c r="R168" s="152">
        <f>Q168*H168</f>
        <v>3.8862E-4</v>
      </c>
      <c r="S168" s="152">
        <v>0</v>
      </c>
      <c r="T168" s="153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4" t="s">
        <v>226</v>
      </c>
      <c r="AT168" s="154" t="s">
        <v>164</v>
      </c>
      <c r="AU168" s="154" t="s">
        <v>163</v>
      </c>
      <c r="AY168" s="14" t="s">
        <v>161</v>
      </c>
      <c r="BE168" s="155">
        <f>IF(N168="základná",J168,0)</f>
        <v>0</v>
      </c>
      <c r="BF168" s="155">
        <f>IF(N168="znížená",J168,0)</f>
        <v>323.85000000000002</v>
      </c>
      <c r="BG168" s="155">
        <f>IF(N168="zákl. prenesená",J168,0)</f>
        <v>0</v>
      </c>
      <c r="BH168" s="155">
        <f>IF(N168="zníž. prenesená",J168,0)</f>
        <v>0</v>
      </c>
      <c r="BI168" s="155">
        <f>IF(N168="nulová",J168,0)</f>
        <v>0</v>
      </c>
      <c r="BJ168" s="14" t="s">
        <v>163</v>
      </c>
      <c r="BK168" s="155">
        <f>ROUND(I168*H168,2)</f>
        <v>323.85000000000002</v>
      </c>
      <c r="BL168" s="14" t="s">
        <v>226</v>
      </c>
      <c r="BM168" s="154" t="s">
        <v>758</v>
      </c>
    </row>
    <row r="169" spans="1:65" s="2" customFormat="1" ht="24.2" customHeight="1" x14ac:dyDescent="0.2">
      <c r="A169" s="29"/>
      <c r="B169" s="141"/>
      <c r="C169" s="156" t="s">
        <v>296</v>
      </c>
      <c r="D169" s="156" t="s">
        <v>201</v>
      </c>
      <c r="E169" s="157" t="s">
        <v>759</v>
      </c>
      <c r="F169" s="158" t="s">
        <v>760</v>
      </c>
      <c r="G169" s="159" t="s">
        <v>761</v>
      </c>
      <c r="H169" s="160">
        <v>1</v>
      </c>
      <c r="I169" s="161">
        <v>1500</v>
      </c>
      <c r="J169" s="162">
        <f>ROUND(I169*H169,2)</f>
        <v>1500</v>
      </c>
      <c r="K169" s="163"/>
      <c r="L169" s="164"/>
      <c r="M169" s="165" t="s">
        <v>1</v>
      </c>
      <c r="N169" s="166" t="s">
        <v>41</v>
      </c>
      <c r="O169" s="55"/>
      <c r="P169" s="152">
        <f>O169*H169</f>
        <v>0</v>
      </c>
      <c r="Q169" s="152">
        <v>0.55000000000000004</v>
      </c>
      <c r="R169" s="152">
        <f>Q169*H169</f>
        <v>0.55000000000000004</v>
      </c>
      <c r="S169" s="152">
        <v>0</v>
      </c>
      <c r="T169" s="153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4" t="s">
        <v>281</v>
      </c>
      <c r="AT169" s="154" t="s">
        <v>201</v>
      </c>
      <c r="AU169" s="154" t="s">
        <v>163</v>
      </c>
      <c r="AY169" s="14" t="s">
        <v>161</v>
      </c>
      <c r="BE169" s="155">
        <f>IF(N169="základná",J169,0)</f>
        <v>0</v>
      </c>
      <c r="BF169" s="155">
        <f>IF(N169="znížená",J169,0)</f>
        <v>1500</v>
      </c>
      <c r="BG169" s="155">
        <f>IF(N169="zákl. prenesená",J169,0)</f>
        <v>0</v>
      </c>
      <c r="BH169" s="155">
        <f>IF(N169="zníž. prenesená",J169,0)</f>
        <v>0</v>
      </c>
      <c r="BI169" s="155">
        <f>IF(N169="nulová",J169,0)</f>
        <v>0</v>
      </c>
      <c r="BJ169" s="14" t="s">
        <v>163</v>
      </c>
      <c r="BK169" s="155">
        <f>ROUND(I169*H169,2)</f>
        <v>1500</v>
      </c>
      <c r="BL169" s="14" t="s">
        <v>226</v>
      </c>
      <c r="BM169" s="154" t="s">
        <v>762</v>
      </c>
    </row>
    <row r="170" spans="1:65" s="2" customFormat="1" ht="24.2" customHeight="1" x14ac:dyDescent="0.2">
      <c r="A170" s="29"/>
      <c r="B170" s="141"/>
      <c r="C170" s="142" t="s">
        <v>281</v>
      </c>
      <c r="D170" s="142" t="s">
        <v>164</v>
      </c>
      <c r="E170" s="143" t="s">
        <v>763</v>
      </c>
      <c r="F170" s="144" t="s">
        <v>764</v>
      </c>
      <c r="G170" s="145" t="s">
        <v>193</v>
      </c>
      <c r="H170" s="146">
        <v>0.55000000000000004</v>
      </c>
      <c r="I170" s="147">
        <v>1</v>
      </c>
      <c r="J170" s="148">
        <f>ROUND(I170*H170,2)</f>
        <v>0.55000000000000004</v>
      </c>
      <c r="K170" s="149"/>
      <c r="L170" s="30"/>
      <c r="M170" s="150" t="s">
        <v>1</v>
      </c>
      <c r="N170" s="151" t="s">
        <v>41</v>
      </c>
      <c r="O170" s="55"/>
      <c r="P170" s="152">
        <f>O170*H170</f>
        <v>0</v>
      </c>
      <c r="Q170" s="152">
        <v>0</v>
      </c>
      <c r="R170" s="152">
        <f>Q170*H170</f>
        <v>0</v>
      </c>
      <c r="S170" s="152">
        <v>0</v>
      </c>
      <c r="T170" s="153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4" t="s">
        <v>226</v>
      </c>
      <c r="AT170" s="154" t="s">
        <v>164</v>
      </c>
      <c r="AU170" s="154" t="s">
        <v>163</v>
      </c>
      <c r="AY170" s="14" t="s">
        <v>161</v>
      </c>
      <c r="BE170" s="155">
        <f>IF(N170="základná",J170,0)</f>
        <v>0</v>
      </c>
      <c r="BF170" s="155">
        <f>IF(N170="znížená",J170,0)</f>
        <v>0.55000000000000004</v>
      </c>
      <c r="BG170" s="155">
        <f>IF(N170="zákl. prenesená",J170,0)</f>
        <v>0</v>
      </c>
      <c r="BH170" s="155">
        <f>IF(N170="zníž. prenesená",J170,0)</f>
        <v>0</v>
      </c>
      <c r="BI170" s="155">
        <f>IF(N170="nulová",J170,0)</f>
        <v>0</v>
      </c>
      <c r="BJ170" s="14" t="s">
        <v>163</v>
      </c>
      <c r="BK170" s="155">
        <f>ROUND(I170*H170,2)</f>
        <v>0.55000000000000004</v>
      </c>
      <c r="BL170" s="14" t="s">
        <v>226</v>
      </c>
      <c r="BM170" s="154" t="s">
        <v>765</v>
      </c>
    </row>
    <row r="171" spans="1:65" s="12" customFormat="1" ht="22.9" customHeight="1" x14ac:dyDescent="0.2">
      <c r="B171" s="128"/>
      <c r="D171" s="129" t="s">
        <v>74</v>
      </c>
      <c r="E171" s="139" t="s">
        <v>300</v>
      </c>
      <c r="F171" s="139" t="s">
        <v>301</v>
      </c>
      <c r="I171" s="131"/>
      <c r="J171" s="140">
        <f>BK171</f>
        <v>23260.350000000002</v>
      </c>
      <c r="L171" s="128"/>
      <c r="M171" s="133"/>
      <c r="N171" s="134"/>
      <c r="O171" s="134"/>
      <c r="P171" s="135">
        <f>SUM(P172:P176)</f>
        <v>0</v>
      </c>
      <c r="Q171" s="134"/>
      <c r="R171" s="135">
        <f>SUM(R172:R176)</f>
        <v>0.15412480000000001</v>
      </c>
      <c r="S171" s="134"/>
      <c r="T171" s="136">
        <f>SUM(T172:T176)</f>
        <v>0</v>
      </c>
      <c r="AR171" s="129" t="s">
        <v>163</v>
      </c>
      <c r="AT171" s="137" t="s">
        <v>74</v>
      </c>
      <c r="AU171" s="137" t="s">
        <v>83</v>
      </c>
      <c r="AY171" s="129" t="s">
        <v>161</v>
      </c>
      <c r="BK171" s="138">
        <f>SUM(BK172:BK176)</f>
        <v>23260.350000000002</v>
      </c>
    </row>
    <row r="172" spans="1:65" s="2" customFormat="1" ht="24.2" customHeight="1" x14ac:dyDescent="0.2">
      <c r="A172" s="29"/>
      <c r="B172" s="141"/>
      <c r="C172" s="142" t="s">
        <v>305</v>
      </c>
      <c r="D172" s="142" t="s">
        <v>164</v>
      </c>
      <c r="E172" s="143" t="s">
        <v>599</v>
      </c>
      <c r="F172" s="144" t="s">
        <v>600</v>
      </c>
      <c r="G172" s="145" t="s">
        <v>198</v>
      </c>
      <c r="H172" s="146">
        <v>7</v>
      </c>
      <c r="I172" s="147">
        <v>85</v>
      </c>
      <c r="J172" s="148">
        <f>ROUND(I172*H172,2)</f>
        <v>595</v>
      </c>
      <c r="K172" s="149"/>
      <c r="L172" s="30"/>
      <c r="M172" s="150" t="s">
        <v>1</v>
      </c>
      <c r="N172" s="151" t="s">
        <v>41</v>
      </c>
      <c r="O172" s="55"/>
      <c r="P172" s="152">
        <f>O172*H172</f>
        <v>0</v>
      </c>
      <c r="Q172" s="152">
        <v>0</v>
      </c>
      <c r="R172" s="152">
        <f>Q172*H172</f>
        <v>0</v>
      </c>
      <c r="S172" s="152">
        <v>0</v>
      </c>
      <c r="T172" s="153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4" t="s">
        <v>226</v>
      </c>
      <c r="AT172" s="154" t="s">
        <v>164</v>
      </c>
      <c r="AU172" s="154" t="s">
        <v>163</v>
      </c>
      <c r="AY172" s="14" t="s">
        <v>161</v>
      </c>
      <c r="BE172" s="155">
        <f>IF(N172="základná",J172,0)</f>
        <v>0</v>
      </c>
      <c r="BF172" s="155">
        <f>IF(N172="znížená",J172,0)</f>
        <v>595</v>
      </c>
      <c r="BG172" s="155">
        <f>IF(N172="zákl. prenesená",J172,0)</f>
        <v>0</v>
      </c>
      <c r="BH172" s="155">
        <f>IF(N172="zníž. prenesená",J172,0)</f>
        <v>0</v>
      </c>
      <c r="BI172" s="155">
        <f>IF(N172="nulová",J172,0)</f>
        <v>0</v>
      </c>
      <c r="BJ172" s="14" t="s">
        <v>163</v>
      </c>
      <c r="BK172" s="155">
        <f>ROUND(I172*H172,2)</f>
        <v>595</v>
      </c>
      <c r="BL172" s="14" t="s">
        <v>226</v>
      </c>
      <c r="BM172" s="154" t="s">
        <v>766</v>
      </c>
    </row>
    <row r="173" spans="1:65" s="2" customFormat="1" ht="14.45" customHeight="1" x14ac:dyDescent="0.2">
      <c r="A173" s="29"/>
      <c r="B173" s="141"/>
      <c r="C173" s="156" t="s">
        <v>309</v>
      </c>
      <c r="D173" s="156" t="s">
        <v>201</v>
      </c>
      <c r="E173" s="157" t="s">
        <v>602</v>
      </c>
      <c r="F173" s="158" t="s">
        <v>603</v>
      </c>
      <c r="G173" s="159" t="s">
        <v>198</v>
      </c>
      <c r="H173" s="160">
        <v>7</v>
      </c>
      <c r="I173" s="161">
        <v>250</v>
      </c>
      <c r="J173" s="162">
        <f>ROUND(I173*H173,2)</f>
        <v>1750</v>
      </c>
      <c r="K173" s="163"/>
      <c r="L173" s="164"/>
      <c r="M173" s="165" t="s">
        <v>1</v>
      </c>
      <c r="N173" s="166" t="s">
        <v>41</v>
      </c>
      <c r="O173" s="55"/>
      <c r="P173" s="152">
        <f>O173*H173</f>
        <v>0</v>
      </c>
      <c r="Q173" s="152">
        <v>1.0999999999999999E-2</v>
      </c>
      <c r="R173" s="152">
        <f>Q173*H173</f>
        <v>7.6999999999999999E-2</v>
      </c>
      <c r="S173" s="152">
        <v>0</v>
      </c>
      <c r="T173" s="153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4" t="s">
        <v>281</v>
      </c>
      <c r="AT173" s="154" t="s">
        <v>201</v>
      </c>
      <c r="AU173" s="154" t="s">
        <v>163</v>
      </c>
      <c r="AY173" s="14" t="s">
        <v>161</v>
      </c>
      <c r="BE173" s="155">
        <f>IF(N173="základná",J173,0)</f>
        <v>0</v>
      </c>
      <c r="BF173" s="155">
        <f>IF(N173="znížená",J173,0)</f>
        <v>1750</v>
      </c>
      <c r="BG173" s="155">
        <f>IF(N173="zákl. prenesená",J173,0)</f>
        <v>0</v>
      </c>
      <c r="BH173" s="155">
        <f>IF(N173="zníž. prenesená",J173,0)</f>
        <v>0</v>
      </c>
      <c r="BI173" s="155">
        <f>IF(N173="nulová",J173,0)</f>
        <v>0</v>
      </c>
      <c r="BJ173" s="14" t="s">
        <v>163</v>
      </c>
      <c r="BK173" s="155">
        <f>ROUND(I173*H173,2)</f>
        <v>1750</v>
      </c>
      <c r="BL173" s="14" t="s">
        <v>226</v>
      </c>
      <c r="BM173" s="154" t="s">
        <v>767</v>
      </c>
    </row>
    <row r="174" spans="1:65" s="2" customFormat="1" ht="14.45" customHeight="1" x14ac:dyDescent="0.2">
      <c r="A174" s="29"/>
      <c r="B174" s="141"/>
      <c r="C174" s="142" t="s">
        <v>313</v>
      </c>
      <c r="D174" s="142" t="s">
        <v>164</v>
      </c>
      <c r="E174" s="143" t="s">
        <v>768</v>
      </c>
      <c r="F174" s="144" t="s">
        <v>769</v>
      </c>
      <c r="G174" s="145" t="s">
        <v>198</v>
      </c>
      <c r="H174" s="146">
        <v>130.72</v>
      </c>
      <c r="I174" s="147">
        <v>60</v>
      </c>
      <c r="J174" s="148">
        <f>ROUND(I174*H174,2)</f>
        <v>7843.2</v>
      </c>
      <c r="K174" s="149"/>
      <c r="L174" s="30"/>
      <c r="M174" s="150" t="s">
        <v>1</v>
      </c>
      <c r="N174" s="151" t="s">
        <v>41</v>
      </c>
      <c r="O174" s="55"/>
      <c r="P174" s="152">
        <f>O174*H174</f>
        <v>0</v>
      </c>
      <c r="Q174" s="152">
        <v>5.0000000000000002E-5</v>
      </c>
      <c r="R174" s="152">
        <f>Q174*H174</f>
        <v>6.5360000000000001E-3</v>
      </c>
      <c r="S174" s="152">
        <v>0</v>
      </c>
      <c r="T174" s="153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4" t="s">
        <v>226</v>
      </c>
      <c r="AT174" s="154" t="s">
        <v>164</v>
      </c>
      <c r="AU174" s="154" t="s">
        <v>163</v>
      </c>
      <c r="AY174" s="14" t="s">
        <v>161</v>
      </c>
      <c r="BE174" s="155">
        <f>IF(N174="základná",J174,0)</f>
        <v>0</v>
      </c>
      <c r="BF174" s="155">
        <f>IF(N174="znížená",J174,0)</f>
        <v>7843.2</v>
      </c>
      <c r="BG174" s="155">
        <f>IF(N174="zákl. prenesená",J174,0)</f>
        <v>0</v>
      </c>
      <c r="BH174" s="155">
        <f>IF(N174="zníž. prenesená",J174,0)</f>
        <v>0</v>
      </c>
      <c r="BI174" s="155">
        <f>IF(N174="nulová",J174,0)</f>
        <v>0</v>
      </c>
      <c r="BJ174" s="14" t="s">
        <v>163</v>
      </c>
      <c r="BK174" s="155">
        <f>ROUND(I174*H174,2)</f>
        <v>7843.2</v>
      </c>
      <c r="BL174" s="14" t="s">
        <v>226</v>
      </c>
      <c r="BM174" s="154" t="s">
        <v>770</v>
      </c>
    </row>
    <row r="175" spans="1:65" s="2" customFormat="1" ht="23.25" customHeight="1" x14ac:dyDescent="0.2">
      <c r="A175" s="29"/>
      <c r="B175" s="141"/>
      <c r="C175" s="156" t="s">
        <v>317</v>
      </c>
      <c r="D175" s="156" t="s">
        <v>201</v>
      </c>
      <c r="E175" s="157" t="s">
        <v>771</v>
      </c>
      <c r="F175" s="158" t="s">
        <v>772</v>
      </c>
      <c r="G175" s="159" t="s">
        <v>198</v>
      </c>
      <c r="H175" s="160">
        <v>130.72</v>
      </c>
      <c r="I175" s="161">
        <v>100</v>
      </c>
      <c r="J175" s="162">
        <f>ROUND(I175*H175,2)</f>
        <v>13072</v>
      </c>
      <c r="K175" s="163"/>
      <c r="L175" s="164"/>
      <c r="M175" s="165" t="s">
        <v>1</v>
      </c>
      <c r="N175" s="166" t="s">
        <v>41</v>
      </c>
      <c r="O175" s="55"/>
      <c r="P175" s="152">
        <f>O175*H175</f>
        <v>0</v>
      </c>
      <c r="Q175" s="152">
        <v>5.4000000000000001E-4</v>
      </c>
      <c r="R175" s="152">
        <f>Q175*H175</f>
        <v>7.0588800000000007E-2</v>
      </c>
      <c r="S175" s="152">
        <v>0</v>
      </c>
      <c r="T175" s="153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4" t="s">
        <v>281</v>
      </c>
      <c r="AT175" s="154" t="s">
        <v>201</v>
      </c>
      <c r="AU175" s="154" t="s">
        <v>163</v>
      </c>
      <c r="AY175" s="14" t="s">
        <v>161</v>
      </c>
      <c r="BE175" s="155">
        <f>IF(N175="základná",J175,0)</f>
        <v>0</v>
      </c>
      <c r="BF175" s="155">
        <f>IF(N175="znížená",J175,0)</f>
        <v>13072</v>
      </c>
      <c r="BG175" s="155">
        <f>IF(N175="zákl. prenesená",J175,0)</f>
        <v>0</v>
      </c>
      <c r="BH175" s="155">
        <f>IF(N175="zníž. prenesená",J175,0)</f>
        <v>0</v>
      </c>
      <c r="BI175" s="155">
        <f>IF(N175="nulová",J175,0)</f>
        <v>0</v>
      </c>
      <c r="BJ175" s="14" t="s">
        <v>163</v>
      </c>
      <c r="BK175" s="155">
        <f>ROUND(I175*H175,2)</f>
        <v>13072</v>
      </c>
      <c r="BL175" s="14" t="s">
        <v>226</v>
      </c>
      <c r="BM175" s="154" t="s">
        <v>773</v>
      </c>
    </row>
    <row r="176" spans="1:65" s="2" customFormat="1" ht="24.2" customHeight="1" x14ac:dyDescent="0.2">
      <c r="A176" s="29"/>
      <c r="B176" s="141"/>
      <c r="C176" s="142" t="s">
        <v>322</v>
      </c>
      <c r="D176" s="142" t="s">
        <v>164</v>
      </c>
      <c r="E176" s="143" t="s">
        <v>327</v>
      </c>
      <c r="F176" s="144" t="s">
        <v>328</v>
      </c>
      <c r="G176" s="145" t="s">
        <v>193</v>
      </c>
      <c r="H176" s="146">
        <v>0.154</v>
      </c>
      <c r="I176" s="147">
        <v>1</v>
      </c>
      <c r="J176" s="148">
        <f>ROUND(I176*H176,2)</f>
        <v>0.15</v>
      </c>
      <c r="K176" s="149"/>
      <c r="L176" s="30"/>
      <c r="M176" s="150" t="s">
        <v>1</v>
      </c>
      <c r="N176" s="151" t="s">
        <v>41</v>
      </c>
      <c r="O176" s="55"/>
      <c r="P176" s="152">
        <f>O176*H176</f>
        <v>0</v>
      </c>
      <c r="Q176" s="152">
        <v>0</v>
      </c>
      <c r="R176" s="152">
        <f>Q176*H176</f>
        <v>0</v>
      </c>
      <c r="S176" s="152">
        <v>0</v>
      </c>
      <c r="T176" s="153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4" t="s">
        <v>226</v>
      </c>
      <c r="AT176" s="154" t="s">
        <v>164</v>
      </c>
      <c r="AU176" s="154" t="s">
        <v>163</v>
      </c>
      <c r="AY176" s="14" t="s">
        <v>161</v>
      </c>
      <c r="BE176" s="155">
        <f>IF(N176="základná",J176,0)</f>
        <v>0</v>
      </c>
      <c r="BF176" s="155">
        <f>IF(N176="znížená",J176,0)</f>
        <v>0.15</v>
      </c>
      <c r="BG176" s="155">
        <f>IF(N176="zákl. prenesená",J176,0)</f>
        <v>0</v>
      </c>
      <c r="BH176" s="155">
        <f>IF(N176="zníž. prenesená",J176,0)</f>
        <v>0</v>
      </c>
      <c r="BI176" s="155">
        <f>IF(N176="nulová",J176,0)</f>
        <v>0</v>
      </c>
      <c r="BJ176" s="14" t="s">
        <v>163</v>
      </c>
      <c r="BK176" s="155">
        <f>ROUND(I176*H176,2)</f>
        <v>0.15</v>
      </c>
      <c r="BL176" s="14" t="s">
        <v>226</v>
      </c>
      <c r="BM176" s="154" t="s">
        <v>774</v>
      </c>
    </row>
    <row r="177" spans="1:65" s="12" customFormat="1" ht="22.9" customHeight="1" x14ac:dyDescent="0.2">
      <c r="B177" s="128"/>
      <c r="D177" s="129" t="s">
        <v>74</v>
      </c>
      <c r="E177" s="139" t="s">
        <v>330</v>
      </c>
      <c r="F177" s="139" t="s">
        <v>331</v>
      </c>
      <c r="I177" s="131"/>
      <c r="J177" s="140">
        <f>BK177</f>
        <v>1371</v>
      </c>
      <c r="L177" s="128"/>
      <c r="M177" s="133"/>
      <c r="N177" s="134"/>
      <c r="O177" s="134"/>
      <c r="P177" s="135">
        <f>P178</f>
        <v>0</v>
      </c>
      <c r="Q177" s="134"/>
      <c r="R177" s="135">
        <f>R178</f>
        <v>0.17937249999999999</v>
      </c>
      <c r="S177" s="134"/>
      <c r="T177" s="136">
        <f>T178</f>
        <v>0</v>
      </c>
      <c r="AR177" s="129" t="s">
        <v>163</v>
      </c>
      <c r="AT177" s="137" t="s">
        <v>74</v>
      </c>
      <c r="AU177" s="137" t="s">
        <v>83</v>
      </c>
      <c r="AY177" s="129" t="s">
        <v>161</v>
      </c>
      <c r="BK177" s="138">
        <f>BK178</f>
        <v>1371</v>
      </c>
    </row>
    <row r="178" spans="1:65" s="2" customFormat="1" ht="24.2" customHeight="1" x14ac:dyDescent="0.2">
      <c r="A178" s="29"/>
      <c r="B178" s="141"/>
      <c r="C178" s="142" t="s">
        <v>326</v>
      </c>
      <c r="D178" s="142" t="s">
        <v>164</v>
      </c>
      <c r="E178" s="143" t="s">
        <v>341</v>
      </c>
      <c r="F178" s="144" t="s">
        <v>342</v>
      </c>
      <c r="G178" s="145" t="s">
        <v>198</v>
      </c>
      <c r="H178" s="146">
        <v>114.25</v>
      </c>
      <c r="I178" s="147">
        <v>12</v>
      </c>
      <c r="J178" s="148">
        <f>ROUND(I178*H178,2)</f>
        <v>1371</v>
      </c>
      <c r="K178" s="149"/>
      <c r="L178" s="30"/>
      <c r="M178" s="150" t="s">
        <v>1</v>
      </c>
      <c r="N178" s="151" t="s">
        <v>41</v>
      </c>
      <c r="O178" s="55"/>
      <c r="P178" s="152">
        <f>O178*H178</f>
        <v>0</v>
      </c>
      <c r="Q178" s="152">
        <v>1.57E-3</v>
      </c>
      <c r="R178" s="152">
        <f>Q178*H178</f>
        <v>0.17937249999999999</v>
      </c>
      <c r="S178" s="152">
        <v>0</v>
      </c>
      <c r="T178" s="153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4" t="s">
        <v>226</v>
      </c>
      <c r="AT178" s="154" t="s">
        <v>164</v>
      </c>
      <c r="AU178" s="154" t="s">
        <v>163</v>
      </c>
      <c r="AY178" s="14" t="s">
        <v>161</v>
      </c>
      <c r="BE178" s="155">
        <f>IF(N178="základná",J178,0)</f>
        <v>0</v>
      </c>
      <c r="BF178" s="155">
        <f>IF(N178="znížená",J178,0)</f>
        <v>1371</v>
      </c>
      <c r="BG178" s="155">
        <f>IF(N178="zákl. prenesená",J178,0)</f>
        <v>0</v>
      </c>
      <c r="BH178" s="155">
        <f>IF(N178="zníž. prenesená",J178,0)</f>
        <v>0</v>
      </c>
      <c r="BI178" s="155">
        <f>IF(N178="nulová",J178,0)</f>
        <v>0</v>
      </c>
      <c r="BJ178" s="14" t="s">
        <v>163</v>
      </c>
      <c r="BK178" s="155">
        <f>ROUND(I178*H178,2)</f>
        <v>1371</v>
      </c>
      <c r="BL178" s="14" t="s">
        <v>226</v>
      </c>
      <c r="BM178" s="154" t="s">
        <v>775</v>
      </c>
    </row>
    <row r="179" spans="1:65" s="12" customFormat="1" ht="25.9" customHeight="1" x14ac:dyDescent="0.2">
      <c r="B179" s="128"/>
      <c r="D179" s="129" t="s">
        <v>74</v>
      </c>
      <c r="E179" s="130" t="s">
        <v>201</v>
      </c>
      <c r="F179" s="130" t="s">
        <v>344</v>
      </c>
      <c r="I179" s="131"/>
      <c r="J179" s="132">
        <f>BK179</f>
        <v>92250</v>
      </c>
      <c r="L179" s="128"/>
      <c r="M179" s="133"/>
      <c r="N179" s="134"/>
      <c r="O179" s="134"/>
      <c r="P179" s="135">
        <f>P180+P190</f>
        <v>0</v>
      </c>
      <c r="Q179" s="134"/>
      <c r="R179" s="135">
        <f>R180+R190</f>
        <v>0</v>
      </c>
      <c r="S179" s="134"/>
      <c r="T179" s="136">
        <f>T180+T190</f>
        <v>0</v>
      </c>
      <c r="AR179" s="129" t="s">
        <v>170</v>
      </c>
      <c r="AT179" s="137" t="s">
        <v>74</v>
      </c>
      <c r="AU179" s="137" t="s">
        <v>75</v>
      </c>
      <c r="AY179" s="129" t="s">
        <v>161</v>
      </c>
      <c r="BK179" s="138">
        <f>BK180+BK190</f>
        <v>92250</v>
      </c>
    </row>
    <row r="180" spans="1:65" s="12" customFormat="1" ht="22.9" customHeight="1" x14ac:dyDescent="0.2">
      <c r="B180" s="128"/>
      <c r="D180" s="129" t="s">
        <v>74</v>
      </c>
      <c r="E180" s="139" t="s">
        <v>345</v>
      </c>
      <c r="F180" s="139" t="s">
        <v>346</v>
      </c>
      <c r="I180" s="131"/>
      <c r="J180" s="140">
        <f>BK180</f>
        <v>880</v>
      </c>
      <c r="L180" s="128"/>
      <c r="M180" s="133"/>
      <c r="N180" s="134"/>
      <c r="O180" s="134"/>
      <c r="P180" s="135">
        <f>SUM(P181:P189)</f>
        <v>0</v>
      </c>
      <c r="Q180" s="134"/>
      <c r="R180" s="135">
        <f>SUM(R181:R189)</f>
        <v>0</v>
      </c>
      <c r="S180" s="134"/>
      <c r="T180" s="136">
        <f>SUM(T181:T189)</f>
        <v>0</v>
      </c>
      <c r="AR180" s="129" t="s">
        <v>170</v>
      </c>
      <c r="AT180" s="137" t="s">
        <v>74</v>
      </c>
      <c r="AU180" s="137" t="s">
        <v>83</v>
      </c>
      <c r="AY180" s="129" t="s">
        <v>161</v>
      </c>
      <c r="BK180" s="138">
        <f>SUM(BK181:BK189)</f>
        <v>880</v>
      </c>
    </row>
    <row r="181" spans="1:65" s="2" customFormat="1" ht="14.45" customHeight="1" x14ac:dyDescent="0.2">
      <c r="A181" s="29"/>
      <c r="B181" s="141"/>
      <c r="C181" s="142" t="s">
        <v>776</v>
      </c>
      <c r="D181" s="142" t="s">
        <v>164</v>
      </c>
      <c r="E181" s="143" t="s">
        <v>381</v>
      </c>
      <c r="F181" s="144" t="s">
        <v>382</v>
      </c>
      <c r="G181" s="145" t="s">
        <v>272</v>
      </c>
      <c r="H181" s="146">
        <v>50</v>
      </c>
      <c r="I181" s="147">
        <v>3</v>
      </c>
      <c r="J181" s="148">
        <f t="shared" ref="J181:J189" si="20">ROUND(I181*H181,2)</f>
        <v>150</v>
      </c>
      <c r="K181" s="149"/>
      <c r="L181" s="30"/>
      <c r="M181" s="150" t="s">
        <v>1</v>
      </c>
      <c r="N181" s="151" t="s">
        <v>41</v>
      </c>
      <c r="O181" s="55"/>
      <c r="P181" s="152">
        <f t="shared" ref="P181:P189" si="21">O181*H181</f>
        <v>0</v>
      </c>
      <c r="Q181" s="152">
        <v>0</v>
      </c>
      <c r="R181" s="152">
        <f t="shared" ref="R181:R189" si="22">Q181*H181</f>
        <v>0</v>
      </c>
      <c r="S181" s="152">
        <v>0</v>
      </c>
      <c r="T181" s="153">
        <f t="shared" ref="T181:T189" si="23"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4" t="s">
        <v>168</v>
      </c>
      <c r="AT181" s="154" t="s">
        <v>164</v>
      </c>
      <c r="AU181" s="154" t="s">
        <v>163</v>
      </c>
      <c r="AY181" s="14" t="s">
        <v>161</v>
      </c>
      <c r="BE181" s="155">
        <f t="shared" ref="BE181:BE189" si="24">IF(N181="základná",J181,0)</f>
        <v>0</v>
      </c>
      <c r="BF181" s="155">
        <f t="shared" ref="BF181:BF189" si="25">IF(N181="znížená",J181,0)</f>
        <v>150</v>
      </c>
      <c r="BG181" s="155">
        <f t="shared" ref="BG181:BG189" si="26">IF(N181="zákl. prenesená",J181,0)</f>
        <v>0</v>
      </c>
      <c r="BH181" s="155">
        <f t="shared" ref="BH181:BH189" si="27">IF(N181="zníž. prenesená",J181,0)</f>
        <v>0</v>
      </c>
      <c r="BI181" s="155">
        <f t="shared" ref="BI181:BI189" si="28">IF(N181="nulová",J181,0)</f>
        <v>0</v>
      </c>
      <c r="BJ181" s="14" t="s">
        <v>163</v>
      </c>
      <c r="BK181" s="155">
        <f t="shared" ref="BK181:BK189" si="29">ROUND(I181*H181,2)</f>
        <v>150</v>
      </c>
      <c r="BL181" s="14" t="s">
        <v>168</v>
      </c>
      <c r="BM181" s="154" t="s">
        <v>777</v>
      </c>
    </row>
    <row r="182" spans="1:65" s="2" customFormat="1" ht="14.45" customHeight="1" x14ac:dyDescent="0.2">
      <c r="A182" s="29"/>
      <c r="B182" s="141"/>
      <c r="C182" s="142" t="s">
        <v>709</v>
      </c>
      <c r="D182" s="142" t="s">
        <v>164</v>
      </c>
      <c r="E182" s="143" t="s">
        <v>778</v>
      </c>
      <c r="F182" s="144" t="s">
        <v>414</v>
      </c>
      <c r="G182" s="145" t="s">
        <v>374</v>
      </c>
      <c r="H182" s="146">
        <v>1</v>
      </c>
      <c r="I182" s="147">
        <v>100</v>
      </c>
      <c r="J182" s="148">
        <f t="shared" si="20"/>
        <v>100</v>
      </c>
      <c r="K182" s="149"/>
      <c r="L182" s="30"/>
      <c r="M182" s="150" t="s">
        <v>1</v>
      </c>
      <c r="N182" s="151" t="s">
        <v>41</v>
      </c>
      <c r="O182" s="55"/>
      <c r="P182" s="152">
        <f t="shared" si="21"/>
        <v>0</v>
      </c>
      <c r="Q182" s="152">
        <v>0</v>
      </c>
      <c r="R182" s="152">
        <f t="shared" si="22"/>
        <v>0</v>
      </c>
      <c r="S182" s="152">
        <v>0</v>
      </c>
      <c r="T182" s="153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4" t="s">
        <v>168</v>
      </c>
      <c r="AT182" s="154" t="s">
        <v>164</v>
      </c>
      <c r="AU182" s="154" t="s">
        <v>163</v>
      </c>
      <c r="AY182" s="14" t="s">
        <v>161</v>
      </c>
      <c r="BE182" s="155">
        <f t="shared" si="24"/>
        <v>0</v>
      </c>
      <c r="BF182" s="155">
        <f t="shared" si="25"/>
        <v>100</v>
      </c>
      <c r="BG182" s="155">
        <f t="shared" si="26"/>
        <v>0</v>
      </c>
      <c r="BH182" s="155">
        <f t="shared" si="27"/>
        <v>0</v>
      </c>
      <c r="BI182" s="155">
        <f t="shared" si="28"/>
        <v>0</v>
      </c>
      <c r="BJ182" s="14" t="s">
        <v>163</v>
      </c>
      <c r="BK182" s="155">
        <f t="shared" si="29"/>
        <v>100</v>
      </c>
      <c r="BL182" s="14" t="s">
        <v>168</v>
      </c>
      <c r="BM182" s="154" t="s">
        <v>779</v>
      </c>
    </row>
    <row r="183" spans="1:65" s="2" customFormat="1" ht="14.45" customHeight="1" x14ac:dyDescent="0.2">
      <c r="A183" s="29"/>
      <c r="B183" s="141"/>
      <c r="C183" s="142" t="s">
        <v>711</v>
      </c>
      <c r="D183" s="142" t="s">
        <v>164</v>
      </c>
      <c r="E183" s="143" t="s">
        <v>780</v>
      </c>
      <c r="F183" s="144" t="s">
        <v>422</v>
      </c>
      <c r="G183" s="145" t="s">
        <v>374</v>
      </c>
      <c r="H183" s="146">
        <v>1</v>
      </c>
      <c r="I183" s="147">
        <v>100</v>
      </c>
      <c r="J183" s="148">
        <f t="shared" si="20"/>
        <v>100</v>
      </c>
      <c r="K183" s="149"/>
      <c r="L183" s="30"/>
      <c r="M183" s="150" t="s">
        <v>1</v>
      </c>
      <c r="N183" s="151" t="s">
        <v>41</v>
      </c>
      <c r="O183" s="55"/>
      <c r="P183" s="152">
        <f t="shared" si="21"/>
        <v>0</v>
      </c>
      <c r="Q183" s="152">
        <v>0</v>
      </c>
      <c r="R183" s="152">
        <f t="shared" si="22"/>
        <v>0</v>
      </c>
      <c r="S183" s="152">
        <v>0</v>
      </c>
      <c r="T183" s="153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4" t="s">
        <v>168</v>
      </c>
      <c r="AT183" s="154" t="s">
        <v>164</v>
      </c>
      <c r="AU183" s="154" t="s">
        <v>163</v>
      </c>
      <c r="AY183" s="14" t="s">
        <v>161</v>
      </c>
      <c r="BE183" s="155">
        <f t="shared" si="24"/>
        <v>0</v>
      </c>
      <c r="BF183" s="155">
        <f t="shared" si="25"/>
        <v>100</v>
      </c>
      <c r="BG183" s="155">
        <f t="shared" si="26"/>
        <v>0</v>
      </c>
      <c r="BH183" s="155">
        <f t="shared" si="27"/>
        <v>0</v>
      </c>
      <c r="BI183" s="155">
        <f t="shared" si="28"/>
        <v>0</v>
      </c>
      <c r="BJ183" s="14" t="s">
        <v>163</v>
      </c>
      <c r="BK183" s="155">
        <f t="shared" si="29"/>
        <v>100</v>
      </c>
      <c r="BL183" s="14" t="s">
        <v>168</v>
      </c>
      <c r="BM183" s="154" t="s">
        <v>781</v>
      </c>
    </row>
    <row r="184" spans="1:65" s="2" customFormat="1" ht="37.9" customHeight="1" x14ac:dyDescent="0.2">
      <c r="A184" s="29"/>
      <c r="B184" s="141"/>
      <c r="C184" s="142" t="s">
        <v>713</v>
      </c>
      <c r="D184" s="142" t="s">
        <v>164</v>
      </c>
      <c r="E184" s="143" t="s">
        <v>782</v>
      </c>
      <c r="F184" s="144" t="s">
        <v>426</v>
      </c>
      <c r="G184" s="145" t="s">
        <v>374</v>
      </c>
      <c r="H184" s="146">
        <v>1</v>
      </c>
      <c r="I184" s="147">
        <v>100</v>
      </c>
      <c r="J184" s="148">
        <f t="shared" si="20"/>
        <v>100</v>
      </c>
      <c r="K184" s="149"/>
      <c r="L184" s="30"/>
      <c r="M184" s="150" t="s">
        <v>1</v>
      </c>
      <c r="N184" s="151" t="s">
        <v>41</v>
      </c>
      <c r="O184" s="55"/>
      <c r="P184" s="152">
        <f t="shared" si="21"/>
        <v>0</v>
      </c>
      <c r="Q184" s="152">
        <v>0</v>
      </c>
      <c r="R184" s="152">
        <f t="shared" si="22"/>
        <v>0</v>
      </c>
      <c r="S184" s="152">
        <v>0</v>
      </c>
      <c r="T184" s="153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4" t="s">
        <v>168</v>
      </c>
      <c r="AT184" s="154" t="s">
        <v>164</v>
      </c>
      <c r="AU184" s="154" t="s">
        <v>163</v>
      </c>
      <c r="AY184" s="14" t="s">
        <v>161</v>
      </c>
      <c r="BE184" s="155">
        <f t="shared" si="24"/>
        <v>0</v>
      </c>
      <c r="BF184" s="155">
        <f t="shared" si="25"/>
        <v>100</v>
      </c>
      <c r="BG184" s="155">
        <f t="shared" si="26"/>
        <v>0</v>
      </c>
      <c r="BH184" s="155">
        <f t="shared" si="27"/>
        <v>0</v>
      </c>
      <c r="BI184" s="155">
        <f t="shared" si="28"/>
        <v>0</v>
      </c>
      <c r="BJ184" s="14" t="s">
        <v>163</v>
      </c>
      <c r="BK184" s="155">
        <f t="shared" si="29"/>
        <v>100</v>
      </c>
      <c r="BL184" s="14" t="s">
        <v>168</v>
      </c>
      <c r="BM184" s="154" t="s">
        <v>783</v>
      </c>
    </row>
    <row r="185" spans="1:65" s="2" customFormat="1" ht="24.2" customHeight="1" x14ac:dyDescent="0.2">
      <c r="A185" s="29"/>
      <c r="B185" s="141"/>
      <c r="C185" s="142" t="s">
        <v>715</v>
      </c>
      <c r="D185" s="142" t="s">
        <v>164</v>
      </c>
      <c r="E185" s="143" t="s">
        <v>784</v>
      </c>
      <c r="F185" s="144" t="s">
        <v>430</v>
      </c>
      <c r="G185" s="145" t="s">
        <v>374</v>
      </c>
      <c r="H185" s="146">
        <v>1</v>
      </c>
      <c r="I185" s="147">
        <v>100</v>
      </c>
      <c r="J185" s="148">
        <f t="shared" si="20"/>
        <v>100</v>
      </c>
      <c r="K185" s="149"/>
      <c r="L185" s="30"/>
      <c r="M185" s="150" t="s">
        <v>1</v>
      </c>
      <c r="N185" s="151" t="s">
        <v>41</v>
      </c>
      <c r="O185" s="55"/>
      <c r="P185" s="152">
        <f t="shared" si="21"/>
        <v>0</v>
      </c>
      <c r="Q185" s="152">
        <v>0</v>
      </c>
      <c r="R185" s="152">
        <f t="shared" si="22"/>
        <v>0</v>
      </c>
      <c r="S185" s="152">
        <v>0</v>
      </c>
      <c r="T185" s="153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4" t="s">
        <v>168</v>
      </c>
      <c r="AT185" s="154" t="s">
        <v>164</v>
      </c>
      <c r="AU185" s="154" t="s">
        <v>163</v>
      </c>
      <c r="AY185" s="14" t="s">
        <v>161</v>
      </c>
      <c r="BE185" s="155">
        <f t="shared" si="24"/>
        <v>0</v>
      </c>
      <c r="BF185" s="155">
        <f t="shared" si="25"/>
        <v>100</v>
      </c>
      <c r="BG185" s="155">
        <f t="shared" si="26"/>
        <v>0</v>
      </c>
      <c r="BH185" s="155">
        <f t="shared" si="27"/>
        <v>0</v>
      </c>
      <c r="BI185" s="155">
        <f t="shared" si="28"/>
        <v>0</v>
      </c>
      <c r="BJ185" s="14" t="s">
        <v>163</v>
      </c>
      <c r="BK185" s="155">
        <f t="shared" si="29"/>
        <v>100</v>
      </c>
      <c r="BL185" s="14" t="s">
        <v>168</v>
      </c>
      <c r="BM185" s="154" t="s">
        <v>785</v>
      </c>
    </row>
    <row r="186" spans="1:65" s="2" customFormat="1" ht="62.65" customHeight="1" x14ac:dyDescent="0.2">
      <c r="A186" s="29"/>
      <c r="B186" s="141"/>
      <c r="C186" s="142" t="s">
        <v>473</v>
      </c>
      <c r="D186" s="142" t="s">
        <v>164</v>
      </c>
      <c r="E186" s="143" t="s">
        <v>786</v>
      </c>
      <c r="F186" s="144" t="s">
        <v>434</v>
      </c>
      <c r="G186" s="145" t="s">
        <v>374</v>
      </c>
      <c r="H186" s="146">
        <v>1</v>
      </c>
      <c r="I186" s="147">
        <v>100</v>
      </c>
      <c r="J186" s="148">
        <f t="shared" si="20"/>
        <v>100</v>
      </c>
      <c r="K186" s="149"/>
      <c r="L186" s="30"/>
      <c r="M186" s="150" t="s">
        <v>1</v>
      </c>
      <c r="N186" s="151" t="s">
        <v>41</v>
      </c>
      <c r="O186" s="55"/>
      <c r="P186" s="152">
        <f t="shared" si="21"/>
        <v>0</v>
      </c>
      <c r="Q186" s="152">
        <v>0</v>
      </c>
      <c r="R186" s="152">
        <f t="shared" si="22"/>
        <v>0</v>
      </c>
      <c r="S186" s="152">
        <v>0</v>
      </c>
      <c r="T186" s="153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4" t="s">
        <v>168</v>
      </c>
      <c r="AT186" s="154" t="s">
        <v>164</v>
      </c>
      <c r="AU186" s="154" t="s">
        <v>163</v>
      </c>
      <c r="AY186" s="14" t="s">
        <v>161</v>
      </c>
      <c r="BE186" s="155">
        <f t="shared" si="24"/>
        <v>0</v>
      </c>
      <c r="BF186" s="155">
        <f t="shared" si="25"/>
        <v>100</v>
      </c>
      <c r="BG186" s="155">
        <f t="shared" si="26"/>
        <v>0</v>
      </c>
      <c r="BH186" s="155">
        <f t="shared" si="27"/>
        <v>0</v>
      </c>
      <c r="BI186" s="155">
        <f t="shared" si="28"/>
        <v>0</v>
      </c>
      <c r="BJ186" s="14" t="s">
        <v>163</v>
      </c>
      <c r="BK186" s="155">
        <f t="shared" si="29"/>
        <v>100</v>
      </c>
      <c r="BL186" s="14" t="s">
        <v>168</v>
      </c>
      <c r="BM186" s="154" t="s">
        <v>787</v>
      </c>
    </row>
    <row r="187" spans="1:65" s="2" customFormat="1" ht="14.45" customHeight="1" x14ac:dyDescent="0.2">
      <c r="A187" s="29"/>
      <c r="B187" s="141"/>
      <c r="C187" s="142" t="s">
        <v>788</v>
      </c>
      <c r="D187" s="142" t="s">
        <v>164</v>
      </c>
      <c r="E187" s="143" t="s">
        <v>789</v>
      </c>
      <c r="F187" s="144" t="s">
        <v>647</v>
      </c>
      <c r="G187" s="145" t="s">
        <v>374</v>
      </c>
      <c r="H187" s="146">
        <v>1</v>
      </c>
      <c r="I187" s="147">
        <v>30</v>
      </c>
      <c r="J187" s="148">
        <f t="shared" si="20"/>
        <v>30</v>
      </c>
      <c r="K187" s="149"/>
      <c r="L187" s="30"/>
      <c r="M187" s="150" t="s">
        <v>1</v>
      </c>
      <c r="N187" s="151" t="s">
        <v>41</v>
      </c>
      <c r="O187" s="55"/>
      <c r="P187" s="152">
        <f t="shared" si="21"/>
        <v>0</v>
      </c>
      <c r="Q187" s="152">
        <v>0</v>
      </c>
      <c r="R187" s="152">
        <f t="shared" si="22"/>
        <v>0</v>
      </c>
      <c r="S187" s="152">
        <v>0</v>
      </c>
      <c r="T187" s="153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4" t="s">
        <v>168</v>
      </c>
      <c r="AT187" s="154" t="s">
        <v>164</v>
      </c>
      <c r="AU187" s="154" t="s">
        <v>163</v>
      </c>
      <c r="AY187" s="14" t="s">
        <v>161</v>
      </c>
      <c r="BE187" s="155">
        <f t="shared" si="24"/>
        <v>0</v>
      </c>
      <c r="BF187" s="155">
        <f t="shared" si="25"/>
        <v>30</v>
      </c>
      <c r="BG187" s="155">
        <f t="shared" si="26"/>
        <v>0</v>
      </c>
      <c r="BH187" s="155">
        <f t="shared" si="27"/>
        <v>0</v>
      </c>
      <c r="BI187" s="155">
        <f t="shared" si="28"/>
        <v>0</v>
      </c>
      <c r="BJ187" s="14" t="s">
        <v>163</v>
      </c>
      <c r="BK187" s="155">
        <f t="shared" si="29"/>
        <v>30</v>
      </c>
      <c r="BL187" s="14" t="s">
        <v>168</v>
      </c>
      <c r="BM187" s="154" t="s">
        <v>790</v>
      </c>
    </row>
    <row r="188" spans="1:65" s="2" customFormat="1" ht="14.45" customHeight="1" x14ac:dyDescent="0.2">
      <c r="A188" s="29"/>
      <c r="B188" s="141"/>
      <c r="C188" s="142" t="s">
        <v>791</v>
      </c>
      <c r="D188" s="142" t="s">
        <v>164</v>
      </c>
      <c r="E188" s="143" t="s">
        <v>792</v>
      </c>
      <c r="F188" s="144" t="s">
        <v>402</v>
      </c>
      <c r="G188" s="145" t="s">
        <v>374</v>
      </c>
      <c r="H188" s="146">
        <v>1</v>
      </c>
      <c r="I188" s="147">
        <v>100</v>
      </c>
      <c r="J188" s="148">
        <f t="shared" si="20"/>
        <v>100</v>
      </c>
      <c r="K188" s="149"/>
      <c r="L188" s="30"/>
      <c r="M188" s="150" t="s">
        <v>1</v>
      </c>
      <c r="N188" s="151" t="s">
        <v>41</v>
      </c>
      <c r="O188" s="55"/>
      <c r="P188" s="152">
        <f t="shared" si="21"/>
        <v>0</v>
      </c>
      <c r="Q188" s="152">
        <v>0</v>
      </c>
      <c r="R188" s="152">
        <f t="shared" si="22"/>
        <v>0</v>
      </c>
      <c r="S188" s="152">
        <v>0</v>
      </c>
      <c r="T188" s="153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4" t="s">
        <v>168</v>
      </c>
      <c r="AT188" s="154" t="s">
        <v>164</v>
      </c>
      <c r="AU188" s="154" t="s">
        <v>163</v>
      </c>
      <c r="AY188" s="14" t="s">
        <v>161</v>
      </c>
      <c r="BE188" s="155">
        <f t="shared" si="24"/>
        <v>0</v>
      </c>
      <c r="BF188" s="155">
        <f t="shared" si="25"/>
        <v>100</v>
      </c>
      <c r="BG188" s="155">
        <f t="shared" si="26"/>
        <v>0</v>
      </c>
      <c r="BH188" s="155">
        <f t="shared" si="27"/>
        <v>0</v>
      </c>
      <c r="BI188" s="155">
        <f t="shared" si="28"/>
        <v>0</v>
      </c>
      <c r="BJ188" s="14" t="s">
        <v>163</v>
      </c>
      <c r="BK188" s="155">
        <f t="shared" si="29"/>
        <v>100</v>
      </c>
      <c r="BL188" s="14" t="s">
        <v>168</v>
      </c>
      <c r="BM188" s="154" t="s">
        <v>793</v>
      </c>
    </row>
    <row r="189" spans="1:65" s="2" customFormat="1" ht="37.9" customHeight="1" x14ac:dyDescent="0.2">
      <c r="A189" s="29"/>
      <c r="B189" s="141"/>
      <c r="C189" s="142" t="s">
        <v>707</v>
      </c>
      <c r="D189" s="142" t="s">
        <v>164</v>
      </c>
      <c r="E189" s="143" t="s">
        <v>794</v>
      </c>
      <c r="F189" s="144" t="s">
        <v>410</v>
      </c>
      <c r="G189" s="145" t="s">
        <v>374</v>
      </c>
      <c r="H189" s="146">
        <v>1</v>
      </c>
      <c r="I189" s="147">
        <v>100</v>
      </c>
      <c r="J189" s="148">
        <f t="shared" si="20"/>
        <v>100</v>
      </c>
      <c r="K189" s="149"/>
      <c r="L189" s="30"/>
      <c r="M189" s="150" t="s">
        <v>1</v>
      </c>
      <c r="N189" s="151" t="s">
        <v>41</v>
      </c>
      <c r="O189" s="55"/>
      <c r="P189" s="152">
        <f t="shared" si="21"/>
        <v>0</v>
      </c>
      <c r="Q189" s="152">
        <v>0</v>
      </c>
      <c r="R189" s="152">
        <f t="shared" si="22"/>
        <v>0</v>
      </c>
      <c r="S189" s="152">
        <v>0</v>
      </c>
      <c r="T189" s="153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4" t="s">
        <v>168</v>
      </c>
      <c r="AT189" s="154" t="s">
        <v>164</v>
      </c>
      <c r="AU189" s="154" t="s">
        <v>163</v>
      </c>
      <c r="AY189" s="14" t="s">
        <v>161</v>
      </c>
      <c r="BE189" s="155">
        <f t="shared" si="24"/>
        <v>0</v>
      </c>
      <c r="BF189" s="155">
        <f t="shared" si="25"/>
        <v>100</v>
      </c>
      <c r="BG189" s="155">
        <f t="shared" si="26"/>
        <v>0</v>
      </c>
      <c r="BH189" s="155">
        <f t="shared" si="27"/>
        <v>0</v>
      </c>
      <c r="BI189" s="155">
        <f t="shared" si="28"/>
        <v>0</v>
      </c>
      <c r="BJ189" s="14" t="s">
        <v>163</v>
      </c>
      <c r="BK189" s="155">
        <f t="shared" si="29"/>
        <v>100</v>
      </c>
      <c r="BL189" s="14" t="s">
        <v>168</v>
      </c>
      <c r="BM189" s="154" t="s">
        <v>795</v>
      </c>
    </row>
    <row r="190" spans="1:65" s="12" customFormat="1" ht="22.9" customHeight="1" x14ac:dyDescent="0.2">
      <c r="B190" s="128"/>
      <c r="D190" s="129" t="s">
        <v>74</v>
      </c>
      <c r="E190" s="139" t="s">
        <v>667</v>
      </c>
      <c r="F190" s="139" t="s">
        <v>668</v>
      </c>
      <c r="I190" s="131"/>
      <c r="J190" s="140">
        <f>BK190</f>
        <v>91370</v>
      </c>
      <c r="L190" s="128"/>
      <c r="M190" s="133"/>
      <c r="N190" s="134"/>
      <c r="O190" s="134"/>
      <c r="P190" s="135">
        <f>SUM(P191:P195)</f>
        <v>0</v>
      </c>
      <c r="Q190" s="134"/>
      <c r="R190" s="135">
        <f>SUM(R191:R195)</f>
        <v>0</v>
      </c>
      <c r="S190" s="134"/>
      <c r="T190" s="136">
        <f>SUM(T191:T195)</f>
        <v>0</v>
      </c>
      <c r="AR190" s="129" t="s">
        <v>170</v>
      </c>
      <c r="AT190" s="137" t="s">
        <v>74</v>
      </c>
      <c r="AU190" s="137" t="s">
        <v>83</v>
      </c>
      <c r="AY190" s="129" t="s">
        <v>161</v>
      </c>
      <c r="BK190" s="138">
        <f>SUM(BK191:BK195)</f>
        <v>91370</v>
      </c>
    </row>
    <row r="191" spans="1:65" s="2" customFormat="1" ht="14.45" customHeight="1" x14ac:dyDescent="0.2">
      <c r="A191" s="29"/>
      <c r="B191" s="141"/>
      <c r="C191" s="142" t="s">
        <v>796</v>
      </c>
      <c r="D191" s="142" t="s">
        <v>164</v>
      </c>
      <c r="E191" s="143" t="s">
        <v>797</v>
      </c>
      <c r="F191" s="144" t="s">
        <v>798</v>
      </c>
      <c r="G191" s="145" t="s">
        <v>290</v>
      </c>
      <c r="H191" s="146">
        <v>1</v>
      </c>
      <c r="I191" s="147">
        <v>52400</v>
      </c>
      <c r="J191" s="148">
        <f>ROUND(I191*H191,2)</f>
        <v>52400</v>
      </c>
      <c r="K191" s="149"/>
      <c r="L191" s="30"/>
      <c r="M191" s="150" t="s">
        <v>1</v>
      </c>
      <c r="N191" s="151" t="s">
        <v>41</v>
      </c>
      <c r="O191" s="55"/>
      <c r="P191" s="152">
        <f>O191*H191</f>
        <v>0</v>
      </c>
      <c r="Q191" s="152">
        <v>0</v>
      </c>
      <c r="R191" s="152">
        <f>Q191*H191</f>
        <v>0</v>
      </c>
      <c r="S191" s="152">
        <v>0</v>
      </c>
      <c r="T191" s="153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4" t="s">
        <v>168</v>
      </c>
      <c r="AT191" s="154" t="s">
        <v>164</v>
      </c>
      <c r="AU191" s="154" t="s">
        <v>163</v>
      </c>
      <c r="AY191" s="14" t="s">
        <v>161</v>
      </c>
      <c r="BE191" s="155">
        <f>IF(N191="základná",J191,0)</f>
        <v>0</v>
      </c>
      <c r="BF191" s="155">
        <f>IF(N191="znížená",J191,0)</f>
        <v>52400</v>
      </c>
      <c r="BG191" s="155">
        <f>IF(N191="zákl. prenesená",J191,0)</f>
        <v>0</v>
      </c>
      <c r="BH191" s="155">
        <f>IF(N191="zníž. prenesená",J191,0)</f>
        <v>0</v>
      </c>
      <c r="BI191" s="155">
        <f>IF(N191="nulová",J191,0)</f>
        <v>0</v>
      </c>
      <c r="BJ191" s="14" t="s">
        <v>163</v>
      </c>
      <c r="BK191" s="155">
        <f>ROUND(I191*H191,2)</f>
        <v>52400</v>
      </c>
      <c r="BL191" s="14" t="s">
        <v>168</v>
      </c>
      <c r="BM191" s="154" t="s">
        <v>799</v>
      </c>
    </row>
    <row r="192" spans="1:65" s="2" customFormat="1" ht="14.45" customHeight="1" x14ac:dyDescent="0.2">
      <c r="A192" s="29"/>
      <c r="B192" s="141"/>
      <c r="C192" s="142" t="s">
        <v>800</v>
      </c>
      <c r="D192" s="142" t="s">
        <v>164</v>
      </c>
      <c r="E192" s="143" t="s">
        <v>801</v>
      </c>
      <c r="F192" s="144" t="s">
        <v>802</v>
      </c>
      <c r="G192" s="145" t="s">
        <v>290</v>
      </c>
      <c r="H192" s="146">
        <v>1</v>
      </c>
      <c r="I192" s="147">
        <v>37000</v>
      </c>
      <c r="J192" s="148">
        <f>ROUND(I192*H192,2)</f>
        <v>37000</v>
      </c>
      <c r="K192" s="149"/>
      <c r="L192" s="30"/>
      <c r="M192" s="150" t="s">
        <v>1</v>
      </c>
      <c r="N192" s="151" t="s">
        <v>41</v>
      </c>
      <c r="O192" s="55"/>
      <c r="P192" s="152">
        <f>O192*H192</f>
        <v>0</v>
      </c>
      <c r="Q192" s="152">
        <v>0</v>
      </c>
      <c r="R192" s="152">
        <f>Q192*H192</f>
        <v>0</v>
      </c>
      <c r="S192" s="152">
        <v>0</v>
      </c>
      <c r="T192" s="153">
        <f>S192*H192</f>
        <v>0</v>
      </c>
      <c r="U192" s="29"/>
      <c r="V192" s="29"/>
      <c r="W192" s="189"/>
      <c r="X192" s="29"/>
      <c r="Y192" s="29"/>
      <c r="Z192" s="29"/>
      <c r="AA192" s="29"/>
      <c r="AB192" s="29"/>
      <c r="AC192" s="29"/>
      <c r="AD192" s="29"/>
      <c r="AE192" s="29"/>
      <c r="AR192" s="154" t="s">
        <v>168</v>
      </c>
      <c r="AT192" s="154" t="s">
        <v>164</v>
      </c>
      <c r="AU192" s="154" t="s">
        <v>163</v>
      </c>
      <c r="AY192" s="14" t="s">
        <v>161</v>
      </c>
      <c r="BE192" s="155">
        <f>IF(N192="základná",J192,0)</f>
        <v>0</v>
      </c>
      <c r="BF192" s="155">
        <f>IF(N192="znížená",J192,0)</f>
        <v>37000</v>
      </c>
      <c r="BG192" s="155">
        <f>IF(N192="zákl. prenesená",J192,0)</f>
        <v>0</v>
      </c>
      <c r="BH192" s="155">
        <f>IF(N192="zníž. prenesená",J192,0)</f>
        <v>0</v>
      </c>
      <c r="BI192" s="155">
        <f>IF(N192="nulová",J192,0)</f>
        <v>0</v>
      </c>
      <c r="BJ192" s="14" t="s">
        <v>163</v>
      </c>
      <c r="BK192" s="155">
        <f>ROUND(I192*H192,2)</f>
        <v>37000</v>
      </c>
      <c r="BL192" s="14" t="s">
        <v>168</v>
      </c>
      <c r="BM192" s="154" t="s">
        <v>803</v>
      </c>
    </row>
    <row r="193" spans="1:65" s="2" customFormat="1" ht="14.45" customHeight="1" x14ac:dyDescent="0.2">
      <c r="A193" s="29"/>
      <c r="B193" s="141"/>
      <c r="C193" s="142" t="s">
        <v>804</v>
      </c>
      <c r="D193" s="142" t="s">
        <v>164</v>
      </c>
      <c r="E193" s="143" t="s">
        <v>805</v>
      </c>
      <c r="F193" s="144" t="s">
        <v>806</v>
      </c>
      <c r="G193" s="145" t="s">
        <v>290</v>
      </c>
      <c r="H193" s="146">
        <v>2</v>
      </c>
      <c r="I193" s="147">
        <v>320</v>
      </c>
      <c r="J193" s="148">
        <f>ROUND(I193*H193,2)</f>
        <v>640</v>
      </c>
      <c r="K193" s="149"/>
      <c r="L193" s="30"/>
      <c r="M193" s="150" t="s">
        <v>1</v>
      </c>
      <c r="N193" s="151" t="s">
        <v>41</v>
      </c>
      <c r="O193" s="55"/>
      <c r="P193" s="152">
        <f>O193*H193</f>
        <v>0</v>
      </c>
      <c r="Q193" s="152">
        <v>0</v>
      </c>
      <c r="R193" s="152">
        <f>Q193*H193</f>
        <v>0</v>
      </c>
      <c r="S193" s="152">
        <v>0</v>
      </c>
      <c r="T193" s="153">
        <f>S193*H193</f>
        <v>0</v>
      </c>
      <c r="U193" s="29"/>
      <c r="V193" s="29"/>
      <c r="W193" s="189"/>
      <c r="X193" s="29"/>
      <c r="Y193" s="29"/>
      <c r="Z193" s="29"/>
      <c r="AA193" s="29"/>
      <c r="AB193" s="29"/>
      <c r="AC193" s="29"/>
      <c r="AD193" s="29"/>
      <c r="AE193" s="29"/>
      <c r="AR193" s="154" t="s">
        <v>168</v>
      </c>
      <c r="AT193" s="154" t="s">
        <v>164</v>
      </c>
      <c r="AU193" s="154" t="s">
        <v>163</v>
      </c>
      <c r="AY193" s="14" t="s">
        <v>161</v>
      </c>
      <c r="BE193" s="155">
        <f>IF(N193="základná",J193,0)</f>
        <v>0</v>
      </c>
      <c r="BF193" s="155">
        <f>IF(N193="znížená",J193,0)</f>
        <v>640</v>
      </c>
      <c r="BG193" s="155">
        <f>IF(N193="zákl. prenesená",J193,0)</f>
        <v>0</v>
      </c>
      <c r="BH193" s="155">
        <f>IF(N193="zníž. prenesená",J193,0)</f>
        <v>0</v>
      </c>
      <c r="BI193" s="155">
        <f>IF(N193="nulová",J193,0)</f>
        <v>0</v>
      </c>
      <c r="BJ193" s="14" t="s">
        <v>163</v>
      </c>
      <c r="BK193" s="155">
        <f>ROUND(I193*H193,2)</f>
        <v>640</v>
      </c>
      <c r="BL193" s="14" t="s">
        <v>168</v>
      </c>
      <c r="BM193" s="154" t="s">
        <v>807</v>
      </c>
    </row>
    <row r="194" spans="1:65" s="2" customFormat="1" ht="14.45" customHeight="1" x14ac:dyDescent="0.2">
      <c r="A194" s="29"/>
      <c r="B194" s="141"/>
      <c r="C194" s="142" t="s">
        <v>808</v>
      </c>
      <c r="D194" s="142" t="s">
        <v>164</v>
      </c>
      <c r="E194" s="143" t="s">
        <v>809</v>
      </c>
      <c r="F194" s="144" t="s">
        <v>810</v>
      </c>
      <c r="G194" s="145" t="s">
        <v>290</v>
      </c>
      <c r="H194" s="146">
        <v>4</v>
      </c>
      <c r="I194" s="147">
        <v>275</v>
      </c>
      <c r="J194" s="148">
        <f>ROUND(I194*H194,2)</f>
        <v>1100</v>
      </c>
      <c r="K194" s="149"/>
      <c r="L194" s="30"/>
      <c r="M194" s="150" t="s">
        <v>1</v>
      </c>
      <c r="N194" s="151" t="s">
        <v>41</v>
      </c>
      <c r="O194" s="55"/>
      <c r="P194" s="152">
        <f>O194*H194</f>
        <v>0</v>
      </c>
      <c r="Q194" s="152">
        <v>0</v>
      </c>
      <c r="R194" s="152">
        <f>Q194*H194</f>
        <v>0</v>
      </c>
      <c r="S194" s="152">
        <v>0</v>
      </c>
      <c r="T194" s="153">
        <f>S194*H194</f>
        <v>0</v>
      </c>
      <c r="U194" s="29"/>
      <c r="V194" s="29"/>
      <c r="W194" s="189"/>
      <c r="X194" s="29"/>
      <c r="Y194" s="29"/>
      <c r="Z194" s="29"/>
      <c r="AA194" s="29"/>
      <c r="AB194" s="29"/>
      <c r="AC194" s="29"/>
      <c r="AD194" s="29"/>
      <c r="AE194" s="29"/>
      <c r="AR194" s="154" t="s">
        <v>168</v>
      </c>
      <c r="AT194" s="154" t="s">
        <v>164</v>
      </c>
      <c r="AU194" s="154" t="s">
        <v>163</v>
      </c>
      <c r="AY194" s="14" t="s">
        <v>161</v>
      </c>
      <c r="BE194" s="155">
        <f>IF(N194="základná",J194,0)</f>
        <v>0</v>
      </c>
      <c r="BF194" s="155">
        <f>IF(N194="znížená",J194,0)</f>
        <v>1100</v>
      </c>
      <c r="BG194" s="155">
        <f>IF(N194="zákl. prenesená",J194,0)</f>
        <v>0</v>
      </c>
      <c r="BH194" s="155">
        <f>IF(N194="zníž. prenesená",J194,0)</f>
        <v>0</v>
      </c>
      <c r="BI194" s="155">
        <f>IF(N194="nulová",J194,0)</f>
        <v>0</v>
      </c>
      <c r="BJ194" s="14" t="s">
        <v>163</v>
      </c>
      <c r="BK194" s="155">
        <f>ROUND(I194*H194,2)</f>
        <v>1100</v>
      </c>
      <c r="BL194" s="14" t="s">
        <v>168</v>
      </c>
      <c r="BM194" s="154" t="s">
        <v>811</v>
      </c>
    </row>
    <row r="195" spans="1:65" s="2" customFormat="1" ht="14.45" customHeight="1" x14ac:dyDescent="0.2">
      <c r="A195" s="29"/>
      <c r="B195" s="141"/>
      <c r="C195" s="142" t="s">
        <v>812</v>
      </c>
      <c r="D195" s="142" t="s">
        <v>164</v>
      </c>
      <c r="E195" s="143" t="s">
        <v>813</v>
      </c>
      <c r="F195" s="144" t="s">
        <v>814</v>
      </c>
      <c r="G195" s="145" t="s">
        <v>290</v>
      </c>
      <c r="H195" s="146">
        <v>1</v>
      </c>
      <c r="I195" s="147">
        <v>230</v>
      </c>
      <c r="J195" s="148">
        <f>ROUND(I195*H195,2)</f>
        <v>230</v>
      </c>
      <c r="K195" s="149"/>
      <c r="L195" s="30"/>
      <c r="M195" s="167" t="s">
        <v>1</v>
      </c>
      <c r="N195" s="168" t="s">
        <v>41</v>
      </c>
      <c r="O195" s="169"/>
      <c r="P195" s="170">
        <f>O195*H195</f>
        <v>0</v>
      </c>
      <c r="Q195" s="170">
        <v>0</v>
      </c>
      <c r="R195" s="170">
        <f>Q195*H195</f>
        <v>0</v>
      </c>
      <c r="S195" s="170">
        <v>0</v>
      </c>
      <c r="T195" s="171">
        <f>S195*H195</f>
        <v>0</v>
      </c>
      <c r="U195" s="29"/>
      <c r="V195" s="29"/>
      <c r="W195" s="189"/>
      <c r="X195" s="29"/>
      <c r="Y195" s="29"/>
      <c r="Z195" s="29"/>
      <c r="AA195" s="29"/>
      <c r="AB195" s="29"/>
      <c r="AC195" s="29"/>
      <c r="AD195" s="29"/>
      <c r="AE195" s="29"/>
      <c r="AR195" s="154" t="s">
        <v>168</v>
      </c>
      <c r="AT195" s="154" t="s">
        <v>164</v>
      </c>
      <c r="AU195" s="154" t="s">
        <v>163</v>
      </c>
      <c r="AY195" s="14" t="s">
        <v>161</v>
      </c>
      <c r="BE195" s="155">
        <f>IF(N195="základná",J195,0)</f>
        <v>0</v>
      </c>
      <c r="BF195" s="155">
        <f>IF(N195="znížená",J195,0)</f>
        <v>230</v>
      </c>
      <c r="BG195" s="155">
        <f>IF(N195="zákl. prenesená",J195,0)</f>
        <v>0</v>
      </c>
      <c r="BH195" s="155">
        <f>IF(N195="zníž. prenesená",J195,0)</f>
        <v>0</v>
      </c>
      <c r="BI195" s="155">
        <f>IF(N195="nulová",J195,0)</f>
        <v>0</v>
      </c>
      <c r="BJ195" s="14" t="s">
        <v>163</v>
      </c>
      <c r="BK195" s="155">
        <f>ROUND(I195*H195,2)</f>
        <v>230</v>
      </c>
      <c r="BL195" s="14" t="s">
        <v>168</v>
      </c>
      <c r="BM195" s="154" t="s">
        <v>815</v>
      </c>
    </row>
    <row r="196" spans="1:65" s="2" customFormat="1" ht="6.95" customHeight="1" x14ac:dyDescent="0.2">
      <c r="A196" s="29"/>
      <c r="B196" s="44"/>
      <c r="C196" s="45"/>
      <c r="D196" s="45"/>
      <c r="E196" s="45"/>
      <c r="F196" s="45"/>
      <c r="G196" s="45"/>
      <c r="H196" s="45"/>
      <c r="I196" s="45"/>
      <c r="J196" s="45"/>
      <c r="K196" s="45"/>
      <c r="L196" s="30"/>
      <c r="M196" s="29"/>
      <c r="O196" s="29"/>
      <c r="P196" s="29"/>
      <c r="Q196" s="29"/>
      <c r="R196" s="29"/>
      <c r="S196" s="29"/>
      <c r="T196" s="29"/>
      <c r="U196" s="29"/>
      <c r="V196" s="29"/>
      <c r="W196" s="189"/>
      <c r="X196" s="29"/>
      <c r="Y196" s="29"/>
      <c r="Z196" s="29"/>
      <c r="AA196" s="29"/>
      <c r="AB196" s="29"/>
      <c r="AC196" s="29"/>
      <c r="AD196" s="29"/>
      <c r="AE196" s="29"/>
    </row>
    <row r="197" spans="1:65" x14ac:dyDescent="0.2">
      <c r="W197" s="189"/>
    </row>
  </sheetData>
  <autoFilter ref="C129:K195" xr:uid="{00000000-0009-0000-0000-000003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81"/>
  <sheetViews>
    <sheetView showGridLines="0" topLeftCell="A157" workbookViewId="0">
      <selection activeCell="W176" sqref="W17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93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31" t="str">
        <f>'Rekapitulácia stavby'!K6</f>
        <v>Kompostáreň Partizánske</v>
      </c>
      <c r="F7" s="232"/>
      <c r="G7" s="232"/>
      <c r="H7" s="232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5" t="s">
        <v>816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3" t="str">
        <f>'Rekapitulácia stavby'!E14</f>
        <v>Vyplň údaj</v>
      </c>
      <c r="F18" s="215"/>
      <c r="G18" s="215"/>
      <c r="H18" s="215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9" t="s">
        <v>127</v>
      </c>
      <c r="F27" s="219"/>
      <c r="G27" s="219"/>
      <c r="H27" s="21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ROUND(J128, 2)</f>
        <v>177497.94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ROUND((SUM(BE128:BE180)),  2)</f>
        <v>0</v>
      </c>
      <c r="G33" s="29"/>
      <c r="H33" s="29"/>
      <c r="I33" s="97">
        <v>0.2</v>
      </c>
      <c r="J33" s="96">
        <f>ROUND(((SUM(BE128:BE180))*I33),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41</v>
      </c>
      <c r="F34" s="96">
        <f>ROUND((SUM(BF128:BF180)),  2)</f>
        <v>177497.94</v>
      </c>
      <c r="G34" s="29"/>
      <c r="H34" s="29"/>
      <c r="I34" s="97">
        <v>0.2</v>
      </c>
      <c r="J34" s="96">
        <f>ROUND(((SUM(BF128:BF180))*I34),  2)</f>
        <v>35499.589999999997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42</v>
      </c>
      <c r="F35" s="96">
        <f>ROUND((SUM(BG128:BG180)),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43</v>
      </c>
      <c r="F36" s="96">
        <f>ROUND((SUM(BH128:BH180)),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44</v>
      </c>
      <c r="F37" s="96">
        <f>ROUND((SUM(BI128:BI180)),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212997.53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1" t="str">
        <f>E7</f>
        <v>Kompostáreň Partizánske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5" t="str">
        <f>E9</f>
        <v>SO 104 - KOMPOSTOVACIA PLOCHA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J128</f>
        <v>177497.94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5" customHeight="1" x14ac:dyDescent="0.2">
      <c r="B97" s="109"/>
      <c r="D97" s="110" t="s">
        <v>133</v>
      </c>
      <c r="E97" s="111"/>
      <c r="F97" s="111"/>
      <c r="G97" s="111"/>
      <c r="H97" s="111"/>
      <c r="I97" s="111"/>
      <c r="J97" s="112">
        <f>J129</f>
        <v>81842.860000000015</v>
      </c>
      <c r="L97" s="109"/>
    </row>
    <row r="98" spans="1:31" s="10" customFormat="1" ht="19.899999999999999" customHeight="1" x14ac:dyDescent="0.2">
      <c r="B98" s="113"/>
      <c r="D98" s="114" t="s">
        <v>134</v>
      </c>
      <c r="E98" s="115"/>
      <c r="F98" s="115"/>
      <c r="G98" s="115"/>
      <c r="H98" s="115"/>
      <c r="I98" s="115"/>
      <c r="J98" s="116">
        <f>J130</f>
        <v>6491.18</v>
      </c>
      <c r="L98" s="113"/>
    </row>
    <row r="99" spans="1:31" s="10" customFormat="1" ht="19.899999999999999" customHeight="1" x14ac:dyDescent="0.2">
      <c r="B99" s="113"/>
      <c r="D99" s="114" t="s">
        <v>135</v>
      </c>
      <c r="E99" s="115"/>
      <c r="F99" s="115"/>
      <c r="G99" s="115"/>
      <c r="H99" s="115"/>
      <c r="I99" s="115"/>
      <c r="J99" s="116">
        <f>J138</f>
        <v>5660.93</v>
      </c>
      <c r="L99" s="113"/>
    </row>
    <row r="100" spans="1:31" s="10" customFormat="1" ht="19.899999999999999" customHeight="1" x14ac:dyDescent="0.2">
      <c r="B100" s="113"/>
      <c r="D100" s="114" t="s">
        <v>136</v>
      </c>
      <c r="E100" s="115"/>
      <c r="F100" s="115"/>
      <c r="G100" s="115"/>
      <c r="H100" s="115"/>
      <c r="I100" s="115"/>
      <c r="J100" s="116">
        <f>J145</f>
        <v>1594.9</v>
      </c>
      <c r="L100" s="113"/>
    </row>
    <row r="101" spans="1:31" s="10" customFormat="1" ht="19.899999999999999" customHeight="1" x14ac:dyDescent="0.2">
      <c r="B101" s="113"/>
      <c r="D101" s="114" t="s">
        <v>137</v>
      </c>
      <c r="E101" s="115"/>
      <c r="F101" s="115"/>
      <c r="G101" s="115"/>
      <c r="H101" s="115"/>
      <c r="I101" s="115"/>
      <c r="J101" s="116">
        <f>J148</f>
        <v>58043.150000000009</v>
      </c>
      <c r="L101" s="113"/>
    </row>
    <row r="102" spans="1:31" s="10" customFormat="1" ht="19.899999999999999" customHeight="1" x14ac:dyDescent="0.2">
      <c r="B102" s="113"/>
      <c r="D102" s="114" t="s">
        <v>817</v>
      </c>
      <c r="E102" s="115"/>
      <c r="F102" s="115"/>
      <c r="G102" s="115"/>
      <c r="H102" s="115"/>
      <c r="I102" s="115"/>
      <c r="J102" s="116">
        <f>J155</f>
        <v>1729.38</v>
      </c>
      <c r="L102" s="113"/>
    </row>
    <row r="103" spans="1:31" s="10" customFormat="1" ht="19.899999999999999" customHeight="1" x14ac:dyDescent="0.2">
      <c r="B103" s="113"/>
      <c r="D103" s="114" t="s">
        <v>138</v>
      </c>
      <c r="E103" s="115"/>
      <c r="F103" s="115"/>
      <c r="G103" s="115"/>
      <c r="H103" s="115"/>
      <c r="I103" s="115"/>
      <c r="J103" s="116">
        <f>J158</f>
        <v>8323.32</v>
      </c>
      <c r="L103" s="113"/>
    </row>
    <row r="104" spans="1:31" s="9" customFormat="1" ht="24.95" customHeight="1" x14ac:dyDescent="0.2">
      <c r="B104" s="109"/>
      <c r="D104" s="110" t="s">
        <v>139</v>
      </c>
      <c r="E104" s="111"/>
      <c r="F104" s="111"/>
      <c r="G104" s="111"/>
      <c r="H104" s="111"/>
      <c r="I104" s="111"/>
      <c r="J104" s="112">
        <f>J160</f>
        <v>2345.08</v>
      </c>
      <c r="L104" s="109"/>
    </row>
    <row r="105" spans="1:31" s="10" customFormat="1" ht="19.899999999999999" customHeight="1" x14ac:dyDescent="0.2">
      <c r="B105" s="113"/>
      <c r="D105" s="114" t="s">
        <v>141</v>
      </c>
      <c r="E105" s="115"/>
      <c r="F105" s="115"/>
      <c r="G105" s="115"/>
      <c r="H105" s="115"/>
      <c r="I105" s="115"/>
      <c r="J105" s="116">
        <f>J161</f>
        <v>2345.08</v>
      </c>
      <c r="L105" s="113"/>
    </row>
    <row r="106" spans="1:31" s="9" customFormat="1" ht="24.95" customHeight="1" x14ac:dyDescent="0.2">
      <c r="B106" s="109"/>
      <c r="D106" s="110" t="s">
        <v>143</v>
      </c>
      <c r="E106" s="111"/>
      <c r="F106" s="111"/>
      <c r="G106" s="111"/>
      <c r="H106" s="111"/>
      <c r="I106" s="111"/>
      <c r="J106" s="112">
        <f>J165</f>
        <v>92410</v>
      </c>
      <c r="L106" s="109"/>
    </row>
    <row r="107" spans="1:31" s="10" customFormat="1" ht="19.899999999999999" customHeight="1" x14ac:dyDescent="0.2">
      <c r="B107" s="113"/>
      <c r="D107" s="114" t="s">
        <v>524</v>
      </c>
      <c r="E107" s="115"/>
      <c r="F107" s="115"/>
      <c r="G107" s="115"/>
      <c r="H107" s="115"/>
      <c r="I107" s="115"/>
      <c r="J107" s="116">
        <f>J166</f>
        <v>92410</v>
      </c>
      <c r="L107" s="113"/>
    </row>
    <row r="108" spans="1:31" s="9" customFormat="1" ht="24.95" customHeight="1" x14ac:dyDescent="0.2">
      <c r="B108" s="109"/>
      <c r="D108" s="110" t="s">
        <v>146</v>
      </c>
      <c r="E108" s="111"/>
      <c r="F108" s="111"/>
      <c r="G108" s="111"/>
      <c r="H108" s="111"/>
      <c r="I108" s="111"/>
      <c r="J108" s="112">
        <f>J171</f>
        <v>900</v>
      </c>
      <c r="L108" s="109"/>
    </row>
    <row r="109" spans="1:31" s="2" customFormat="1" ht="21.75" customHeight="1" x14ac:dyDescent="0.2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 x14ac:dyDescent="0.2">
      <c r="A110" s="29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63" s="2" customFormat="1" ht="6.95" customHeight="1" x14ac:dyDescent="0.2">
      <c r="A114" s="29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24.95" customHeight="1" x14ac:dyDescent="0.2">
      <c r="A115" s="29"/>
      <c r="B115" s="30"/>
      <c r="C115" s="18" t="s">
        <v>147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6.95" customHeight="1" x14ac:dyDescent="0.2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 x14ac:dyDescent="0.2">
      <c r="A117" s="29"/>
      <c r="B117" s="30"/>
      <c r="C117" s="24" t="s">
        <v>15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 x14ac:dyDescent="0.2">
      <c r="A118" s="29"/>
      <c r="B118" s="30"/>
      <c r="C118" s="29"/>
      <c r="D118" s="29"/>
      <c r="E118" s="231" t="str">
        <f>E7</f>
        <v>Kompostáreň Partizánske</v>
      </c>
      <c r="F118" s="232"/>
      <c r="G118" s="232"/>
      <c r="H118" s="232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 x14ac:dyDescent="0.2">
      <c r="A119" s="29"/>
      <c r="B119" s="30"/>
      <c r="C119" s="24" t="s">
        <v>125</v>
      </c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 x14ac:dyDescent="0.2">
      <c r="A120" s="29"/>
      <c r="B120" s="30"/>
      <c r="C120" s="29"/>
      <c r="D120" s="29"/>
      <c r="E120" s="225" t="str">
        <f>E9</f>
        <v>SO 104 - KOMPOSTOVACIA PLOCHA</v>
      </c>
      <c r="F120" s="230"/>
      <c r="G120" s="230"/>
      <c r="H120" s="230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 x14ac:dyDescent="0.2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 x14ac:dyDescent="0.2">
      <c r="A122" s="29"/>
      <c r="B122" s="30"/>
      <c r="C122" s="24" t="s">
        <v>19</v>
      </c>
      <c r="D122" s="29"/>
      <c r="E122" s="29"/>
      <c r="F122" s="22" t="str">
        <f>F12</f>
        <v>Partizánske parc.č.: 3958/171</v>
      </c>
      <c r="G122" s="29"/>
      <c r="H122" s="29"/>
      <c r="I122" s="24" t="s">
        <v>21</v>
      </c>
      <c r="J122" s="52" t="str">
        <f>IF(J12="","",J12)</f>
        <v>17. 2. 2020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5" customHeight="1" x14ac:dyDescent="0.2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 x14ac:dyDescent="0.2">
      <c r="A124" s="29"/>
      <c r="B124" s="30"/>
      <c r="C124" s="24" t="s">
        <v>23</v>
      </c>
      <c r="D124" s="29"/>
      <c r="E124" s="29"/>
      <c r="F124" s="22" t="str">
        <f>E15</f>
        <v>Mesto Partizánske</v>
      </c>
      <c r="G124" s="29"/>
      <c r="H124" s="29"/>
      <c r="I124" s="24" t="s">
        <v>29</v>
      </c>
      <c r="J124" s="27" t="str">
        <f>E21</f>
        <v>Hescon, s.r.o.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5.2" customHeight="1" x14ac:dyDescent="0.2">
      <c r="A125" s="29"/>
      <c r="B125" s="30"/>
      <c r="C125" s="24" t="s">
        <v>27</v>
      </c>
      <c r="D125" s="29"/>
      <c r="E125" s="29"/>
      <c r="F125" s="22" t="str">
        <f>IF(E18="","",E18)</f>
        <v>Vyplň údaj</v>
      </c>
      <c r="G125" s="29"/>
      <c r="H125" s="29"/>
      <c r="I125" s="24" t="s">
        <v>32</v>
      </c>
      <c r="J125" s="27" t="str">
        <f>E24</f>
        <v>Hescon, s.r.o.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 x14ac:dyDescent="0.2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 x14ac:dyDescent="0.2">
      <c r="A127" s="117"/>
      <c r="B127" s="118"/>
      <c r="C127" s="119" t="s">
        <v>148</v>
      </c>
      <c r="D127" s="120" t="s">
        <v>60</v>
      </c>
      <c r="E127" s="120" t="s">
        <v>56</v>
      </c>
      <c r="F127" s="120" t="s">
        <v>57</v>
      </c>
      <c r="G127" s="120" t="s">
        <v>149</v>
      </c>
      <c r="H127" s="120" t="s">
        <v>150</v>
      </c>
      <c r="I127" s="120" t="s">
        <v>151</v>
      </c>
      <c r="J127" s="121" t="s">
        <v>130</v>
      </c>
      <c r="K127" s="122" t="s">
        <v>152</v>
      </c>
      <c r="L127" s="123"/>
      <c r="M127" s="59" t="s">
        <v>1</v>
      </c>
      <c r="N127" s="60" t="s">
        <v>39</v>
      </c>
      <c r="O127" s="60" t="s">
        <v>153</v>
      </c>
      <c r="P127" s="60" t="s">
        <v>154</v>
      </c>
      <c r="Q127" s="60" t="s">
        <v>155</v>
      </c>
      <c r="R127" s="60" t="s">
        <v>156</v>
      </c>
      <c r="S127" s="60" t="s">
        <v>157</v>
      </c>
      <c r="T127" s="61" t="s">
        <v>158</v>
      </c>
      <c r="U127" s="117"/>
      <c r="V127" s="117"/>
      <c r="W127" s="117"/>
      <c r="X127" s="117"/>
      <c r="Y127" s="117"/>
      <c r="Z127" s="117"/>
      <c r="AA127" s="117"/>
      <c r="AB127" s="117"/>
      <c r="AC127" s="117"/>
      <c r="AD127" s="117"/>
      <c r="AE127" s="117"/>
    </row>
    <row r="128" spans="1:63" s="2" customFormat="1" ht="22.9" customHeight="1" x14ac:dyDescent="0.25">
      <c r="A128" s="29"/>
      <c r="B128" s="30"/>
      <c r="C128" s="66" t="s">
        <v>131</v>
      </c>
      <c r="D128" s="29"/>
      <c r="E128" s="29"/>
      <c r="F128" s="29"/>
      <c r="G128" s="29"/>
      <c r="H128" s="29"/>
      <c r="I128" s="29"/>
      <c r="J128" s="124">
        <f>BK128</f>
        <v>177497.94</v>
      </c>
      <c r="K128" s="29"/>
      <c r="L128" s="30"/>
      <c r="M128" s="62"/>
      <c r="N128" s="53"/>
      <c r="O128" s="63"/>
      <c r="P128" s="125">
        <f>P129+P160+P165+P171</f>
        <v>0</v>
      </c>
      <c r="Q128" s="63"/>
      <c r="R128" s="125">
        <f>R129+R160+R165+R171</f>
        <v>2190.4245485900001</v>
      </c>
      <c r="S128" s="63"/>
      <c r="T128" s="126">
        <f>T129+T160+T165+T171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74</v>
      </c>
      <c r="AU128" s="14" t="s">
        <v>132</v>
      </c>
      <c r="BK128" s="127">
        <f>BK129+BK160+BK165+BK171</f>
        <v>177497.94</v>
      </c>
    </row>
    <row r="129" spans="1:65" s="12" customFormat="1" ht="25.9" customHeight="1" x14ac:dyDescent="0.2">
      <c r="B129" s="128"/>
      <c r="D129" s="129" t="s">
        <v>74</v>
      </c>
      <c r="E129" s="130" t="s">
        <v>159</v>
      </c>
      <c r="F129" s="130" t="s">
        <v>160</v>
      </c>
      <c r="I129" s="131"/>
      <c r="J129" s="132">
        <f>BK129</f>
        <v>81842.860000000015</v>
      </c>
      <c r="L129" s="128"/>
      <c r="M129" s="133"/>
      <c r="N129" s="134"/>
      <c r="O129" s="134"/>
      <c r="P129" s="135">
        <f>P130+P138+P145+P148+P155+P158</f>
        <v>0</v>
      </c>
      <c r="Q129" s="134"/>
      <c r="R129" s="135">
        <f>R130+R138+R145+R148+R155+R158</f>
        <v>2190.3475485899999</v>
      </c>
      <c r="S129" s="134"/>
      <c r="T129" s="136">
        <f>T130+T138+T145+T148+T155+T158</f>
        <v>0</v>
      </c>
      <c r="AR129" s="129" t="s">
        <v>83</v>
      </c>
      <c r="AT129" s="137" t="s">
        <v>74</v>
      </c>
      <c r="AU129" s="137" t="s">
        <v>75</v>
      </c>
      <c r="AY129" s="129" t="s">
        <v>161</v>
      </c>
      <c r="BK129" s="138">
        <f>BK130+BK138+BK145+BK148+BK155+BK158</f>
        <v>81842.860000000015</v>
      </c>
    </row>
    <row r="130" spans="1:65" s="12" customFormat="1" ht="22.9" customHeight="1" x14ac:dyDescent="0.2">
      <c r="B130" s="128"/>
      <c r="D130" s="129" t="s">
        <v>74</v>
      </c>
      <c r="E130" s="139" t="s">
        <v>83</v>
      </c>
      <c r="F130" s="139" t="s">
        <v>162</v>
      </c>
      <c r="I130" s="131"/>
      <c r="J130" s="140">
        <f>BK130</f>
        <v>6491.18</v>
      </c>
      <c r="L130" s="128"/>
      <c r="M130" s="133"/>
      <c r="N130" s="134"/>
      <c r="O130" s="134"/>
      <c r="P130" s="135">
        <f>SUM(P131:P137)</f>
        <v>0</v>
      </c>
      <c r="Q130" s="134"/>
      <c r="R130" s="135">
        <f>SUM(R131:R137)</f>
        <v>0</v>
      </c>
      <c r="S130" s="134"/>
      <c r="T130" s="136">
        <f>SUM(T131:T137)</f>
        <v>0</v>
      </c>
      <c r="AR130" s="129" t="s">
        <v>83</v>
      </c>
      <c r="AT130" s="137" t="s">
        <v>74</v>
      </c>
      <c r="AU130" s="137" t="s">
        <v>83</v>
      </c>
      <c r="AY130" s="129" t="s">
        <v>161</v>
      </c>
      <c r="BK130" s="138">
        <f>SUM(BK131:BK137)</f>
        <v>6491.18</v>
      </c>
    </row>
    <row r="131" spans="1:65" s="2" customFormat="1" ht="24.2" customHeight="1" x14ac:dyDescent="0.2">
      <c r="A131" s="29"/>
      <c r="B131" s="141"/>
      <c r="C131" s="142" t="s">
        <v>83</v>
      </c>
      <c r="D131" s="142" t="s">
        <v>164</v>
      </c>
      <c r="E131" s="143" t="s">
        <v>818</v>
      </c>
      <c r="F131" s="144" t="s">
        <v>819</v>
      </c>
      <c r="G131" s="145" t="s">
        <v>167</v>
      </c>
      <c r="H131" s="146">
        <v>944.88</v>
      </c>
      <c r="I131" s="147">
        <v>2.5</v>
      </c>
      <c r="J131" s="148">
        <f t="shared" ref="J131:J137" si="0">ROUND(I131*H131,2)</f>
        <v>2362.1999999999998</v>
      </c>
      <c r="K131" s="149"/>
      <c r="L131" s="30"/>
      <c r="M131" s="150" t="s">
        <v>1</v>
      </c>
      <c r="N131" s="151" t="s">
        <v>41</v>
      </c>
      <c r="O131" s="55"/>
      <c r="P131" s="152">
        <f t="shared" ref="P131:P137" si="1">O131*H131</f>
        <v>0</v>
      </c>
      <c r="Q131" s="152">
        <v>0</v>
      </c>
      <c r="R131" s="152">
        <f t="shared" ref="R131:R137" si="2">Q131*H131</f>
        <v>0</v>
      </c>
      <c r="S131" s="152">
        <v>0</v>
      </c>
      <c r="T131" s="153">
        <f t="shared" ref="T131:T137" si="3"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168</v>
      </c>
      <c r="AT131" s="154" t="s">
        <v>164</v>
      </c>
      <c r="AU131" s="154" t="s">
        <v>163</v>
      </c>
      <c r="AY131" s="14" t="s">
        <v>161</v>
      </c>
      <c r="BE131" s="155">
        <f t="shared" ref="BE131:BE137" si="4">IF(N131="základná",J131,0)</f>
        <v>0</v>
      </c>
      <c r="BF131" s="155">
        <f t="shared" ref="BF131:BF137" si="5">IF(N131="znížená",J131,0)</f>
        <v>2362.1999999999998</v>
      </c>
      <c r="BG131" s="155">
        <f t="shared" ref="BG131:BG137" si="6">IF(N131="zákl. prenesená",J131,0)</f>
        <v>0</v>
      </c>
      <c r="BH131" s="155">
        <f t="shared" ref="BH131:BH137" si="7">IF(N131="zníž. prenesená",J131,0)</f>
        <v>0</v>
      </c>
      <c r="BI131" s="155">
        <f t="shared" ref="BI131:BI137" si="8">IF(N131="nulová",J131,0)</f>
        <v>0</v>
      </c>
      <c r="BJ131" s="14" t="s">
        <v>163</v>
      </c>
      <c r="BK131" s="155">
        <f t="shared" ref="BK131:BK137" si="9">ROUND(I131*H131,2)</f>
        <v>2362.1999999999998</v>
      </c>
      <c r="BL131" s="14" t="s">
        <v>168</v>
      </c>
      <c r="BM131" s="154" t="s">
        <v>820</v>
      </c>
    </row>
    <row r="132" spans="1:65" s="2" customFormat="1" ht="24.2" customHeight="1" x14ac:dyDescent="0.2">
      <c r="A132" s="29"/>
      <c r="B132" s="141"/>
      <c r="C132" s="142" t="s">
        <v>163</v>
      </c>
      <c r="D132" s="142" t="s">
        <v>164</v>
      </c>
      <c r="E132" s="143" t="s">
        <v>821</v>
      </c>
      <c r="F132" s="144" t="s">
        <v>822</v>
      </c>
      <c r="G132" s="145" t="s">
        <v>167</v>
      </c>
      <c r="H132" s="146">
        <v>944.88</v>
      </c>
      <c r="I132" s="147">
        <v>0.5</v>
      </c>
      <c r="J132" s="148">
        <f t="shared" si="0"/>
        <v>472.44</v>
      </c>
      <c r="K132" s="149"/>
      <c r="L132" s="30"/>
      <c r="M132" s="150" t="s">
        <v>1</v>
      </c>
      <c r="N132" s="151" t="s">
        <v>41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168</v>
      </c>
      <c r="AT132" s="154" t="s">
        <v>164</v>
      </c>
      <c r="AU132" s="154" t="s">
        <v>163</v>
      </c>
      <c r="AY132" s="14" t="s">
        <v>161</v>
      </c>
      <c r="BE132" s="155">
        <f t="shared" si="4"/>
        <v>0</v>
      </c>
      <c r="BF132" s="155">
        <f t="shared" si="5"/>
        <v>472.44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163</v>
      </c>
      <c r="BK132" s="155">
        <f t="shared" si="9"/>
        <v>472.44</v>
      </c>
      <c r="BL132" s="14" t="s">
        <v>168</v>
      </c>
      <c r="BM132" s="154" t="s">
        <v>823</v>
      </c>
    </row>
    <row r="133" spans="1:65" s="2" customFormat="1" ht="14.45" customHeight="1" x14ac:dyDescent="0.2">
      <c r="A133" s="29"/>
      <c r="B133" s="141"/>
      <c r="C133" s="142" t="s">
        <v>170</v>
      </c>
      <c r="D133" s="142" t="s">
        <v>164</v>
      </c>
      <c r="E133" s="143" t="s">
        <v>165</v>
      </c>
      <c r="F133" s="144" t="s">
        <v>166</v>
      </c>
      <c r="G133" s="145" t="s">
        <v>167</v>
      </c>
      <c r="H133" s="146">
        <v>5.84</v>
      </c>
      <c r="I133" s="147">
        <v>7</v>
      </c>
      <c r="J133" s="148">
        <f t="shared" si="0"/>
        <v>40.880000000000003</v>
      </c>
      <c r="K133" s="149"/>
      <c r="L133" s="30"/>
      <c r="M133" s="150" t="s">
        <v>1</v>
      </c>
      <c r="N133" s="151" t="s">
        <v>41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168</v>
      </c>
      <c r="AT133" s="154" t="s">
        <v>164</v>
      </c>
      <c r="AU133" s="154" t="s">
        <v>163</v>
      </c>
      <c r="AY133" s="14" t="s">
        <v>161</v>
      </c>
      <c r="BE133" s="155">
        <f t="shared" si="4"/>
        <v>0</v>
      </c>
      <c r="BF133" s="155">
        <f t="shared" si="5"/>
        <v>40.880000000000003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163</v>
      </c>
      <c r="BK133" s="155">
        <f t="shared" si="9"/>
        <v>40.880000000000003</v>
      </c>
      <c r="BL133" s="14" t="s">
        <v>168</v>
      </c>
      <c r="BM133" s="154" t="s">
        <v>824</v>
      </c>
    </row>
    <row r="134" spans="1:65" s="2" customFormat="1" ht="37.9" customHeight="1" x14ac:dyDescent="0.2">
      <c r="A134" s="29"/>
      <c r="B134" s="141"/>
      <c r="C134" s="142" t="s">
        <v>168</v>
      </c>
      <c r="D134" s="142" t="s">
        <v>164</v>
      </c>
      <c r="E134" s="143" t="s">
        <v>171</v>
      </c>
      <c r="F134" s="144" t="s">
        <v>172</v>
      </c>
      <c r="G134" s="145" t="s">
        <v>167</v>
      </c>
      <c r="H134" s="146">
        <v>5.84</v>
      </c>
      <c r="I134" s="147">
        <v>0.5</v>
      </c>
      <c r="J134" s="148">
        <f t="shared" si="0"/>
        <v>2.92</v>
      </c>
      <c r="K134" s="149"/>
      <c r="L134" s="30"/>
      <c r="M134" s="150" t="s">
        <v>1</v>
      </c>
      <c r="N134" s="151" t="s">
        <v>41</v>
      </c>
      <c r="O134" s="55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168</v>
      </c>
      <c r="AT134" s="154" t="s">
        <v>164</v>
      </c>
      <c r="AU134" s="154" t="s">
        <v>163</v>
      </c>
      <c r="AY134" s="14" t="s">
        <v>161</v>
      </c>
      <c r="BE134" s="155">
        <f t="shared" si="4"/>
        <v>0</v>
      </c>
      <c r="BF134" s="155">
        <f t="shared" si="5"/>
        <v>2.92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163</v>
      </c>
      <c r="BK134" s="155">
        <f t="shared" si="9"/>
        <v>2.92</v>
      </c>
      <c r="BL134" s="14" t="s">
        <v>168</v>
      </c>
      <c r="BM134" s="154" t="s">
        <v>825</v>
      </c>
    </row>
    <row r="135" spans="1:65" s="2" customFormat="1" ht="24.2" customHeight="1" x14ac:dyDescent="0.2">
      <c r="A135" s="29"/>
      <c r="B135" s="141"/>
      <c r="C135" s="142" t="s">
        <v>177</v>
      </c>
      <c r="D135" s="142" t="s">
        <v>164</v>
      </c>
      <c r="E135" s="143" t="s">
        <v>174</v>
      </c>
      <c r="F135" s="144" t="s">
        <v>175</v>
      </c>
      <c r="G135" s="145" t="s">
        <v>167</v>
      </c>
      <c r="H135" s="146">
        <v>950.72</v>
      </c>
      <c r="I135" s="147">
        <v>1</v>
      </c>
      <c r="J135" s="148">
        <f t="shared" si="0"/>
        <v>950.72</v>
      </c>
      <c r="K135" s="149"/>
      <c r="L135" s="30"/>
      <c r="M135" s="150" t="s">
        <v>1</v>
      </c>
      <c r="N135" s="151" t="s">
        <v>41</v>
      </c>
      <c r="O135" s="55"/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163</v>
      </c>
      <c r="AY135" s="14" t="s">
        <v>161</v>
      </c>
      <c r="BE135" s="155">
        <f t="shared" si="4"/>
        <v>0</v>
      </c>
      <c r="BF135" s="155">
        <f t="shared" si="5"/>
        <v>950.72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4" t="s">
        <v>163</v>
      </c>
      <c r="BK135" s="155">
        <f t="shared" si="9"/>
        <v>950.72</v>
      </c>
      <c r="BL135" s="14" t="s">
        <v>168</v>
      </c>
      <c r="BM135" s="154" t="s">
        <v>826</v>
      </c>
    </row>
    <row r="136" spans="1:65" s="2" customFormat="1" ht="37.9" customHeight="1" x14ac:dyDescent="0.2">
      <c r="A136" s="29"/>
      <c r="B136" s="141"/>
      <c r="C136" s="142" t="s">
        <v>181</v>
      </c>
      <c r="D136" s="142" t="s">
        <v>164</v>
      </c>
      <c r="E136" s="143" t="s">
        <v>827</v>
      </c>
      <c r="F136" s="144" t="s">
        <v>828</v>
      </c>
      <c r="G136" s="145" t="s">
        <v>167</v>
      </c>
      <c r="H136" s="146">
        <v>950.72</v>
      </c>
      <c r="I136" s="147">
        <v>2.5</v>
      </c>
      <c r="J136" s="148">
        <f t="shared" si="0"/>
        <v>2376.8000000000002</v>
      </c>
      <c r="K136" s="149"/>
      <c r="L136" s="30"/>
      <c r="M136" s="150" t="s">
        <v>1</v>
      </c>
      <c r="N136" s="151" t="s">
        <v>41</v>
      </c>
      <c r="O136" s="55"/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163</v>
      </c>
      <c r="AY136" s="14" t="s">
        <v>161</v>
      </c>
      <c r="BE136" s="155">
        <f t="shared" si="4"/>
        <v>0</v>
      </c>
      <c r="BF136" s="155">
        <f t="shared" si="5"/>
        <v>2376.8000000000002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4" t="s">
        <v>163</v>
      </c>
      <c r="BK136" s="155">
        <f t="shared" si="9"/>
        <v>2376.8000000000002</v>
      </c>
      <c r="BL136" s="14" t="s">
        <v>168</v>
      </c>
      <c r="BM136" s="154" t="s">
        <v>829</v>
      </c>
    </row>
    <row r="137" spans="1:65" s="2" customFormat="1" ht="14.45" customHeight="1" x14ac:dyDescent="0.2">
      <c r="A137" s="29"/>
      <c r="B137" s="141"/>
      <c r="C137" s="142" t="s">
        <v>186</v>
      </c>
      <c r="D137" s="142" t="s">
        <v>164</v>
      </c>
      <c r="E137" s="143" t="s">
        <v>537</v>
      </c>
      <c r="F137" s="144" t="s">
        <v>538</v>
      </c>
      <c r="G137" s="145" t="s">
        <v>167</v>
      </c>
      <c r="H137" s="146">
        <v>950.72</v>
      </c>
      <c r="I137" s="147">
        <v>0.3</v>
      </c>
      <c r="J137" s="148">
        <f t="shared" si="0"/>
        <v>285.22000000000003</v>
      </c>
      <c r="K137" s="149"/>
      <c r="L137" s="30"/>
      <c r="M137" s="150" t="s">
        <v>1</v>
      </c>
      <c r="N137" s="151" t="s">
        <v>41</v>
      </c>
      <c r="O137" s="55"/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168</v>
      </c>
      <c r="AT137" s="154" t="s">
        <v>164</v>
      </c>
      <c r="AU137" s="154" t="s">
        <v>163</v>
      </c>
      <c r="AY137" s="14" t="s">
        <v>161</v>
      </c>
      <c r="BE137" s="155">
        <f t="shared" si="4"/>
        <v>0</v>
      </c>
      <c r="BF137" s="155">
        <f t="shared" si="5"/>
        <v>285.22000000000003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4" t="s">
        <v>163</v>
      </c>
      <c r="BK137" s="155">
        <f t="shared" si="9"/>
        <v>285.22000000000003</v>
      </c>
      <c r="BL137" s="14" t="s">
        <v>168</v>
      </c>
      <c r="BM137" s="154" t="s">
        <v>830</v>
      </c>
    </row>
    <row r="138" spans="1:65" s="12" customFormat="1" ht="22.9" customHeight="1" x14ac:dyDescent="0.2">
      <c r="B138" s="128"/>
      <c r="D138" s="129" t="s">
        <v>74</v>
      </c>
      <c r="E138" s="139" t="s">
        <v>163</v>
      </c>
      <c r="F138" s="139" t="s">
        <v>185</v>
      </c>
      <c r="I138" s="131"/>
      <c r="J138" s="140">
        <f>BK138</f>
        <v>5660.93</v>
      </c>
      <c r="L138" s="128"/>
      <c r="M138" s="133"/>
      <c r="N138" s="134"/>
      <c r="O138" s="134"/>
      <c r="P138" s="135">
        <f>SUM(P139:P144)</f>
        <v>0</v>
      </c>
      <c r="Q138" s="134"/>
      <c r="R138" s="135">
        <f>SUM(R139:R144)</f>
        <v>38.496159060000004</v>
      </c>
      <c r="S138" s="134"/>
      <c r="T138" s="136">
        <f>SUM(T139:T144)</f>
        <v>0</v>
      </c>
      <c r="AR138" s="129" t="s">
        <v>83</v>
      </c>
      <c r="AT138" s="137" t="s">
        <v>74</v>
      </c>
      <c r="AU138" s="137" t="s">
        <v>83</v>
      </c>
      <c r="AY138" s="129" t="s">
        <v>161</v>
      </c>
      <c r="BK138" s="138">
        <f>SUM(BK139:BK144)</f>
        <v>5660.93</v>
      </c>
    </row>
    <row r="139" spans="1:65" s="2" customFormat="1" ht="14.45" customHeight="1" x14ac:dyDescent="0.2">
      <c r="A139" s="29"/>
      <c r="B139" s="141"/>
      <c r="C139" s="142" t="s">
        <v>190</v>
      </c>
      <c r="D139" s="142" t="s">
        <v>164</v>
      </c>
      <c r="E139" s="143" t="s">
        <v>543</v>
      </c>
      <c r="F139" s="144" t="s">
        <v>544</v>
      </c>
      <c r="G139" s="145" t="s">
        <v>167</v>
      </c>
      <c r="H139" s="146">
        <v>9.6</v>
      </c>
      <c r="I139" s="147">
        <v>75</v>
      </c>
      <c r="J139" s="148">
        <f t="shared" ref="J139:J144" si="10">ROUND(I139*H139,2)</f>
        <v>720</v>
      </c>
      <c r="K139" s="149"/>
      <c r="L139" s="30"/>
      <c r="M139" s="150" t="s">
        <v>1</v>
      </c>
      <c r="N139" s="151" t="s">
        <v>41</v>
      </c>
      <c r="O139" s="55"/>
      <c r="P139" s="152">
        <f t="shared" ref="P139:P144" si="11">O139*H139</f>
        <v>0</v>
      </c>
      <c r="Q139" s="152">
        <v>2.23543</v>
      </c>
      <c r="R139" s="152">
        <f t="shared" ref="R139:R144" si="12">Q139*H139</f>
        <v>21.460128000000001</v>
      </c>
      <c r="S139" s="152">
        <v>0</v>
      </c>
      <c r="T139" s="153">
        <f t="shared" ref="T139:T144" si="13"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168</v>
      </c>
      <c r="AT139" s="154" t="s">
        <v>164</v>
      </c>
      <c r="AU139" s="154" t="s">
        <v>163</v>
      </c>
      <c r="AY139" s="14" t="s">
        <v>161</v>
      </c>
      <c r="BE139" s="155">
        <f t="shared" ref="BE139:BE144" si="14">IF(N139="základná",J139,0)</f>
        <v>0</v>
      </c>
      <c r="BF139" s="155">
        <f t="shared" ref="BF139:BF144" si="15">IF(N139="znížená",J139,0)</f>
        <v>720</v>
      </c>
      <c r="BG139" s="155">
        <f t="shared" ref="BG139:BG144" si="16">IF(N139="zákl. prenesená",J139,0)</f>
        <v>0</v>
      </c>
      <c r="BH139" s="155">
        <f t="shared" ref="BH139:BH144" si="17">IF(N139="zníž. prenesená",J139,0)</f>
        <v>0</v>
      </c>
      <c r="BI139" s="155">
        <f t="shared" ref="BI139:BI144" si="18">IF(N139="nulová",J139,0)</f>
        <v>0</v>
      </c>
      <c r="BJ139" s="14" t="s">
        <v>163</v>
      </c>
      <c r="BK139" s="155">
        <f t="shared" ref="BK139:BK144" si="19">ROUND(I139*H139,2)</f>
        <v>720</v>
      </c>
      <c r="BL139" s="14" t="s">
        <v>168</v>
      </c>
      <c r="BM139" s="154" t="s">
        <v>831</v>
      </c>
    </row>
    <row r="140" spans="1:65" s="2" customFormat="1" ht="24.2" customHeight="1" x14ac:dyDescent="0.2">
      <c r="A140" s="29"/>
      <c r="B140" s="141"/>
      <c r="C140" s="142" t="s">
        <v>195</v>
      </c>
      <c r="D140" s="142" t="s">
        <v>164</v>
      </c>
      <c r="E140" s="143" t="s">
        <v>187</v>
      </c>
      <c r="F140" s="144" t="s">
        <v>188</v>
      </c>
      <c r="G140" s="145" t="s">
        <v>167</v>
      </c>
      <c r="H140" s="146">
        <v>5.84</v>
      </c>
      <c r="I140" s="147">
        <v>80</v>
      </c>
      <c r="J140" s="148">
        <f t="shared" si="10"/>
        <v>467.2</v>
      </c>
      <c r="K140" s="149"/>
      <c r="L140" s="30"/>
      <c r="M140" s="150" t="s">
        <v>1</v>
      </c>
      <c r="N140" s="151" t="s">
        <v>41</v>
      </c>
      <c r="O140" s="55"/>
      <c r="P140" s="152">
        <f t="shared" si="11"/>
        <v>0</v>
      </c>
      <c r="Q140" s="152">
        <v>2.2151299999999998</v>
      </c>
      <c r="R140" s="152">
        <f t="shared" si="12"/>
        <v>12.936359199999998</v>
      </c>
      <c r="S140" s="152">
        <v>0</v>
      </c>
      <c r="T140" s="153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168</v>
      </c>
      <c r="AT140" s="154" t="s">
        <v>164</v>
      </c>
      <c r="AU140" s="154" t="s">
        <v>163</v>
      </c>
      <c r="AY140" s="14" t="s">
        <v>161</v>
      </c>
      <c r="BE140" s="155">
        <f t="shared" si="14"/>
        <v>0</v>
      </c>
      <c r="BF140" s="155">
        <f t="shared" si="15"/>
        <v>467.2</v>
      </c>
      <c r="BG140" s="155">
        <f t="shared" si="16"/>
        <v>0</v>
      </c>
      <c r="BH140" s="155">
        <f t="shared" si="17"/>
        <v>0</v>
      </c>
      <c r="BI140" s="155">
        <f t="shared" si="18"/>
        <v>0</v>
      </c>
      <c r="BJ140" s="14" t="s">
        <v>163</v>
      </c>
      <c r="BK140" s="155">
        <f t="shared" si="19"/>
        <v>467.2</v>
      </c>
      <c r="BL140" s="14" t="s">
        <v>168</v>
      </c>
      <c r="BM140" s="154" t="s">
        <v>832</v>
      </c>
    </row>
    <row r="141" spans="1:65" s="2" customFormat="1" ht="14.45" customHeight="1" x14ac:dyDescent="0.2">
      <c r="A141" s="29"/>
      <c r="B141" s="141"/>
      <c r="C141" s="142" t="s">
        <v>200</v>
      </c>
      <c r="D141" s="142" t="s">
        <v>164</v>
      </c>
      <c r="E141" s="143" t="s">
        <v>191</v>
      </c>
      <c r="F141" s="144" t="s">
        <v>192</v>
      </c>
      <c r="G141" s="145" t="s">
        <v>193</v>
      </c>
      <c r="H141" s="146">
        <v>0.35</v>
      </c>
      <c r="I141" s="147">
        <v>1250</v>
      </c>
      <c r="J141" s="148">
        <f t="shared" si="10"/>
        <v>437.5</v>
      </c>
      <c r="K141" s="149"/>
      <c r="L141" s="30"/>
      <c r="M141" s="150" t="s">
        <v>1</v>
      </c>
      <c r="N141" s="151" t="s">
        <v>41</v>
      </c>
      <c r="O141" s="55"/>
      <c r="P141" s="152">
        <f t="shared" si="11"/>
        <v>0</v>
      </c>
      <c r="Q141" s="152">
        <v>1.01895</v>
      </c>
      <c r="R141" s="152">
        <f t="shared" si="12"/>
        <v>0.35663249999999996</v>
      </c>
      <c r="S141" s="152">
        <v>0</v>
      </c>
      <c r="T141" s="153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168</v>
      </c>
      <c r="AT141" s="154" t="s">
        <v>164</v>
      </c>
      <c r="AU141" s="154" t="s">
        <v>163</v>
      </c>
      <c r="AY141" s="14" t="s">
        <v>161</v>
      </c>
      <c r="BE141" s="155">
        <f t="shared" si="14"/>
        <v>0</v>
      </c>
      <c r="BF141" s="155">
        <f t="shared" si="15"/>
        <v>437.5</v>
      </c>
      <c r="BG141" s="155">
        <f t="shared" si="16"/>
        <v>0</v>
      </c>
      <c r="BH141" s="155">
        <f t="shared" si="17"/>
        <v>0</v>
      </c>
      <c r="BI141" s="155">
        <f t="shared" si="18"/>
        <v>0</v>
      </c>
      <c r="BJ141" s="14" t="s">
        <v>163</v>
      </c>
      <c r="BK141" s="155">
        <f t="shared" si="19"/>
        <v>437.5</v>
      </c>
      <c r="BL141" s="14" t="s">
        <v>168</v>
      </c>
      <c r="BM141" s="154" t="s">
        <v>833</v>
      </c>
    </row>
    <row r="142" spans="1:65" s="2" customFormat="1" ht="24.2" customHeight="1" x14ac:dyDescent="0.2">
      <c r="A142" s="29"/>
      <c r="B142" s="141"/>
      <c r="C142" s="142" t="s">
        <v>205</v>
      </c>
      <c r="D142" s="142" t="s">
        <v>164</v>
      </c>
      <c r="E142" s="143" t="s">
        <v>196</v>
      </c>
      <c r="F142" s="144" t="s">
        <v>197</v>
      </c>
      <c r="G142" s="145" t="s">
        <v>198</v>
      </c>
      <c r="H142" s="146">
        <v>1488.2860000000001</v>
      </c>
      <c r="I142" s="147">
        <v>0.5</v>
      </c>
      <c r="J142" s="148">
        <f t="shared" si="10"/>
        <v>744.14</v>
      </c>
      <c r="K142" s="149"/>
      <c r="L142" s="30"/>
      <c r="M142" s="150" t="s">
        <v>1</v>
      </c>
      <c r="N142" s="151" t="s">
        <v>41</v>
      </c>
      <c r="O142" s="55"/>
      <c r="P142" s="152">
        <f t="shared" si="11"/>
        <v>0</v>
      </c>
      <c r="Q142" s="152">
        <v>3.0000000000000001E-5</v>
      </c>
      <c r="R142" s="152">
        <f t="shared" si="12"/>
        <v>4.464858E-2</v>
      </c>
      <c r="S142" s="152">
        <v>0</v>
      </c>
      <c r="T142" s="153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168</v>
      </c>
      <c r="AT142" s="154" t="s">
        <v>164</v>
      </c>
      <c r="AU142" s="154" t="s">
        <v>163</v>
      </c>
      <c r="AY142" s="14" t="s">
        <v>161</v>
      </c>
      <c r="BE142" s="155">
        <f t="shared" si="14"/>
        <v>0</v>
      </c>
      <c r="BF142" s="155">
        <f t="shared" si="15"/>
        <v>744.14</v>
      </c>
      <c r="BG142" s="155">
        <f t="shared" si="16"/>
        <v>0</v>
      </c>
      <c r="BH142" s="155">
        <f t="shared" si="17"/>
        <v>0</v>
      </c>
      <c r="BI142" s="155">
        <f t="shared" si="18"/>
        <v>0</v>
      </c>
      <c r="BJ142" s="14" t="s">
        <v>163</v>
      </c>
      <c r="BK142" s="155">
        <f t="shared" si="19"/>
        <v>744.14</v>
      </c>
      <c r="BL142" s="14" t="s">
        <v>168</v>
      </c>
      <c r="BM142" s="154" t="s">
        <v>834</v>
      </c>
    </row>
    <row r="143" spans="1:65" s="2" customFormat="1" ht="14.45" customHeight="1" x14ac:dyDescent="0.2">
      <c r="A143" s="29"/>
      <c r="B143" s="141"/>
      <c r="C143" s="156" t="s">
        <v>210</v>
      </c>
      <c r="D143" s="156" t="s">
        <v>201</v>
      </c>
      <c r="E143" s="157" t="s">
        <v>202</v>
      </c>
      <c r="F143" s="158" t="s">
        <v>203</v>
      </c>
      <c r="G143" s="159" t="s">
        <v>198</v>
      </c>
      <c r="H143" s="160">
        <v>1518.0519999999999</v>
      </c>
      <c r="I143" s="161">
        <v>0.6</v>
      </c>
      <c r="J143" s="162">
        <f t="shared" si="10"/>
        <v>910.83</v>
      </c>
      <c r="K143" s="163"/>
      <c r="L143" s="164"/>
      <c r="M143" s="165" t="s">
        <v>1</v>
      </c>
      <c r="N143" s="166" t="s">
        <v>41</v>
      </c>
      <c r="O143" s="55"/>
      <c r="P143" s="152">
        <f t="shared" si="11"/>
        <v>0</v>
      </c>
      <c r="Q143" s="152">
        <v>2.5000000000000001E-4</v>
      </c>
      <c r="R143" s="152">
        <f t="shared" si="12"/>
        <v>0.37951299999999999</v>
      </c>
      <c r="S143" s="152">
        <v>0</v>
      </c>
      <c r="T143" s="153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190</v>
      </c>
      <c r="AT143" s="154" t="s">
        <v>201</v>
      </c>
      <c r="AU143" s="154" t="s">
        <v>163</v>
      </c>
      <c r="AY143" s="14" t="s">
        <v>161</v>
      </c>
      <c r="BE143" s="155">
        <f t="shared" si="14"/>
        <v>0</v>
      </c>
      <c r="BF143" s="155">
        <f t="shared" si="15"/>
        <v>910.83</v>
      </c>
      <c r="BG143" s="155">
        <f t="shared" si="16"/>
        <v>0</v>
      </c>
      <c r="BH143" s="155">
        <f t="shared" si="17"/>
        <v>0</v>
      </c>
      <c r="BI143" s="155">
        <f t="shared" si="18"/>
        <v>0</v>
      </c>
      <c r="BJ143" s="14" t="s">
        <v>163</v>
      </c>
      <c r="BK143" s="155">
        <f t="shared" si="19"/>
        <v>910.83</v>
      </c>
      <c r="BL143" s="14" t="s">
        <v>168</v>
      </c>
      <c r="BM143" s="154" t="s">
        <v>835</v>
      </c>
    </row>
    <row r="144" spans="1:65" s="2" customFormat="1" ht="37.9" customHeight="1" x14ac:dyDescent="0.2">
      <c r="A144" s="29"/>
      <c r="B144" s="141"/>
      <c r="C144" s="142" t="s">
        <v>214</v>
      </c>
      <c r="D144" s="142" t="s">
        <v>164</v>
      </c>
      <c r="E144" s="143" t="s">
        <v>206</v>
      </c>
      <c r="F144" s="144" t="s">
        <v>207</v>
      </c>
      <c r="G144" s="145" t="s">
        <v>198</v>
      </c>
      <c r="H144" s="146">
        <v>1488.2860000000001</v>
      </c>
      <c r="I144" s="147">
        <v>1.6</v>
      </c>
      <c r="J144" s="148">
        <f t="shared" si="10"/>
        <v>2381.2600000000002</v>
      </c>
      <c r="K144" s="149"/>
      <c r="L144" s="30"/>
      <c r="M144" s="150" t="s">
        <v>1</v>
      </c>
      <c r="N144" s="151" t="s">
        <v>41</v>
      </c>
      <c r="O144" s="55"/>
      <c r="P144" s="152">
        <f t="shared" si="11"/>
        <v>0</v>
      </c>
      <c r="Q144" s="152">
        <v>2.2300000000000002E-3</v>
      </c>
      <c r="R144" s="152">
        <f t="shared" si="12"/>
        <v>3.3188777800000007</v>
      </c>
      <c r="S144" s="152">
        <v>0</v>
      </c>
      <c r="T144" s="153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168</v>
      </c>
      <c r="AT144" s="154" t="s">
        <v>164</v>
      </c>
      <c r="AU144" s="154" t="s">
        <v>163</v>
      </c>
      <c r="AY144" s="14" t="s">
        <v>161</v>
      </c>
      <c r="BE144" s="155">
        <f t="shared" si="14"/>
        <v>0</v>
      </c>
      <c r="BF144" s="155">
        <f t="shared" si="15"/>
        <v>2381.2600000000002</v>
      </c>
      <c r="BG144" s="155">
        <f t="shared" si="16"/>
        <v>0</v>
      </c>
      <c r="BH144" s="155">
        <f t="shared" si="17"/>
        <v>0</v>
      </c>
      <c r="BI144" s="155">
        <f t="shared" si="18"/>
        <v>0</v>
      </c>
      <c r="BJ144" s="14" t="s">
        <v>163</v>
      </c>
      <c r="BK144" s="155">
        <f t="shared" si="19"/>
        <v>2381.2600000000002</v>
      </c>
      <c r="BL144" s="14" t="s">
        <v>168</v>
      </c>
      <c r="BM144" s="154" t="s">
        <v>836</v>
      </c>
    </row>
    <row r="145" spans="1:65" s="12" customFormat="1" ht="22.9" customHeight="1" x14ac:dyDescent="0.2">
      <c r="B145" s="128"/>
      <c r="D145" s="129" t="s">
        <v>74</v>
      </c>
      <c r="E145" s="139" t="s">
        <v>170</v>
      </c>
      <c r="F145" s="139" t="s">
        <v>209</v>
      </c>
      <c r="I145" s="131"/>
      <c r="J145" s="140">
        <f>BK145</f>
        <v>1594.9</v>
      </c>
      <c r="L145" s="128"/>
      <c r="M145" s="133"/>
      <c r="N145" s="134"/>
      <c r="O145" s="134"/>
      <c r="P145" s="135">
        <f>SUM(P146:P147)</f>
        <v>0</v>
      </c>
      <c r="Q145" s="134"/>
      <c r="R145" s="135">
        <f>SUM(R146:R147)</f>
        <v>17.066871750000001</v>
      </c>
      <c r="S145" s="134"/>
      <c r="T145" s="136">
        <f>SUM(T146:T147)</f>
        <v>0</v>
      </c>
      <c r="AR145" s="129" t="s">
        <v>83</v>
      </c>
      <c r="AT145" s="137" t="s">
        <v>74</v>
      </c>
      <c r="AU145" s="137" t="s">
        <v>83</v>
      </c>
      <c r="AY145" s="129" t="s">
        <v>161</v>
      </c>
      <c r="BK145" s="138">
        <f>SUM(BK146:BK147)</f>
        <v>1594.9</v>
      </c>
    </row>
    <row r="146" spans="1:65" s="2" customFormat="1" ht="24.2" customHeight="1" x14ac:dyDescent="0.2">
      <c r="A146" s="29"/>
      <c r="B146" s="141"/>
      <c r="C146" s="142" t="s">
        <v>218</v>
      </c>
      <c r="D146" s="142" t="s">
        <v>164</v>
      </c>
      <c r="E146" s="143" t="s">
        <v>837</v>
      </c>
      <c r="F146" s="144" t="s">
        <v>838</v>
      </c>
      <c r="G146" s="145" t="s">
        <v>167</v>
      </c>
      <c r="H146" s="146">
        <v>7.875</v>
      </c>
      <c r="I146" s="147">
        <v>160</v>
      </c>
      <c r="J146" s="148">
        <f>ROUND(I146*H146,2)</f>
        <v>1260</v>
      </c>
      <c r="K146" s="149"/>
      <c r="L146" s="30"/>
      <c r="M146" s="150" t="s">
        <v>1</v>
      </c>
      <c r="N146" s="151" t="s">
        <v>41</v>
      </c>
      <c r="O146" s="55"/>
      <c r="P146" s="152">
        <f>O146*H146</f>
        <v>0</v>
      </c>
      <c r="Q146" s="152">
        <v>2.1170900000000001</v>
      </c>
      <c r="R146" s="152">
        <f>Q146*H146</f>
        <v>16.672083750000002</v>
      </c>
      <c r="S146" s="152">
        <v>0</v>
      </c>
      <c r="T146" s="153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168</v>
      </c>
      <c r="AT146" s="154" t="s">
        <v>164</v>
      </c>
      <c r="AU146" s="154" t="s">
        <v>163</v>
      </c>
      <c r="AY146" s="14" t="s">
        <v>161</v>
      </c>
      <c r="BE146" s="155">
        <f>IF(N146="základná",J146,0)</f>
        <v>0</v>
      </c>
      <c r="BF146" s="155">
        <f>IF(N146="znížená",J146,0)</f>
        <v>1260</v>
      </c>
      <c r="BG146" s="155">
        <f>IF(N146="zákl. prenesená",J146,0)</f>
        <v>0</v>
      </c>
      <c r="BH146" s="155">
        <f>IF(N146="zníž. prenesená",J146,0)</f>
        <v>0</v>
      </c>
      <c r="BI146" s="155">
        <f>IF(N146="nulová",J146,0)</f>
        <v>0</v>
      </c>
      <c r="BJ146" s="14" t="s">
        <v>163</v>
      </c>
      <c r="BK146" s="155">
        <f>ROUND(I146*H146,2)</f>
        <v>1260</v>
      </c>
      <c r="BL146" s="14" t="s">
        <v>168</v>
      </c>
      <c r="BM146" s="154" t="s">
        <v>839</v>
      </c>
    </row>
    <row r="147" spans="1:65" s="2" customFormat="1" ht="24.2" customHeight="1" x14ac:dyDescent="0.2">
      <c r="A147" s="29"/>
      <c r="B147" s="141"/>
      <c r="C147" s="142" t="s">
        <v>222</v>
      </c>
      <c r="D147" s="142" t="s">
        <v>164</v>
      </c>
      <c r="E147" s="143" t="s">
        <v>840</v>
      </c>
      <c r="F147" s="144" t="s">
        <v>841</v>
      </c>
      <c r="G147" s="145" t="s">
        <v>193</v>
      </c>
      <c r="H147" s="146">
        <v>0.39400000000000002</v>
      </c>
      <c r="I147" s="147">
        <v>850</v>
      </c>
      <c r="J147" s="148">
        <f>ROUND(I147*H147,2)</f>
        <v>334.9</v>
      </c>
      <c r="K147" s="149"/>
      <c r="L147" s="30"/>
      <c r="M147" s="150" t="s">
        <v>1</v>
      </c>
      <c r="N147" s="151" t="s">
        <v>41</v>
      </c>
      <c r="O147" s="55"/>
      <c r="P147" s="152">
        <f>O147*H147</f>
        <v>0</v>
      </c>
      <c r="Q147" s="152">
        <v>1.002</v>
      </c>
      <c r="R147" s="152">
        <f>Q147*H147</f>
        <v>0.39478800000000003</v>
      </c>
      <c r="S147" s="152">
        <v>0</v>
      </c>
      <c r="T147" s="153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168</v>
      </c>
      <c r="AT147" s="154" t="s">
        <v>164</v>
      </c>
      <c r="AU147" s="154" t="s">
        <v>163</v>
      </c>
      <c r="AY147" s="14" t="s">
        <v>161</v>
      </c>
      <c r="BE147" s="155">
        <f>IF(N147="základná",J147,0)</f>
        <v>0</v>
      </c>
      <c r="BF147" s="155">
        <f>IF(N147="znížená",J147,0)</f>
        <v>334.9</v>
      </c>
      <c r="BG147" s="155">
        <f>IF(N147="zákl. prenesená",J147,0)</f>
        <v>0</v>
      </c>
      <c r="BH147" s="155">
        <f>IF(N147="zníž. prenesená",J147,0)</f>
        <v>0</v>
      </c>
      <c r="BI147" s="155">
        <f>IF(N147="nulová",J147,0)</f>
        <v>0</v>
      </c>
      <c r="BJ147" s="14" t="s">
        <v>163</v>
      </c>
      <c r="BK147" s="155">
        <f>ROUND(I147*H147,2)</f>
        <v>334.9</v>
      </c>
      <c r="BL147" s="14" t="s">
        <v>168</v>
      </c>
      <c r="BM147" s="154" t="s">
        <v>842</v>
      </c>
    </row>
    <row r="148" spans="1:65" s="12" customFormat="1" ht="22.9" customHeight="1" x14ac:dyDescent="0.2">
      <c r="B148" s="128"/>
      <c r="D148" s="129" t="s">
        <v>74</v>
      </c>
      <c r="E148" s="139" t="s">
        <v>177</v>
      </c>
      <c r="F148" s="139" t="s">
        <v>235</v>
      </c>
      <c r="I148" s="131"/>
      <c r="J148" s="140">
        <f>BK148</f>
        <v>58043.150000000009</v>
      </c>
      <c r="L148" s="128"/>
      <c r="M148" s="133"/>
      <c r="N148" s="134"/>
      <c r="O148" s="134"/>
      <c r="P148" s="135">
        <f>SUM(P149:P154)</f>
        <v>0</v>
      </c>
      <c r="Q148" s="134"/>
      <c r="R148" s="135">
        <f>SUM(R149:R154)</f>
        <v>2109.2435677799999</v>
      </c>
      <c r="S148" s="134"/>
      <c r="T148" s="136">
        <f>SUM(T149:T154)</f>
        <v>0</v>
      </c>
      <c r="AR148" s="129" t="s">
        <v>83</v>
      </c>
      <c r="AT148" s="137" t="s">
        <v>74</v>
      </c>
      <c r="AU148" s="137" t="s">
        <v>83</v>
      </c>
      <c r="AY148" s="129" t="s">
        <v>161</v>
      </c>
      <c r="BK148" s="138">
        <f>SUM(BK149:BK154)</f>
        <v>58043.150000000009</v>
      </c>
    </row>
    <row r="149" spans="1:65" s="2" customFormat="1" ht="24.2" customHeight="1" x14ac:dyDescent="0.2">
      <c r="A149" s="29"/>
      <c r="B149" s="141"/>
      <c r="C149" s="142" t="s">
        <v>226</v>
      </c>
      <c r="D149" s="142" t="s">
        <v>164</v>
      </c>
      <c r="E149" s="143" t="s">
        <v>237</v>
      </c>
      <c r="F149" s="144" t="s">
        <v>238</v>
      </c>
      <c r="G149" s="145" t="s">
        <v>198</v>
      </c>
      <c r="H149" s="146">
        <v>1488.2860000000001</v>
      </c>
      <c r="I149" s="147">
        <v>8.5</v>
      </c>
      <c r="J149" s="148">
        <f t="shared" ref="J149:J154" si="20">ROUND(I149*H149,2)</f>
        <v>12650.43</v>
      </c>
      <c r="K149" s="149"/>
      <c r="L149" s="30"/>
      <c r="M149" s="150" t="s">
        <v>1</v>
      </c>
      <c r="N149" s="151" t="s">
        <v>41</v>
      </c>
      <c r="O149" s="55"/>
      <c r="P149" s="152">
        <f t="shared" ref="P149:P154" si="21">O149*H149</f>
        <v>0</v>
      </c>
      <c r="Q149" s="152">
        <v>0.71643999999999997</v>
      </c>
      <c r="R149" s="152">
        <f t="shared" ref="R149:R154" si="22">Q149*H149</f>
        <v>1066.2676218399999</v>
      </c>
      <c r="S149" s="152">
        <v>0</v>
      </c>
      <c r="T149" s="153">
        <f t="shared" ref="T149:T154" si="23"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168</v>
      </c>
      <c r="AT149" s="154" t="s">
        <v>164</v>
      </c>
      <c r="AU149" s="154" t="s">
        <v>163</v>
      </c>
      <c r="AY149" s="14" t="s">
        <v>161</v>
      </c>
      <c r="BE149" s="155">
        <f t="shared" ref="BE149:BE154" si="24">IF(N149="základná",J149,0)</f>
        <v>0</v>
      </c>
      <c r="BF149" s="155">
        <f t="shared" ref="BF149:BF154" si="25">IF(N149="znížená",J149,0)</f>
        <v>12650.43</v>
      </c>
      <c r="BG149" s="155">
        <f t="shared" ref="BG149:BG154" si="26">IF(N149="zákl. prenesená",J149,0)</f>
        <v>0</v>
      </c>
      <c r="BH149" s="155">
        <f t="shared" ref="BH149:BH154" si="27">IF(N149="zníž. prenesená",J149,0)</f>
        <v>0</v>
      </c>
      <c r="BI149" s="155">
        <f t="shared" ref="BI149:BI154" si="28">IF(N149="nulová",J149,0)</f>
        <v>0</v>
      </c>
      <c r="BJ149" s="14" t="s">
        <v>163</v>
      </c>
      <c r="BK149" s="155">
        <f t="shared" ref="BK149:BK154" si="29">ROUND(I149*H149,2)</f>
        <v>12650.43</v>
      </c>
      <c r="BL149" s="14" t="s">
        <v>168</v>
      </c>
      <c r="BM149" s="154" t="s">
        <v>843</v>
      </c>
    </row>
    <row r="150" spans="1:65" s="2" customFormat="1" ht="37.9" customHeight="1" x14ac:dyDescent="0.2">
      <c r="A150" s="29"/>
      <c r="B150" s="141"/>
      <c r="C150" s="142" t="s">
        <v>231</v>
      </c>
      <c r="D150" s="142" t="s">
        <v>164</v>
      </c>
      <c r="E150" s="143" t="s">
        <v>241</v>
      </c>
      <c r="F150" s="144" t="s">
        <v>242</v>
      </c>
      <c r="G150" s="145" t="s">
        <v>198</v>
      </c>
      <c r="H150" s="146">
        <v>1488.2860000000001</v>
      </c>
      <c r="I150" s="147">
        <v>10.1</v>
      </c>
      <c r="J150" s="148">
        <f t="shared" si="20"/>
        <v>15031.69</v>
      </c>
      <c r="K150" s="149"/>
      <c r="L150" s="30"/>
      <c r="M150" s="150" t="s">
        <v>1</v>
      </c>
      <c r="N150" s="151" t="s">
        <v>41</v>
      </c>
      <c r="O150" s="55"/>
      <c r="P150" s="152">
        <f t="shared" si="21"/>
        <v>0</v>
      </c>
      <c r="Q150" s="152">
        <v>0.38307999999999998</v>
      </c>
      <c r="R150" s="152">
        <f t="shared" si="22"/>
        <v>570.13260088000004</v>
      </c>
      <c r="S150" s="152">
        <v>0</v>
      </c>
      <c r="T150" s="153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168</v>
      </c>
      <c r="AT150" s="154" t="s">
        <v>164</v>
      </c>
      <c r="AU150" s="154" t="s">
        <v>163</v>
      </c>
      <c r="AY150" s="14" t="s">
        <v>161</v>
      </c>
      <c r="BE150" s="155">
        <f t="shared" si="24"/>
        <v>0</v>
      </c>
      <c r="BF150" s="155">
        <f t="shared" si="25"/>
        <v>15031.69</v>
      </c>
      <c r="BG150" s="155">
        <f t="shared" si="26"/>
        <v>0</v>
      </c>
      <c r="BH150" s="155">
        <f t="shared" si="27"/>
        <v>0</v>
      </c>
      <c r="BI150" s="155">
        <f t="shared" si="28"/>
        <v>0</v>
      </c>
      <c r="BJ150" s="14" t="s">
        <v>163</v>
      </c>
      <c r="BK150" s="155">
        <f t="shared" si="29"/>
        <v>15031.69</v>
      </c>
      <c r="BL150" s="14" t="s">
        <v>168</v>
      </c>
      <c r="BM150" s="154" t="s">
        <v>844</v>
      </c>
    </row>
    <row r="151" spans="1:65" s="2" customFormat="1" ht="24.2" customHeight="1" x14ac:dyDescent="0.2">
      <c r="A151" s="29"/>
      <c r="B151" s="141"/>
      <c r="C151" s="142" t="s">
        <v>236</v>
      </c>
      <c r="D151" s="142" t="s">
        <v>164</v>
      </c>
      <c r="E151" s="143" t="s">
        <v>244</v>
      </c>
      <c r="F151" s="144" t="s">
        <v>245</v>
      </c>
      <c r="G151" s="145" t="s">
        <v>198</v>
      </c>
      <c r="H151" s="146">
        <v>1488.2860000000001</v>
      </c>
      <c r="I151" s="147">
        <v>0.7</v>
      </c>
      <c r="J151" s="148">
        <f t="shared" si="20"/>
        <v>1041.8</v>
      </c>
      <c r="K151" s="149"/>
      <c r="L151" s="30"/>
      <c r="M151" s="150" t="s">
        <v>1</v>
      </c>
      <c r="N151" s="151" t="s">
        <v>41</v>
      </c>
      <c r="O151" s="55"/>
      <c r="P151" s="152">
        <f t="shared" si="21"/>
        <v>0</v>
      </c>
      <c r="Q151" s="152">
        <v>6.0099999999999997E-3</v>
      </c>
      <c r="R151" s="152">
        <f t="shared" si="22"/>
        <v>8.9445988599999993</v>
      </c>
      <c r="S151" s="152">
        <v>0</v>
      </c>
      <c r="T151" s="153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168</v>
      </c>
      <c r="AT151" s="154" t="s">
        <v>164</v>
      </c>
      <c r="AU151" s="154" t="s">
        <v>163</v>
      </c>
      <c r="AY151" s="14" t="s">
        <v>161</v>
      </c>
      <c r="BE151" s="155">
        <f t="shared" si="24"/>
        <v>0</v>
      </c>
      <c r="BF151" s="155">
        <f t="shared" si="25"/>
        <v>1041.8</v>
      </c>
      <c r="BG151" s="155">
        <f t="shared" si="26"/>
        <v>0</v>
      </c>
      <c r="BH151" s="155">
        <f t="shared" si="27"/>
        <v>0</v>
      </c>
      <c r="BI151" s="155">
        <f t="shared" si="28"/>
        <v>0</v>
      </c>
      <c r="BJ151" s="14" t="s">
        <v>163</v>
      </c>
      <c r="BK151" s="155">
        <f t="shared" si="29"/>
        <v>1041.8</v>
      </c>
      <c r="BL151" s="14" t="s">
        <v>168</v>
      </c>
      <c r="BM151" s="154" t="s">
        <v>845</v>
      </c>
    </row>
    <row r="152" spans="1:65" s="2" customFormat="1" ht="24.2" customHeight="1" x14ac:dyDescent="0.2">
      <c r="A152" s="29"/>
      <c r="B152" s="141"/>
      <c r="C152" s="142" t="s">
        <v>240</v>
      </c>
      <c r="D152" s="142" t="s">
        <v>164</v>
      </c>
      <c r="E152" s="143" t="s">
        <v>248</v>
      </c>
      <c r="F152" s="144" t="s">
        <v>249</v>
      </c>
      <c r="G152" s="145" t="s">
        <v>198</v>
      </c>
      <c r="H152" s="146">
        <v>1488.2860000000001</v>
      </c>
      <c r="I152" s="147">
        <v>0.6</v>
      </c>
      <c r="J152" s="148">
        <f t="shared" si="20"/>
        <v>892.97</v>
      </c>
      <c r="K152" s="149"/>
      <c r="L152" s="30"/>
      <c r="M152" s="150" t="s">
        <v>1</v>
      </c>
      <c r="N152" s="151" t="s">
        <v>41</v>
      </c>
      <c r="O152" s="55"/>
      <c r="P152" s="152">
        <f t="shared" si="21"/>
        <v>0</v>
      </c>
      <c r="Q152" s="152">
        <v>5.1000000000000004E-4</v>
      </c>
      <c r="R152" s="152">
        <f t="shared" si="22"/>
        <v>0.75902586000000005</v>
      </c>
      <c r="S152" s="152">
        <v>0</v>
      </c>
      <c r="T152" s="153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168</v>
      </c>
      <c r="AT152" s="154" t="s">
        <v>164</v>
      </c>
      <c r="AU152" s="154" t="s">
        <v>163</v>
      </c>
      <c r="AY152" s="14" t="s">
        <v>161</v>
      </c>
      <c r="BE152" s="155">
        <f t="shared" si="24"/>
        <v>0</v>
      </c>
      <c r="BF152" s="155">
        <f t="shared" si="25"/>
        <v>892.97</v>
      </c>
      <c r="BG152" s="155">
        <f t="shared" si="26"/>
        <v>0</v>
      </c>
      <c r="BH152" s="155">
        <f t="shared" si="27"/>
        <v>0</v>
      </c>
      <c r="BI152" s="155">
        <f t="shared" si="28"/>
        <v>0</v>
      </c>
      <c r="BJ152" s="14" t="s">
        <v>163</v>
      </c>
      <c r="BK152" s="155">
        <f t="shared" si="29"/>
        <v>892.97</v>
      </c>
      <c r="BL152" s="14" t="s">
        <v>168</v>
      </c>
      <c r="BM152" s="154" t="s">
        <v>846</v>
      </c>
    </row>
    <row r="153" spans="1:65" s="2" customFormat="1" ht="24.2" customHeight="1" x14ac:dyDescent="0.2">
      <c r="A153" s="29"/>
      <c r="B153" s="141"/>
      <c r="C153" s="142" t="s">
        <v>7</v>
      </c>
      <c r="D153" s="142" t="s">
        <v>164</v>
      </c>
      <c r="E153" s="143" t="s">
        <v>252</v>
      </c>
      <c r="F153" s="144" t="s">
        <v>253</v>
      </c>
      <c r="G153" s="145" t="s">
        <v>198</v>
      </c>
      <c r="H153" s="146">
        <v>1488.2860000000001</v>
      </c>
      <c r="I153" s="147">
        <v>7.3</v>
      </c>
      <c r="J153" s="148">
        <f t="shared" si="20"/>
        <v>10864.49</v>
      </c>
      <c r="K153" s="149"/>
      <c r="L153" s="30"/>
      <c r="M153" s="150" t="s">
        <v>1</v>
      </c>
      <c r="N153" s="151" t="s">
        <v>41</v>
      </c>
      <c r="O153" s="55"/>
      <c r="P153" s="152">
        <f t="shared" si="21"/>
        <v>0</v>
      </c>
      <c r="Q153" s="152">
        <v>0.10373</v>
      </c>
      <c r="R153" s="152">
        <f t="shared" si="22"/>
        <v>154.37990678</v>
      </c>
      <c r="S153" s="152">
        <v>0</v>
      </c>
      <c r="T153" s="153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168</v>
      </c>
      <c r="AT153" s="154" t="s">
        <v>164</v>
      </c>
      <c r="AU153" s="154" t="s">
        <v>163</v>
      </c>
      <c r="AY153" s="14" t="s">
        <v>161</v>
      </c>
      <c r="BE153" s="155">
        <f t="shared" si="24"/>
        <v>0</v>
      </c>
      <c r="BF153" s="155">
        <f t="shared" si="25"/>
        <v>10864.49</v>
      </c>
      <c r="BG153" s="155">
        <f t="shared" si="26"/>
        <v>0</v>
      </c>
      <c r="BH153" s="155">
        <f t="shared" si="27"/>
        <v>0</v>
      </c>
      <c r="BI153" s="155">
        <f t="shared" si="28"/>
        <v>0</v>
      </c>
      <c r="BJ153" s="14" t="s">
        <v>163</v>
      </c>
      <c r="BK153" s="155">
        <f t="shared" si="29"/>
        <v>10864.49</v>
      </c>
      <c r="BL153" s="14" t="s">
        <v>168</v>
      </c>
      <c r="BM153" s="154" t="s">
        <v>847</v>
      </c>
    </row>
    <row r="154" spans="1:65" s="2" customFormat="1" ht="24.2" customHeight="1" x14ac:dyDescent="0.2">
      <c r="A154" s="29"/>
      <c r="B154" s="141"/>
      <c r="C154" s="142" t="s">
        <v>247</v>
      </c>
      <c r="D154" s="142" t="s">
        <v>164</v>
      </c>
      <c r="E154" s="143" t="s">
        <v>256</v>
      </c>
      <c r="F154" s="144" t="s">
        <v>257</v>
      </c>
      <c r="G154" s="145" t="s">
        <v>198</v>
      </c>
      <c r="H154" s="146">
        <v>1488.2860000000001</v>
      </c>
      <c r="I154" s="147">
        <v>11.8</v>
      </c>
      <c r="J154" s="148">
        <f t="shared" si="20"/>
        <v>17561.77</v>
      </c>
      <c r="K154" s="149"/>
      <c r="L154" s="30"/>
      <c r="M154" s="150" t="s">
        <v>1</v>
      </c>
      <c r="N154" s="151" t="s">
        <v>41</v>
      </c>
      <c r="O154" s="55"/>
      <c r="P154" s="152">
        <f t="shared" si="21"/>
        <v>0</v>
      </c>
      <c r="Q154" s="152">
        <v>0.20746000000000001</v>
      </c>
      <c r="R154" s="152">
        <f t="shared" si="22"/>
        <v>308.75981356</v>
      </c>
      <c r="S154" s="152">
        <v>0</v>
      </c>
      <c r="T154" s="153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168</v>
      </c>
      <c r="AT154" s="154" t="s">
        <v>164</v>
      </c>
      <c r="AU154" s="154" t="s">
        <v>163</v>
      </c>
      <c r="AY154" s="14" t="s">
        <v>161</v>
      </c>
      <c r="BE154" s="155">
        <f t="shared" si="24"/>
        <v>0</v>
      </c>
      <c r="BF154" s="155">
        <f t="shared" si="25"/>
        <v>17561.77</v>
      </c>
      <c r="BG154" s="155">
        <f t="shared" si="26"/>
        <v>0</v>
      </c>
      <c r="BH154" s="155">
        <f t="shared" si="27"/>
        <v>0</v>
      </c>
      <c r="BI154" s="155">
        <f t="shared" si="28"/>
        <v>0</v>
      </c>
      <c r="BJ154" s="14" t="s">
        <v>163</v>
      </c>
      <c r="BK154" s="155">
        <f t="shared" si="29"/>
        <v>17561.77</v>
      </c>
      <c r="BL154" s="14" t="s">
        <v>168</v>
      </c>
      <c r="BM154" s="154" t="s">
        <v>848</v>
      </c>
    </row>
    <row r="155" spans="1:65" s="12" customFormat="1" ht="22.9" customHeight="1" x14ac:dyDescent="0.2">
      <c r="B155" s="128"/>
      <c r="D155" s="129" t="s">
        <v>74</v>
      </c>
      <c r="E155" s="139" t="s">
        <v>195</v>
      </c>
      <c r="F155" s="139" t="s">
        <v>849</v>
      </c>
      <c r="I155" s="131"/>
      <c r="J155" s="140">
        <f>BK155</f>
        <v>1729.38</v>
      </c>
      <c r="L155" s="128"/>
      <c r="M155" s="133"/>
      <c r="N155" s="134"/>
      <c r="O155" s="134"/>
      <c r="P155" s="135">
        <f>SUM(P156:P157)</f>
        <v>0</v>
      </c>
      <c r="Q155" s="134"/>
      <c r="R155" s="135">
        <f>SUM(R156:R157)</f>
        <v>25.540950000000002</v>
      </c>
      <c r="S155" s="134"/>
      <c r="T155" s="136">
        <f>SUM(T156:T157)</f>
        <v>0</v>
      </c>
      <c r="AR155" s="129" t="s">
        <v>83</v>
      </c>
      <c r="AT155" s="137" t="s">
        <v>74</v>
      </c>
      <c r="AU155" s="137" t="s">
        <v>83</v>
      </c>
      <c r="AY155" s="129" t="s">
        <v>161</v>
      </c>
      <c r="BK155" s="138">
        <f>SUM(BK156:BK157)</f>
        <v>1729.38</v>
      </c>
    </row>
    <row r="156" spans="1:65" s="2" customFormat="1" ht="24.2" customHeight="1" x14ac:dyDescent="0.2">
      <c r="A156" s="29"/>
      <c r="B156" s="141"/>
      <c r="C156" s="142" t="s">
        <v>251</v>
      </c>
      <c r="D156" s="142" t="s">
        <v>164</v>
      </c>
      <c r="E156" s="143" t="s">
        <v>850</v>
      </c>
      <c r="F156" s="144" t="s">
        <v>851</v>
      </c>
      <c r="G156" s="145" t="s">
        <v>272</v>
      </c>
      <c r="H156" s="146">
        <v>123</v>
      </c>
      <c r="I156" s="147">
        <v>8</v>
      </c>
      <c r="J156" s="148">
        <f>ROUND(I156*H156,2)</f>
        <v>984</v>
      </c>
      <c r="K156" s="149"/>
      <c r="L156" s="30"/>
      <c r="M156" s="150" t="s">
        <v>1</v>
      </c>
      <c r="N156" s="151" t="s">
        <v>41</v>
      </c>
      <c r="O156" s="55"/>
      <c r="P156" s="152">
        <f>O156*H156</f>
        <v>0</v>
      </c>
      <c r="Q156" s="152">
        <v>0.12584000000000001</v>
      </c>
      <c r="R156" s="152">
        <f>Q156*H156</f>
        <v>15.47832</v>
      </c>
      <c r="S156" s="152">
        <v>0</v>
      </c>
      <c r="T156" s="153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168</v>
      </c>
      <c r="AT156" s="154" t="s">
        <v>164</v>
      </c>
      <c r="AU156" s="154" t="s">
        <v>163</v>
      </c>
      <c r="AY156" s="14" t="s">
        <v>161</v>
      </c>
      <c r="BE156" s="155">
        <f>IF(N156="základná",J156,0)</f>
        <v>0</v>
      </c>
      <c r="BF156" s="155">
        <f>IF(N156="znížená",J156,0)</f>
        <v>984</v>
      </c>
      <c r="BG156" s="155">
        <f>IF(N156="zákl. prenesená",J156,0)</f>
        <v>0</v>
      </c>
      <c r="BH156" s="155">
        <f>IF(N156="zníž. prenesená",J156,0)</f>
        <v>0</v>
      </c>
      <c r="BI156" s="155">
        <f>IF(N156="nulová",J156,0)</f>
        <v>0</v>
      </c>
      <c r="BJ156" s="14" t="s">
        <v>163</v>
      </c>
      <c r="BK156" s="155">
        <f>ROUND(I156*H156,2)</f>
        <v>984</v>
      </c>
      <c r="BL156" s="14" t="s">
        <v>168</v>
      </c>
      <c r="BM156" s="154" t="s">
        <v>852</v>
      </c>
    </row>
    <row r="157" spans="1:65" s="2" customFormat="1" ht="14.45" customHeight="1" x14ac:dyDescent="0.2">
      <c r="A157" s="29"/>
      <c r="B157" s="141"/>
      <c r="C157" s="156" t="s">
        <v>255</v>
      </c>
      <c r="D157" s="156" t="s">
        <v>201</v>
      </c>
      <c r="E157" s="157" t="s">
        <v>853</v>
      </c>
      <c r="F157" s="158" t="s">
        <v>854</v>
      </c>
      <c r="G157" s="159" t="s">
        <v>290</v>
      </c>
      <c r="H157" s="160">
        <v>124.23</v>
      </c>
      <c r="I157" s="161">
        <v>6</v>
      </c>
      <c r="J157" s="162">
        <f>ROUND(I157*H157,2)</f>
        <v>745.38</v>
      </c>
      <c r="K157" s="163"/>
      <c r="L157" s="164"/>
      <c r="M157" s="165" t="s">
        <v>1</v>
      </c>
      <c r="N157" s="166" t="s">
        <v>41</v>
      </c>
      <c r="O157" s="55"/>
      <c r="P157" s="152">
        <f>O157*H157</f>
        <v>0</v>
      </c>
      <c r="Q157" s="152">
        <v>8.1000000000000003E-2</v>
      </c>
      <c r="R157" s="152">
        <f>Q157*H157</f>
        <v>10.06263</v>
      </c>
      <c r="S157" s="152">
        <v>0</v>
      </c>
      <c r="T157" s="153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190</v>
      </c>
      <c r="AT157" s="154" t="s">
        <v>201</v>
      </c>
      <c r="AU157" s="154" t="s">
        <v>163</v>
      </c>
      <c r="AY157" s="14" t="s">
        <v>161</v>
      </c>
      <c r="BE157" s="155">
        <f>IF(N157="základná",J157,0)</f>
        <v>0</v>
      </c>
      <c r="BF157" s="155">
        <f>IF(N157="znížená",J157,0)</f>
        <v>745.38</v>
      </c>
      <c r="BG157" s="155">
        <f>IF(N157="zákl. prenesená",J157,0)</f>
        <v>0</v>
      </c>
      <c r="BH157" s="155">
        <f>IF(N157="zníž. prenesená",J157,0)</f>
        <v>0</v>
      </c>
      <c r="BI157" s="155">
        <f>IF(N157="nulová",J157,0)</f>
        <v>0</v>
      </c>
      <c r="BJ157" s="14" t="s">
        <v>163</v>
      </c>
      <c r="BK157" s="155">
        <f>ROUND(I157*H157,2)</f>
        <v>745.38</v>
      </c>
      <c r="BL157" s="14" t="s">
        <v>168</v>
      </c>
      <c r="BM157" s="154" t="s">
        <v>855</v>
      </c>
    </row>
    <row r="158" spans="1:65" s="12" customFormat="1" ht="22.9" customHeight="1" x14ac:dyDescent="0.2">
      <c r="B158" s="128"/>
      <c r="D158" s="129" t="s">
        <v>74</v>
      </c>
      <c r="E158" s="139" t="s">
        <v>259</v>
      </c>
      <c r="F158" s="139" t="s">
        <v>260</v>
      </c>
      <c r="I158" s="131"/>
      <c r="J158" s="140">
        <f>BK158</f>
        <v>8323.32</v>
      </c>
      <c r="L158" s="128"/>
      <c r="M158" s="133"/>
      <c r="N158" s="134"/>
      <c r="O158" s="134"/>
      <c r="P158" s="135">
        <f>P159</f>
        <v>0</v>
      </c>
      <c r="Q158" s="134"/>
      <c r="R158" s="135">
        <f>R159</f>
        <v>0</v>
      </c>
      <c r="S158" s="134"/>
      <c r="T158" s="136">
        <f>T159</f>
        <v>0</v>
      </c>
      <c r="AR158" s="129" t="s">
        <v>83</v>
      </c>
      <c r="AT158" s="137" t="s">
        <v>74</v>
      </c>
      <c r="AU158" s="137" t="s">
        <v>83</v>
      </c>
      <c r="AY158" s="129" t="s">
        <v>161</v>
      </c>
      <c r="BK158" s="138">
        <f>BK159</f>
        <v>8323.32</v>
      </c>
    </row>
    <row r="159" spans="1:65" s="2" customFormat="1" ht="24.2" customHeight="1" x14ac:dyDescent="0.2">
      <c r="A159" s="29"/>
      <c r="B159" s="141"/>
      <c r="C159" s="142" t="s">
        <v>261</v>
      </c>
      <c r="D159" s="142" t="s">
        <v>164</v>
      </c>
      <c r="E159" s="143" t="s">
        <v>856</v>
      </c>
      <c r="F159" s="144" t="s">
        <v>857</v>
      </c>
      <c r="G159" s="145" t="s">
        <v>193</v>
      </c>
      <c r="H159" s="146">
        <v>2190.348</v>
      </c>
      <c r="I159" s="147">
        <v>3.8</v>
      </c>
      <c r="J159" s="148">
        <f>ROUND(I159*H159,2)</f>
        <v>8323.32</v>
      </c>
      <c r="K159" s="149"/>
      <c r="L159" s="30"/>
      <c r="M159" s="150" t="s">
        <v>1</v>
      </c>
      <c r="N159" s="151" t="s">
        <v>41</v>
      </c>
      <c r="O159" s="55"/>
      <c r="P159" s="152">
        <f>O159*H159</f>
        <v>0</v>
      </c>
      <c r="Q159" s="152">
        <v>0</v>
      </c>
      <c r="R159" s="152">
        <f>Q159*H159</f>
        <v>0</v>
      </c>
      <c r="S159" s="152">
        <v>0</v>
      </c>
      <c r="T159" s="153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168</v>
      </c>
      <c r="AT159" s="154" t="s">
        <v>164</v>
      </c>
      <c r="AU159" s="154" t="s">
        <v>163</v>
      </c>
      <c r="AY159" s="14" t="s">
        <v>161</v>
      </c>
      <c r="BE159" s="155">
        <f>IF(N159="základná",J159,0)</f>
        <v>0</v>
      </c>
      <c r="BF159" s="155">
        <f>IF(N159="znížená",J159,0)</f>
        <v>8323.32</v>
      </c>
      <c r="BG159" s="155">
        <f>IF(N159="zákl. prenesená",J159,0)</f>
        <v>0</v>
      </c>
      <c r="BH159" s="155">
        <f>IF(N159="zníž. prenesená",J159,0)</f>
        <v>0</v>
      </c>
      <c r="BI159" s="155">
        <f>IF(N159="nulová",J159,0)</f>
        <v>0</v>
      </c>
      <c r="BJ159" s="14" t="s">
        <v>163</v>
      </c>
      <c r="BK159" s="155">
        <f>ROUND(I159*H159,2)</f>
        <v>8323.32</v>
      </c>
      <c r="BL159" s="14" t="s">
        <v>168</v>
      </c>
      <c r="BM159" s="154" t="s">
        <v>858</v>
      </c>
    </row>
    <row r="160" spans="1:65" s="12" customFormat="1" ht="25.9" customHeight="1" x14ac:dyDescent="0.2">
      <c r="B160" s="128"/>
      <c r="D160" s="129" t="s">
        <v>74</v>
      </c>
      <c r="E160" s="130" t="s">
        <v>265</v>
      </c>
      <c r="F160" s="130" t="s">
        <v>266</v>
      </c>
      <c r="I160" s="131"/>
      <c r="J160" s="132">
        <f>BK160</f>
        <v>2345.08</v>
      </c>
      <c r="L160" s="128"/>
      <c r="M160" s="133"/>
      <c r="N160" s="134"/>
      <c r="O160" s="134"/>
      <c r="P160" s="135">
        <f>P161</f>
        <v>0</v>
      </c>
      <c r="Q160" s="134"/>
      <c r="R160" s="135">
        <f>R161</f>
        <v>7.6999999999999999E-2</v>
      </c>
      <c r="S160" s="134"/>
      <c r="T160" s="136">
        <f>T161</f>
        <v>0</v>
      </c>
      <c r="AR160" s="129" t="s">
        <v>163</v>
      </c>
      <c r="AT160" s="137" t="s">
        <v>74</v>
      </c>
      <c r="AU160" s="137" t="s">
        <v>75</v>
      </c>
      <c r="AY160" s="129" t="s">
        <v>161</v>
      </c>
      <c r="BK160" s="138">
        <f>BK161</f>
        <v>2345.08</v>
      </c>
    </row>
    <row r="161" spans="1:65" s="12" customFormat="1" ht="22.9" customHeight="1" x14ac:dyDescent="0.2">
      <c r="B161" s="128"/>
      <c r="D161" s="129" t="s">
        <v>74</v>
      </c>
      <c r="E161" s="139" t="s">
        <v>300</v>
      </c>
      <c r="F161" s="139" t="s">
        <v>301</v>
      </c>
      <c r="I161" s="131"/>
      <c r="J161" s="140">
        <f>BK161</f>
        <v>2345.08</v>
      </c>
      <c r="L161" s="128"/>
      <c r="M161" s="133"/>
      <c r="N161" s="134"/>
      <c r="O161" s="134"/>
      <c r="P161" s="135">
        <f>SUM(P162:P164)</f>
        <v>0</v>
      </c>
      <c r="Q161" s="134"/>
      <c r="R161" s="135">
        <f>SUM(R162:R164)</f>
        <v>7.6999999999999999E-2</v>
      </c>
      <c r="S161" s="134"/>
      <c r="T161" s="136">
        <f>SUM(T162:T164)</f>
        <v>0</v>
      </c>
      <c r="AR161" s="129" t="s">
        <v>163</v>
      </c>
      <c r="AT161" s="137" t="s">
        <v>74</v>
      </c>
      <c r="AU161" s="137" t="s">
        <v>83</v>
      </c>
      <c r="AY161" s="129" t="s">
        <v>161</v>
      </c>
      <c r="BK161" s="138">
        <f>SUM(BK162:BK164)</f>
        <v>2345.08</v>
      </c>
    </row>
    <row r="162" spans="1:65" s="2" customFormat="1" ht="24.2" customHeight="1" x14ac:dyDescent="0.2">
      <c r="A162" s="29"/>
      <c r="B162" s="141"/>
      <c r="C162" s="142" t="s">
        <v>269</v>
      </c>
      <c r="D162" s="142" t="s">
        <v>164</v>
      </c>
      <c r="E162" s="143" t="s">
        <v>599</v>
      </c>
      <c r="F162" s="144" t="s">
        <v>600</v>
      </c>
      <c r="G162" s="145" t="s">
        <v>198</v>
      </c>
      <c r="H162" s="146">
        <v>7</v>
      </c>
      <c r="I162" s="147">
        <v>85</v>
      </c>
      <c r="J162" s="148">
        <f>ROUND(I162*H162,2)</f>
        <v>595</v>
      </c>
      <c r="K162" s="149"/>
      <c r="L162" s="30"/>
      <c r="M162" s="150" t="s">
        <v>1</v>
      </c>
      <c r="N162" s="151" t="s">
        <v>41</v>
      </c>
      <c r="O162" s="55"/>
      <c r="P162" s="152">
        <f>O162*H162</f>
        <v>0</v>
      </c>
      <c r="Q162" s="152">
        <v>0</v>
      </c>
      <c r="R162" s="152">
        <f>Q162*H162</f>
        <v>0</v>
      </c>
      <c r="S162" s="152">
        <v>0</v>
      </c>
      <c r="T162" s="153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226</v>
      </c>
      <c r="AT162" s="154" t="s">
        <v>164</v>
      </c>
      <c r="AU162" s="154" t="s">
        <v>163</v>
      </c>
      <c r="AY162" s="14" t="s">
        <v>161</v>
      </c>
      <c r="BE162" s="155">
        <f>IF(N162="základná",J162,0)</f>
        <v>0</v>
      </c>
      <c r="BF162" s="155">
        <f>IF(N162="znížená",J162,0)</f>
        <v>595</v>
      </c>
      <c r="BG162" s="155">
        <f>IF(N162="zákl. prenesená",J162,0)</f>
        <v>0</v>
      </c>
      <c r="BH162" s="155">
        <f>IF(N162="zníž. prenesená",J162,0)</f>
        <v>0</v>
      </c>
      <c r="BI162" s="155">
        <f>IF(N162="nulová",J162,0)</f>
        <v>0</v>
      </c>
      <c r="BJ162" s="14" t="s">
        <v>163</v>
      </c>
      <c r="BK162" s="155">
        <f>ROUND(I162*H162,2)</f>
        <v>595</v>
      </c>
      <c r="BL162" s="14" t="s">
        <v>226</v>
      </c>
      <c r="BM162" s="154" t="s">
        <v>859</v>
      </c>
    </row>
    <row r="163" spans="1:65" s="2" customFormat="1" ht="14.45" customHeight="1" x14ac:dyDescent="0.2">
      <c r="A163" s="29"/>
      <c r="B163" s="141"/>
      <c r="C163" s="156" t="s">
        <v>274</v>
      </c>
      <c r="D163" s="156" t="s">
        <v>201</v>
      </c>
      <c r="E163" s="157" t="s">
        <v>602</v>
      </c>
      <c r="F163" s="158" t="s">
        <v>603</v>
      </c>
      <c r="G163" s="159" t="s">
        <v>198</v>
      </c>
      <c r="H163" s="160">
        <v>7</v>
      </c>
      <c r="I163" s="161">
        <v>250</v>
      </c>
      <c r="J163" s="162">
        <f>ROUND(I163*H163,2)</f>
        <v>1750</v>
      </c>
      <c r="K163" s="163"/>
      <c r="L163" s="164"/>
      <c r="M163" s="165" t="s">
        <v>1</v>
      </c>
      <c r="N163" s="166" t="s">
        <v>41</v>
      </c>
      <c r="O163" s="55"/>
      <c r="P163" s="152">
        <f>O163*H163</f>
        <v>0</v>
      </c>
      <c r="Q163" s="152">
        <v>1.0999999999999999E-2</v>
      </c>
      <c r="R163" s="152">
        <f>Q163*H163</f>
        <v>7.6999999999999999E-2</v>
      </c>
      <c r="S163" s="152">
        <v>0</v>
      </c>
      <c r="T163" s="153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4" t="s">
        <v>281</v>
      </c>
      <c r="AT163" s="154" t="s">
        <v>201</v>
      </c>
      <c r="AU163" s="154" t="s">
        <v>163</v>
      </c>
      <c r="AY163" s="14" t="s">
        <v>161</v>
      </c>
      <c r="BE163" s="155">
        <f>IF(N163="základná",J163,0)</f>
        <v>0</v>
      </c>
      <c r="BF163" s="155">
        <f>IF(N163="znížená",J163,0)</f>
        <v>1750</v>
      </c>
      <c r="BG163" s="155">
        <f>IF(N163="zákl. prenesená",J163,0)</f>
        <v>0</v>
      </c>
      <c r="BH163" s="155">
        <f>IF(N163="zníž. prenesená",J163,0)</f>
        <v>0</v>
      </c>
      <c r="BI163" s="155">
        <f>IF(N163="nulová",J163,0)</f>
        <v>0</v>
      </c>
      <c r="BJ163" s="14" t="s">
        <v>163</v>
      </c>
      <c r="BK163" s="155">
        <f>ROUND(I163*H163,2)</f>
        <v>1750</v>
      </c>
      <c r="BL163" s="14" t="s">
        <v>226</v>
      </c>
      <c r="BM163" s="154" t="s">
        <v>860</v>
      </c>
    </row>
    <row r="164" spans="1:65" s="2" customFormat="1" ht="24.2" customHeight="1" x14ac:dyDescent="0.2">
      <c r="A164" s="29"/>
      <c r="B164" s="141"/>
      <c r="C164" s="142" t="s">
        <v>278</v>
      </c>
      <c r="D164" s="142" t="s">
        <v>164</v>
      </c>
      <c r="E164" s="143" t="s">
        <v>327</v>
      </c>
      <c r="F164" s="144" t="s">
        <v>328</v>
      </c>
      <c r="G164" s="145" t="s">
        <v>193</v>
      </c>
      <c r="H164" s="146">
        <v>7.6999999999999999E-2</v>
      </c>
      <c r="I164" s="147">
        <v>1</v>
      </c>
      <c r="J164" s="148">
        <f>ROUND(I164*H164,2)</f>
        <v>0.08</v>
      </c>
      <c r="K164" s="149"/>
      <c r="L164" s="30"/>
      <c r="M164" s="150" t="s">
        <v>1</v>
      </c>
      <c r="N164" s="151" t="s">
        <v>41</v>
      </c>
      <c r="O164" s="55"/>
      <c r="P164" s="152">
        <f>O164*H164</f>
        <v>0</v>
      </c>
      <c r="Q164" s="152">
        <v>0</v>
      </c>
      <c r="R164" s="152">
        <f>Q164*H164</f>
        <v>0</v>
      </c>
      <c r="S164" s="152">
        <v>0</v>
      </c>
      <c r="T164" s="153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226</v>
      </c>
      <c r="AT164" s="154" t="s">
        <v>164</v>
      </c>
      <c r="AU164" s="154" t="s">
        <v>163</v>
      </c>
      <c r="AY164" s="14" t="s">
        <v>161</v>
      </c>
      <c r="BE164" s="155">
        <f>IF(N164="základná",J164,0)</f>
        <v>0</v>
      </c>
      <c r="BF164" s="155">
        <f>IF(N164="znížená",J164,0)</f>
        <v>0.08</v>
      </c>
      <c r="BG164" s="155">
        <f>IF(N164="zákl. prenesená",J164,0)</f>
        <v>0</v>
      </c>
      <c r="BH164" s="155">
        <f>IF(N164="zníž. prenesená",J164,0)</f>
        <v>0</v>
      </c>
      <c r="BI164" s="155">
        <f>IF(N164="nulová",J164,0)</f>
        <v>0</v>
      </c>
      <c r="BJ164" s="14" t="s">
        <v>163</v>
      </c>
      <c r="BK164" s="155">
        <f>ROUND(I164*H164,2)</f>
        <v>0.08</v>
      </c>
      <c r="BL164" s="14" t="s">
        <v>226</v>
      </c>
      <c r="BM164" s="154" t="s">
        <v>861</v>
      </c>
    </row>
    <row r="165" spans="1:65" s="12" customFormat="1" ht="25.9" customHeight="1" x14ac:dyDescent="0.2">
      <c r="B165" s="128"/>
      <c r="D165" s="129" t="s">
        <v>74</v>
      </c>
      <c r="E165" s="130" t="s">
        <v>201</v>
      </c>
      <c r="F165" s="130" t="s">
        <v>344</v>
      </c>
      <c r="I165" s="131"/>
      <c r="J165" s="132">
        <f>BK165</f>
        <v>92410</v>
      </c>
      <c r="L165" s="128"/>
      <c r="M165" s="133"/>
      <c r="N165" s="134"/>
      <c r="O165" s="134"/>
      <c r="P165" s="135">
        <f>P166</f>
        <v>0</v>
      </c>
      <c r="Q165" s="134"/>
      <c r="R165" s="135">
        <f>R166</f>
        <v>0</v>
      </c>
      <c r="S165" s="134"/>
      <c r="T165" s="136">
        <f>T166</f>
        <v>0</v>
      </c>
      <c r="AR165" s="129" t="s">
        <v>170</v>
      </c>
      <c r="AT165" s="137" t="s">
        <v>74</v>
      </c>
      <c r="AU165" s="137" t="s">
        <v>75</v>
      </c>
      <c r="AY165" s="129" t="s">
        <v>161</v>
      </c>
      <c r="BK165" s="138">
        <f>BK166</f>
        <v>92410</v>
      </c>
    </row>
    <row r="166" spans="1:65" s="12" customFormat="1" ht="22.9" customHeight="1" x14ac:dyDescent="0.2">
      <c r="B166" s="128"/>
      <c r="D166" s="129" t="s">
        <v>74</v>
      </c>
      <c r="E166" s="139" t="s">
        <v>667</v>
      </c>
      <c r="F166" s="139" t="s">
        <v>668</v>
      </c>
      <c r="I166" s="131"/>
      <c r="J166" s="140">
        <f>BK166</f>
        <v>92410</v>
      </c>
      <c r="L166" s="128"/>
      <c r="M166" s="133"/>
      <c r="N166" s="134"/>
      <c r="O166" s="134"/>
      <c r="P166" s="135">
        <f>SUM(P167:P170)</f>
        <v>0</v>
      </c>
      <c r="Q166" s="134"/>
      <c r="R166" s="135">
        <f>SUM(R167:R170)</f>
        <v>0</v>
      </c>
      <c r="S166" s="134"/>
      <c r="T166" s="136">
        <f>SUM(T167:T170)</f>
        <v>0</v>
      </c>
      <c r="AR166" s="129" t="s">
        <v>170</v>
      </c>
      <c r="AT166" s="137" t="s">
        <v>74</v>
      </c>
      <c r="AU166" s="137" t="s">
        <v>83</v>
      </c>
      <c r="AY166" s="129" t="s">
        <v>161</v>
      </c>
      <c r="BK166" s="138">
        <f>SUM(BK167:BK170)</f>
        <v>92410</v>
      </c>
    </row>
    <row r="167" spans="1:65" s="2" customFormat="1" ht="14.45" customHeight="1" x14ac:dyDescent="0.2">
      <c r="A167" s="29"/>
      <c r="B167" s="141"/>
      <c r="C167" s="142" t="s">
        <v>340</v>
      </c>
      <c r="D167" s="142" t="s">
        <v>164</v>
      </c>
      <c r="E167" s="143" t="s">
        <v>789</v>
      </c>
      <c r="F167" s="144" t="s">
        <v>688</v>
      </c>
      <c r="G167" s="145" t="s">
        <v>272</v>
      </c>
      <c r="H167" s="146">
        <v>200</v>
      </c>
      <c r="I167" s="147">
        <v>280</v>
      </c>
      <c r="J167" s="148">
        <f>ROUND(I167*H167,2)</f>
        <v>56000</v>
      </c>
      <c r="K167" s="149"/>
      <c r="L167" s="30"/>
      <c r="M167" s="150" t="s">
        <v>1</v>
      </c>
      <c r="N167" s="151" t="s">
        <v>41</v>
      </c>
      <c r="O167" s="55"/>
      <c r="P167" s="152">
        <f>O167*H167</f>
        <v>0</v>
      </c>
      <c r="Q167" s="152">
        <v>0</v>
      </c>
      <c r="R167" s="152">
        <f>Q167*H167</f>
        <v>0</v>
      </c>
      <c r="S167" s="152">
        <v>0</v>
      </c>
      <c r="T167" s="153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4" t="s">
        <v>168</v>
      </c>
      <c r="AT167" s="154" t="s">
        <v>164</v>
      </c>
      <c r="AU167" s="154" t="s">
        <v>163</v>
      </c>
      <c r="AY167" s="14" t="s">
        <v>161</v>
      </c>
      <c r="BE167" s="155">
        <f>IF(N167="základná",J167,0)</f>
        <v>0</v>
      </c>
      <c r="BF167" s="155">
        <f>IF(N167="znížená",J167,0)</f>
        <v>56000</v>
      </c>
      <c r="BG167" s="155">
        <f>IF(N167="zákl. prenesená",J167,0)</f>
        <v>0</v>
      </c>
      <c r="BH167" s="155">
        <f>IF(N167="zníž. prenesená",J167,0)</f>
        <v>0</v>
      </c>
      <c r="BI167" s="155">
        <f>IF(N167="nulová",J167,0)</f>
        <v>0</v>
      </c>
      <c r="BJ167" s="14" t="s">
        <v>163</v>
      </c>
      <c r="BK167" s="155">
        <f>ROUND(I167*H167,2)</f>
        <v>56000</v>
      </c>
      <c r="BL167" s="14" t="s">
        <v>168</v>
      </c>
      <c r="BM167" s="154" t="s">
        <v>862</v>
      </c>
    </row>
    <row r="168" spans="1:65" s="2" customFormat="1" ht="14.45" customHeight="1" x14ac:dyDescent="0.2">
      <c r="A168" s="29"/>
      <c r="B168" s="141"/>
      <c r="C168" s="142" t="s">
        <v>863</v>
      </c>
      <c r="D168" s="142" t="s">
        <v>164</v>
      </c>
      <c r="E168" s="143" t="s">
        <v>792</v>
      </c>
      <c r="F168" s="144" t="s">
        <v>691</v>
      </c>
      <c r="G168" s="145" t="s">
        <v>290</v>
      </c>
      <c r="H168" s="146">
        <v>1</v>
      </c>
      <c r="I168" s="147">
        <v>3930</v>
      </c>
      <c r="J168" s="148">
        <f>ROUND(I168*H168,2)</f>
        <v>3930</v>
      </c>
      <c r="K168" s="149"/>
      <c r="L168" s="30"/>
      <c r="M168" s="150" t="s">
        <v>1</v>
      </c>
      <c r="N168" s="151" t="s">
        <v>41</v>
      </c>
      <c r="O168" s="55"/>
      <c r="P168" s="152">
        <f>O168*H168</f>
        <v>0</v>
      </c>
      <c r="Q168" s="152">
        <v>0</v>
      </c>
      <c r="R168" s="152">
        <f>Q168*H168</f>
        <v>0</v>
      </c>
      <c r="S168" s="152">
        <v>0</v>
      </c>
      <c r="T168" s="153">
        <f>S168*H168</f>
        <v>0</v>
      </c>
      <c r="U168" s="29"/>
      <c r="V168" s="29"/>
      <c r="W168" s="189"/>
      <c r="X168" s="188"/>
      <c r="Y168" s="29"/>
      <c r="Z168" s="29"/>
      <c r="AA168" s="29"/>
      <c r="AB168" s="29"/>
      <c r="AC168" s="29"/>
      <c r="AD168" s="29"/>
      <c r="AE168" s="29"/>
      <c r="AR168" s="154" t="s">
        <v>168</v>
      </c>
      <c r="AT168" s="154" t="s">
        <v>164</v>
      </c>
      <c r="AU168" s="154" t="s">
        <v>163</v>
      </c>
      <c r="AY168" s="14" t="s">
        <v>161</v>
      </c>
      <c r="BE168" s="155">
        <f>IF(N168="základná",J168,0)</f>
        <v>0</v>
      </c>
      <c r="BF168" s="155">
        <f>IF(N168="znížená",J168,0)</f>
        <v>3930</v>
      </c>
      <c r="BG168" s="155">
        <f>IF(N168="zákl. prenesená",J168,0)</f>
        <v>0</v>
      </c>
      <c r="BH168" s="155">
        <f>IF(N168="zníž. prenesená",J168,0)</f>
        <v>0</v>
      </c>
      <c r="BI168" s="155">
        <f>IF(N168="nulová",J168,0)</f>
        <v>0</v>
      </c>
      <c r="BJ168" s="14" t="s">
        <v>163</v>
      </c>
      <c r="BK168" s="155">
        <f>ROUND(I168*H168,2)</f>
        <v>3930</v>
      </c>
      <c r="BL168" s="14" t="s">
        <v>168</v>
      </c>
      <c r="BM168" s="154" t="s">
        <v>864</v>
      </c>
    </row>
    <row r="169" spans="1:65" s="2" customFormat="1" ht="14.45" customHeight="1" x14ac:dyDescent="0.2">
      <c r="A169" s="29"/>
      <c r="B169" s="141"/>
      <c r="C169" s="142" t="s">
        <v>865</v>
      </c>
      <c r="D169" s="142" t="s">
        <v>164</v>
      </c>
      <c r="E169" s="143" t="s">
        <v>794</v>
      </c>
      <c r="F169" s="144" t="s">
        <v>866</v>
      </c>
      <c r="G169" s="145" t="s">
        <v>290</v>
      </c>
      <c r="H169" s="146">
        <v>4</v>
      </c>
      <c r="I169" s="147">
        <v>4390</v>
      </c>
      <c r="J169" s="148">
        <f>ROUND(I169*H169,2)</f>
        <v>17560</v>
      </c>
      <c r="K169" s="149"/>
      <c r="L169" s="30"/>
      <c r="M169" s="150" t="s">
        <v>1</v>
      </c>
      <c r="N169" s="151" t="s">
        <v>41</v>
      </c>
      <c r="O169" s="55"/>
      <c r="P169" s="152">
        <f>O169*H169</f>
        <v>0</v>
      </c>
      <c r="Q169" s="152">
        <v>0</v>
      </c>
      <c r="R169" s="152">
        <f>Q169*H169</f>
        <v>0</v>
      </c>
      <c r="S169" s="152">
        <v>0</v>
      </c>
      <c r="T169" s="153">
        <f>S169*H169</f>
        <v>0</v>
      </c>
      <c r="U169" s="29"/>
      <c r="V169" s="29"/>
      <c r="W169" s="189"/>
      <c r="X169" s="188"/>
      <c r="Y169" s="29"/>
      <c r="Z169" s="29"/>
      <c r="AA169" s="29"/>
      <c r="AB169" s="29"/>
      <c r="AC169" s="29"/>
      <c r="AD169" s="29"/>
      <c r="AE169" s="29"/>
      <c r="AR169" s="154" t="s">
        <v>168</v>
      </c>
      <c r="AT169" s="154" t="s">
        <v>164</v>
      </c>
      <c r="AU169" s="154" t="s">
        <v>163</v>
      </c>
      <c r="AY169" s="14" t="s">
        <v>161</v>
      </c>
      <c r="BE169" s="155">
        <f>IF(N169="základná",J169,0)</f>
        <v>0</v>
      </c>
      <c r="BF169" s="155">
        <f>IF(N169="znížená",J169,0)</f>
        <v>17560</v>
      </c>
      <c r="BG169" s="155">
        <f>IF(N169="zákl. prenesená",J169,0)</f>
        <v>0</v>
      </c>
      <c r="BH169" s="155">
        <f>IF(N169="zníž. prenesená",J169,0)</f>
        <v>0</v>
      </c>
      <c r="BI169" s="155">
        <f>IF(N169="nulová",J169,0)</f>
        <v>0</v>
      </c>
      <c r="BJ169" s="14" t="s">
        <v>163</v>
      </c>
      <c r="BK169" s="155">
        <f>ROUND(I169*H169,2)</f>
        <v>17560</v>
      </c>
      <c r="BL169" s="14" t="s">
        <v>168</v>
      </c>
      <c r="BM169" s="154" t="s">
        <v>867</v>
      </c>
    </row>
    <row r="170" spans="1:65" s="2" customFormat="1" ht="14.45" customHeight="1" x14ac:dyDescent="0.2">
      <c r="A170" s="29"/>
      <c r="B170" s="141"/>
      <c r="C170" s="142" t="s">
        <v>868</v>
      </c>
      <c r="D170" s="142" t="s">
        <v>164</v>
      </c>
      <c r="E170" s="143" t="s">
        <v>869</v>
      </c>
      <c r="F170" s="144" t="s">
        <v>870</v>
      </c>
      <c r="G170" s="145" t="s">
        <v>290</v>
      </c>
      <c r="H170" s="146">
        <v>4</v>
      </c>
      <c r="I170" s="147">
        <v>3730</v>
      </c>
      <c r="J170" s="148">
        <f>ROUND(I170*H170,2)</f>
        <v>14920</v>
      </c>
      <c r="K170" s="149"/>
      <c r="L170" s="30"/>
      <c r="M170" s="150" t="s">
        <v>1</v>
      </c>
      <c r="N170" s="151" t="s">
        <v>41</v>
      </c>
      <c r="O170" s="55"/>
      <c r="P170" s="152">
        <f>O170*H170</f>
        <v>0</v>
      </c>
      <c r="Q170" s="152">
        <v>0</v>
      </c>
      <c r="R170" s="152">
        <f>Q170*H170</f>
        <v>0</v>
      </c>
      <c r="S170" s="152">
        <v>0</v>
      </c>
      <c r="T170" s="153">
        <f>S170*H170</f>
        <v>0</v>
      </c>
      <c r="U170" s="29"/>
      <c r="V170" s="29"/>
      <c r="W170" s="189"/>
      <c r="X170" s="188"/>
      <c r="Y170" s="29"/>
      <c r="Z170" s="29"/>
      <c r="AA170" s="29"/>
      <c r="AB170" s="29"/>
      <c r="AC170" s="29"/>
      <c r="AD170" s="29"/>
      <c r="AE170" s="29"/>
      <c r="AR170" s="154" t="s">
        <v>168</v>
      </c>
      <c r="AT170" s="154" t="s">
        <v>164</v>
      </c>
      <c r="AU170" s="154" t="s">
        <v>163</v>
      </c>
      <c r="AY170" s="14" t="s">
        <v>161</v>
      </c>
      <c r="BE170" s="155">
        <f>IF(N170="základná",J170,0)</f>
        <v>0</v>
      </c>
      <c r="BF170" s="155">
        <f>IF(N170="znížená",J170,0)</f>
        <v>14920</v>
      </c>
      <c r="BG170" s="155">
        <f>IF(N170="zákl. prenesená",J170,0)</f>
        <v>0</v>
      </c>
      <c r="BH170" s="155">
        <f>IF(N170="zníž. prenesená",J170,0)</f>
        <v>0</v>
      </c>
      <c r="BI170" s="155">
        <f>IF(N170="nulová",J170,0)</f>
        <v>0</v>
      </c>
      <c r="BJ170" s="14" t="s">
        <v>163</v>
      </c>
      <c r="BK170" s="155">
        <f>ROUND(I170*H170,2)</f>
        <v>14920</v>
      </c>
      <c r="BL170" s="14" t="s">
        <v>168</v>
      </c>
      <c r="BM170" s="154" t="s">
        <v>871</v>
      </c>
    </row>
    <row r="171" spans="1:65" s="12" customFormat="1" ht="25.9" customHeight="1" x14ac:dyDescent="0.2">
      <c r="B171" s="128"/>
      <c r="D171" s="129" t="s">
        <v>74</v>
      </c>
      <c r="E171" s="130" t="s">
        <v>480</v>
      </c>
      <c r="F171" s="130" t="s">
        <v>481</v>
      </c>
      <c r="I171" s="131"/>
      <c r="J171" s="132">
        <f>BK171</f>
        <v>900</v>
      </c>
      <c r="L171" s="128"/>
      <c r="M171" s="133"/>
      <c r="N171" s="134"/>
      <c r="O171" s="134"/>
      <c r="P171" s="135">
        <f>SUM(P172:P180)</f>
        <v>0</v>
      </c>
      <c r="Q171" s="134"/>
      <c r="R171" s="135">
        <f>SUM(R172:R180)</f>
        <v>0</v>
      </c>
      <c r="S171" s="134"/>
      <c r="T171" s="136">
        <f>SUM(T172:T180)</f>
        <v>0</v>
      </c>
      <c r="W171" s="189"/>
      <c r="X171" s="188"/>
      <c r="AR171" s="129" t="s">
        <v>177</v>
      </c>
      <c r="AT171" s="137" t="s">
        <v>74</v>
      </c>
      <c r="AU171" s="137" t="s">
        <v>75</v>
      </c>
      <c r="AY171" s="129" t="s">
        <v>161</v>
      </c>
      <c r="BK171" s="138">
        <f>SUM(BK172:BK180)</f>
        <v>900</v>
      </c>
    </row>
    <row r="172" spans="1:65" s="2" customFormat="1" ht="24.2" customHeight="1" x14ac:dyDescent="0.2">
      <c r="A172" s="29"/>
      <c r="B172" s="141"/>
      <c r="C172" s="142" t="s">
        <v>281</v>
      </c>
      <c r="D172" s="142" t="s">
        <v>164</v>
      </c>
      <c r="E172" s="143" t="s">
        <v>483</v>
      </c>
      <c r="F172" s="144" t="s">
        <v>484</v>
      </c>
      <c r="G172" s="145" t="s">
        <v>485</v>
      </c>
      <c r="H172" s="146">
        <v>1</v>
      </c>
      <c r="I172" s="147">
        <v>100</v>
      </c>
      <c r="J172" s="148">
        <f t="shared" ref="J172:J180" si="30">ROUND(I172*H172,2)</f>
        <v>100</v>
      </c>
      <c r="K172" s="149"/>
      <c r="L172" s="30"/>
      <c r="M172" s="150" t="s">
        <v>1</v>
      </c>
      <c r="N172" s="151" t="s">
        <v>41</v>
      </c>
      <c r="O172" s="55"/>
      <c r="P172" s="152">
        <f t="shared" ref="P172:P180" si="31">O172*H172</f>
        <v>0</v>
      </c>
      <c r="Q172" s="152">
        <v>0</v>
      </c>
      <c r="R172" s="152">
        <f t="shared" ref="R172:R180" si="32">Q172*H172</f>
        <v>0</v>
      </c>
      <c r="S172" s="152">
        <v>0</v>
      </c>
      <c r="T172" s="153">
        <f t="shared" ref="T172:T180" si="33">S172*H172</f>
        <v>0</v>
      </c>
      <c r="U172" s="29"/>
      <c r="V172" s="29"/>
      <c r="W172" s="189"/>
      <c r="X172" s="188"/>
      <c r="Y172" s="29"/>
      <c r="Z172" s="29"/>
      <c r="AA172" s="29"/>
      <c r="AB172" s="29"/>
      <c r="AC172" s="29"/>
      <c r="AD172" s="29"/>
      <c r="AE172" s="29"/>
      <c r="AR172" s="154" t="s">
        <v>486</v>
      </c>
      <c r="AT172" s="154" t="s">
        <v>164</v>
      </c>
      <c r="AU172" s="154" t="s">
        <v>83</v>
      </c>
      <c r="AY172" s="14" t="s">
        <v>161</v>
      </c>
      <c r="BE172" s="155">
        <f t="shared" ref="BE172:BE180" si="34">IF(N172="základná",J172,0)</f>
        <v>0</v>
      </c>
      <c r="BF172" s="155">
        <f t="shared" ref="BF172:BF180" si="35">IF(N172="znížená",J172,0)</f>
        <v>100</v>
      </c>
      <c r="BG172" s="155">
        <f t="shared" ref="BG172:BG180" si="36">IF(N172="zákl. prenesená",J172,0)</f>
        <v>0</v>
      </c>
      <c r="BH172" s="155">
        <f t="shared" ref="BH172:BH180" si="37">IF(N172="zníž. prenesená",J172,0)</f>
        <v>0</v>
      </c>
      <c r="BI172" s="155">
        <f t="shared" ref="BI172:BI180" si="38">IF(N172="nulová",J172,0)</f>
        <v>0</v>
      </c>
      <c r="BJ172" s="14" t="s">
        <v>163</v>
      </c>
      <c r="BK172" s="155">
        <f t="shared" ref="BK172:BK180" si="39">ROUND(I172*H172,2)</f>
        <v>100</v>
      </c>
      <c r="BL172" s="14" t="s">
        <v>486</v>
      </c>
      <c r="BM172" s="154" t="s">
        <v>872</v>
      </c>
    </row>
    <row r="173" spans="1:65" s="2" customFormat="1" ht="24.2" customHeight="1" x14ac:dyDescent="0.2">
      <c r="A173" s="29"/>
      <c r="B173" s="141"/>
      <c r="C173" s="142" t="s">
        <v>305</v>
      </c>
      <c r="D173" s="142" t="s">
        <v>164</v>
      </c>
      <c r="E173" s="143" t="s">
        <v>489</v>
      </c>
      <c r="F173" s="144" t="s">
        <v>490</v>
      </c>
      <c r="G173" s="145" t="s">
        <v>485</v>
      </c>
      <c r="H173" s="146">
        <v>1</v>
      </c>
      <c r="I173" s="147">
        <v>100</v>
      </c>
      <c r="J173" s="148">
        <f t="shared" si="30"/>
        <v>100</v>
      </c>
      <c r="K173" s="149"/>
      <c r="L173" s="30"/>
      <c r="M173" s="150" t="s">
        <v>1</v>
      </c>
      <c r="N173" s="151" t="s">
        <v>41</v>
      </c>
      <c r="O173" s="55"/>
      <c r="P173" s="152">
        <f t="shared" si="31"/>
        <v>0</v>
      </c>
      <c r="Q173" s="152">
        <v>0</v>
      </c>
      <c r="R173" s="152">
        <f t="shared" si="32"/>
        <v>0</v>
      </c>
      <c r="S173" s="152">
        <v>0</v>
      </c>
      <c r="T173" s="153">
        <f t="shared" si="33"/>
        <v>0</v>
      </c>
      <c r="U173" s="29"/>
      <c r="V173" s="29"/>
      <c r="W173" s="189"/>
      <c r="X173" s="188"/>
      <c r="Y173" s="29"/>
      <c r="Z173" s="29"/>
      <c r="AA173" s="29"/>
      <c r="AB173" s="29"/>
      <c r="AC173" s="29"/>
      <c r="AD173" s="29"/>
      <c r="AE173" s="29"/>
      <c r="AR173" s="154" t="s">
        <v>486</v>
      </c>
      <c r="AT173" s="154" t="s">
        <v>164</v>
      </c>
      <c r="AU173" s="154" t="s">
        <v>83</v>
      </c>
      <c r="AY173" s="14" t="s">
        <v>161</v>
      </c>
      <c r="BE173" s="155">
        <f t="shared" si="34"/>
        <v>0</v>
      </c>
      <c r="BF173" s="155">
        <f t="shared" si="35"/>
        <v>100</v>
      </c>
      <c r="BG173" s="155">
        <f t="shared" si="36"/>
        <v>0</v>
      </c>
      <c r="BH173" s="155">
        <f t="shared" si="37"/>
        <v>0</v>
      </c>
      <c r="BI173" s="155">
        <f t="shared" si="38"/>
        <v>0</v>
      </c>
      <c r="BJ173" s="14" t="s">
        <v>163</v>
      </c>
      <c r="BK173" s="155">
        <f t="shared" si="39"/>
        <v>100</v>
      </c>
      <c r="BL173" s="14" t="s">
        <v>486</v>
      </c>
      <c r="BM173" s="154" t="s">
        <v>873</v>
      </c>
    </row>
    <row r="174" spans="1:65" s="2" customFormat="1" ht="24.2" customHeight="1" x14ac:dyDescent="0.2">
      <c r="A174" s="29"/>
      <c r="B174" s="141"/>
      <c r="C174" s="142" t="s">
        <v>309</v>
      </c>
      <c r="D174" s="142" t="s">
        <v>164</v>
      </c>
      <c r="E174" s="143" t="s">
        <v>493</v>
      </c>
      <c r="F174" s="144" t="s">
        <v>494</v>
      </c>
      <c r="G174" s="145" t="s">
        <v>485</v>
      </c>
      <c r="H174" s="146">
        <v>1</v>
      </c>
      <c r="I174" s="147">
        <v>100</v>
      </c>
      <c r="J174" s="148">
        <f t="shared" si="30"/>
        <v>100</v>
      </c>
      <c r="K174" s="149"/>
      <c r="L174" s="30"/>
      <c r="M174" s="150" t="s">
        <v>1</v>
      </c>
      <c r="N174" s="151" t="s">
        <v>41</v>
      </c>
      <c r="O174" s="55"/>
      <c r="P174" s="152">
        <f t="shared" si="31"/>
        <v>0</v>
      </c>
      <c r="Q174" s="152">
        <v>0</v>
      </c>
      <c r="R174" s="152">
        <f t="shared" si="32"/>
        <v>0</v>
      </c>
      <c r="S174" s="152">
        <v>0</v>
      </c>
      <c r="T174" s="153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4" t="s">
        <v>486</v>
      </c>
      <c r="AT174" s="154" t="s">
        <v>164</v>
      </c>
      <c r="AU174" s="154" t="s">
        <v>83</v>
      </c>
      <c r="AY174" s="14" t="s">
        <v>161</v>
      </c>
      <c r="BE174" s="155">
        <f t="shared" si="34"/>
        <v>0</v>
      </c>
      <c r="BF174" s="155">
        <f t="shared" si="35"/>
        <v>100</v>
      </c>
      <c r="BG174" s="155">
        <f t="shared" si="36"/>
        <v>0</v>
      </c>
      <c r="BH174" s="155">
        <f t="shared" si="37"/>
        <v>0</v>
      </c>
      <c r="BI174" s="155">
        <f t="shared" si="38"/>
        <v>0</v>
      </c>
      <c r="BJ174" s="14" t="s">
        <v>163</v>
      </c>
      <c r="BK174" s="155">
        <f t="shared" si="39"/>
        <v>100</v>
      </c>
      <c r="BL174" s="14" t="s">
        <v>486</v>
      </c>
      <c r="BM174" s="154" t="s">
        <v>874</v>
      </c>
    </row>
    <row r="175" spans="1:65" s="2" customFormat="1" ht="14.45" customHeight="1" x14ac:dyDescent="0.2">
      <c r="A175" s="29"/>
      <c r="B175" s="141"/>
      <c r="C175" s="142" t="s">
        <v>313</v>
      </c>
      <c r="D175" s="142" t="s">
        <v>164</v>
      </c>
      <c r="E175" s="143" t="s">
        <v>497</v>
      </c>
      <c r="F175" s="144" t="s">
        <v>498</v>
      </c>
      <c r="G175" s="145" t="s">
        <v>485</v>
      </c>
      <c r="H175" s="146">
        <v>1</v>
      </c>
      <c r="I175" s="147">
        <v>100</v>
      </c>
      <c r="J175" s="148">
        <f t="shared" si="30"/>
        <v>100</v>
      </c>
      <c r="K175" s="149"/>
      <c r="L175" s="30"/>
      <c r="M175" s="150" t="s">
        <v>1</v>
      </c>
      <c r="N175" s="151" t="s">
        <v>41</v>
      </c>
      <c r="O175" s="55"/>
      <c r="P175" s="152">
        <f t="shared" si="31"/>
        <v>0</v>
      </c>
      <c r="Q175" s="152">
        <v>0</v>
      </c>
      <c r="R175" s="152">
        <f t="shared" si="32"/>
        <v>0</v>
      </c>
      <c r="S175" s="152">
        <v>0</v>
      </c>
      <c r="T175" s="153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4" t="s">
        <v>486</v>
      </c>
      <c r="AT175" s="154" t="s">
        <v>164</v>
      </c>
      <c r="AU175" s="154" t="s">
        <v>83</v>
      </c>
      <c r="AY175" s="14" t="s">
        <v>161</v>
      </c>
      <c r="BE175" s="155">
        <f t="shared" si="34"/>
        <v>0</v>
      </c>
      <c r="BF175" s="155">
        <f t="shared" si="35"/>
        <v>100</v>
      </c>
      <c r="BG175" s="155">
        <f t="shared" si="36"/>
        <v>0</v>
      </c>
      <c r="BH175" s="155">
        <f t="shared" si="37"/>
        <v>0</v>
      </c>
      <c r="BI175" s="155">
        <f t="shared" si="38"/>
        <v>0</v>
      </c>
      <c r="BJ175" s="14" t="s">
        <v>163</v>
      </c>
      <c r="BK175" s="155">
        <f t="shared" si="39"/>
        <v>100</v>
      </c>
      <c r="BL175" s="14" t="s">
        <v>486</v>
      </c>
      <c r="BM175" s="154" t="s">
        <v>875</v>
      </c>
    </row>
    <row r="176" spans="1:65" s="2" customFormat="1" ht="24.2" customHeight="1" x14ac:dyDescent="0.2">
      <c r="A176" s="29"/>
      <c r="B176" s="141"/>
      <c r="C176" s="142" t="s">
        <v>317</v>
      </c>
      <c r="D176" s="142" t="s">
        <v>164</v>
      </c>
      <c r="E176" s="143" t="s">
        <v>501</v>
      </c>
      <c r="F176" s="144" t="s">
        <v>502</v>
      </c>
      <c r="G176" s="145" t="s">
        <v>485</v>
      </c>
      <c r="H176" s="146">
        <v>1</v>
      </c>
      <c r="I176" s="147">
        <v>100</v>
      </c>
      <c r="J176" s="148">
        <f t="shared" si="30"/>
        <v>100</v>
      </c>
      <c r="K176" s="149"/>
      <c r="L176" s="30"/>
      <c r="M176" s="150" t="s">
        <v>1</v>
      </c>
      <c r="N176" s="151" t="s">
        <v>41</v>
      </c>
      <c r="O176" s="55"/>
      <c r="P176" s="152">
        <f t="shared" si="31"/>
        <v>0</v>
      </c>
      <c r="Q176" s="152">
        <v>0</v>
      </c>
      <c r="R176" s="152">
        <f t="shared" si="32"/>
        <v>0</v>
      </c>
      <c r="S176" s="152">
        <v>0</v>
      </c>
      <c r="T176" s="153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4" t="s">
        <v>486</v>
      </c>
      <c r="AT176" s="154" t="s">
        <v>164</v>
      </c>
      <c r="AU176" s="154" t="s">
        <v>83</v>
      </c>
      <c r="AY176" s="14" t="s">
        <v>161</v>
      </c>
      <c r="BE176" s="155">
        <f t="shared" si="34"/>
        <v>0</v>
      </c>
      <c r="BF176" s="155">
        <f t="shared" si="35"/>
        <v>100</v>
      </c>
      <c r="BG176" s="155">
        <f t="shared" si="36"/>
        <v>0</v>
      </c>
      <c r="BH176" s="155">
        <f t="shared" si="37"/>
        <v>0</v>
      </c>
      <c r="BI176" s="155">
        <f t="shared" si="38"/>
        <v>0</v>
      </c>
      <c r="BJ176" s="14" t="s">
        <v>163</v>
      </c>
      <c r="BK176" s="155">
        <f t="shared" si="39"/>
        <v>100</v>
      </c>
      <c r="BL176" s="14" t="s">
        <v>486</v>
      </c>
      <c r="BM176" s="154" t="s">
        <v>876</v>
      </c>
    </row>
    <row r="177" spans="1:65" s="2" customFormat="1" ht="14.45" customHeight="1" x14ac:dyDescent="0.2">
      <c r="A177" s="29"/>
      <c r="B177" s="141"/>
      <c r="C177" s="142" t="s">
        <v>322</v>
      </c>
      <c r="D177" s="142" t="s">
        <v>164</v>
      </c>
      <c r="E177" s="143" t="s">
        <v>505</v>
      </c>
      <c r="F177" s="144" t="s">
        <v>506</v>
      </c>
      <c r="G177" s="145" t="s">
        <v>485</v>
      </c>
      <c r="H177" s="146">
        <v>1</v>
      </c>
      <c r="I177" s="147">
        <v>100</v>
      </c>
      <c r="J177" s="148">
        <f t="shared" si="30"/>
        <v>100</v>
      </c>
      <c r="K177" s="149"/>
      <c r="L177" s="30"/>
      <c r="M177" s="150" t="s">
        <v>1</v>
      </c>
      <c r="N177" s="151" t="s">
        <v>41</v>
      </c>
      <c r="O177" s="55"/>
      <c r="P177" s="152">
        <f t="shared" si="31"/>
        <v>0</v>
      </c>
      <c r="Q177" s="152">
        <v>0</v>
      </c>
      <c r="R177" s="152">
        <f t="shared" si="32"/>
        <v>0</v>
      </c>
      <c r="S177" s="152">
        <v>0</v>
      </c>
      <c r="T177" s="153">
        <f t="shared" si="3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4" t="s">
        <v>486</v>
      </c>
      <c r="AT177" s="154" t="s">
        <v>164</v>
      </c>
      <c r="AU177" s="154" t="s">
        <v>83</v>
      </c>
      <c r="AY177" s="14" t="s">
        <v>161</v>
      </c>
      <c r="BE177" s="155">
        <f t="shared" si="34"/>
        <v>0</v>
      </c>
      <c r="BF177" s="155">
        <f t="shared" si="35"/>
        <v>100</v>
      </c>
      <c r="BG177" s="155">
        <f t="shared" si="36"/>
        <v>0</v>
      </c>
      <c r="BH177" s="155">
        <f t="shared" si="37"/>
        <v>0</v>
      </c>
      <c r="BI177" s="155">
        <f t="shared" si="38"/>
        <v>0</v>
      </c>
      <c r="BJ177" s="14" t="s">
        <v>163</v>
      </c>
      <c r="BK177" s="155">
        <f t="shared" si="39"/>
        <v>100</v>
      </c>
      <c r="BL177" s="14" t="s">
        <v>486</v>
      </c>
      <c r="BM177" s="154" t="s">
        <v>877</v>
      </c>
    </row>
    <row r="178" spans="1:65" s="2" customFormat="1" ht="14.45" customHeight="1" x14ac:dyDescent="0.2">
      <c r="A178" s="29"/>
      <c r="B178" s="141"/>
      <c r="C178" s="142" t="s">
        <v>326</v>
      </c>
      <c r="D178" s="142" t="s">
        <v>164</v>
      </c>
      <c r="E178" s="143" t="s">
        <v>509</v>
      </c>
      <c r="F178" s="144" t="s">
        <v>510</v>
      </c>
      <c r="G178" s="145" t="s">
        <v>485</v>
      </c>
      <c r="H178" s="146">
        <v>1</v>
      </c>
      <c r="I178" s="147">
        <v>100</v>
      </c>
      <c r="J178" s="148">
        <f t="shared" si="30"/>
        <v>100</v>
      </c>
      <c r="K178" s="149"/>
      <c r="L178" s="30"/>
      <c r="M178" s="150" t="s">
        <v>1</v>
      </c>
      <c r="N178" s="151" t="s">
        <v>41</v>
      </c>
      <c r="O178" s="55"/>
      <c r="P178" s="152">
        <f t="shared" si="31"/>
        <v>0</v>
      </c>
      <c r="Q178" s="152">
        <v>0</v>
      </c>
      <c r="R178" s="152">
        <f t="shared" si="32"/>
        <v>0</v>
      </c>
      <c r="S178" s="152">
        <v>0</v>
      </c>
      <c r="T178" s="153">
        <f t="shared" si="3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4" t="s">
        <v>486</v>
      </c>
      <c r="AT178" s="154" t="s">
        <v>164</v>
      </c>
      <c r="AU178" s="154" t="s">
        <v>83</v>
      </c>
      <c r="AY178" s="14" t="s">
        <v>161</v>
      </c>
      <c r="BE178" s="155">
        <f t="shared" si="34"/>
        <v>0</v>
      </c>
      <c r="BF178" s="155">
        <f t="shared" si="35"/>
        <v>100</v>
      </c>
      <c r="BG178" s="155">
        <f t="shared" si="36"/>
        <v>0</v>
      </c>
      <c r="BH178" s="155">
        <f t="shared" si="37"/>
        <v>0</v>
      </c>
      <c r="BI178" s="155">
        <f t="shared" si="38"/>
        <v>0</v>
      </c>
      <c r="BJ178" s="14" t="s">
        <v>163</v>
      </c>
      <c r="BK178" s="155">
        <f t="shared" si="39"/>
        <v>100</v>
      </c>
      <c r="BL178" s="14" t="s">
        <v>486</v>
      </c>
      <c r="BM178" s="154" t="s">
        <v>878</v>
      </c>
    </row>
    <row r="179" spans="1:65" s="2" customFormat="1" ht="24.2" customHeight="1" x14ac:dyDescent="0.2">
      <c r="A179" s="29"/>
      <c r="B179" s="141"/>
      <c r="C179" s="142" t="s">
        <v>332</v>
      </c>
      <c r="D179" s="142" t="s">
        <v>164</v>
      </c>
      <c r="E179" s="143" t="s">
        <v>513</v>
      </c>
      <c r="F179" s="144" t="s">
        <v>514</v>
      </c>
      <c r="G179" s="145" t="s">
        <v>485</v>
      </c>
      <c r="H179" s="146">
        <v>1</v>
      </c>
      <c r="I179" s="147">
        <v>100</v>
      </c>
      <c r="J179" s="148">
        <f t="shared" si="30"/>
        <v>100</v>
      </c>
      <c r="K179" s="149"/>
      <c r="L179" s="30"/>
      <c r="M179" s="150" t="s">
        <v>1</v>
      </c>
      <c r="N179" s="151" t="s">
        <v>41</v>
      </c>
      <c r="O179" s="55"/>
      <c r="P179" s="152">
        <f t="shared" si="31"/>
        <v>0</v>
      </c>
      <c r="Q179" s="152">
        <v>0</v>
      </c>
      <c r="R179" s="152">
        <f t="shared" si="32"/>
        <v>0</v>
      </c>
      <c r="S179" s="152">
        <v>0</v>
      </c>
      <c r="T179" s="153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4" t="s">
        <v>486</v>
      </c>
      <c r="AT179" s="154" t="s">
        <v>164</v>
      </c>
      <c r="AU179" s="154" t="s">
        <v>83</v>
      </c>
      <c r="AY179" s="14" t="s">
        <v>161</v>
      </c>
      <c r="BE179" s="155">
        <f t="shared" si="34"/>
        <v>0</v>
      </c>
      <c r="BF179" s="155">
        <f t="shared" si="35"/>
        <v>100</v>
      </c>
      <c r="BG179" s="155">
        <f t="shared" si="36"/>
        <v>0</v>
      </c>
      <c r="BH179" s="155">
        <f t="shared" si="37"/>
        <v>0</v>
      </c>
      <c r="BI179" s="155">
        <f t="shared" si="38"/>
        <v>0</v>
      </c>
      <c r="BJ179" s="14" t="s">
        <v>163</v>
      </c>
      <c r="BK179" s="155">
        <f t="shared" si="39"/>
        <v>100</v>
      </c>
      <c r="BL179" s="14" t="s">
        <v>486</v>
      </c>
      <c r="BM179" s="154" t="s">
        <v>879</v>
      </c>
    </row>
    <row r="180" spans="1:65" s="2" customFormat="1" ht="14.45" customHeight="1" x14ac:dyDescent="0.2">
      <c r="A180" s="29"/>
      <c r="B180" s="141"/>
      <c r="C180" s="142" t="s">
        <v>336</v>
      </c>
      <c r="D180" s="142" t="s">
        <v>164</v>
      </c>
      <c r="E180" s="143" t="s">
        <v>517</v>
      </c>
      <c r="F180" s="144" t="s">
        <v>518</v>
      </c>
      <c r="G180" s="145" t="s">
        <v>485</v>
      </c>
      <c r="H180" s="146">
        <v>1</v>
      </c>
      <c r="I180" s="147">
        <v>100</v>
      </c>
      <c r="J180" s="148">
        <f t="shared" si="30"/>
        <v>100</v>
      </c>
      <c r="K180" s="149"/>
      <c r="L180" s="30"/>
      <c r="M180" s="167" t="s">
        <v>1</v>
      </c>
      <c r="N180" s="168" t="s">
        <v>41</v>
      </c>
      <c r="O180" s="169"/>
      <c r="P180" s="170">
        <f t="shared" si="31"/>
        <v>0</v>
      </c>
      <c r="Q180" s="170">
        <v>0</v>
      </c>
      <c r="R180" s="170">
        <f t="shared" si="32"/>
        <v>0</v>
      </c>
      <c r="S180" s="170">
        <v>0</v>
      </c>
      <c r="T180" s="171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4" t="s">
        <v>486</v>
      </c>
      <c r="AT180" s="154" t="s">
        <v>164</v>
      </c>
      <c r="AU180" s="154" t="s">
        <v>83</v>
      </c>
      <c r="AY180" s="14" t="s">
        <v>161</v>
      </c>
      <c r="BE180" s="155">
        <f t="shared" si="34"/>
        <v>0</v>
      </c>
      <c r="BF180" s="155">
        <f t="shared" si="35"/>
        <v>100</v>
      </c>
      <c r="BG180" s="155">
        <f t="shared" si="36"/>
        <v>0</v>
      </c>
      <c r="BH180" s="155">
        <f t="shared" si="37"/>
        <v>0</v>
      </c>
      <c r="BI180" s="155">
        <f t="shared" si="38"/>
        <v>0</v>
      </c>
      <c r="BJ180" s="14" t="s">
        <v>163</v>
      </c>
      <c r="BK180" s="155">
        <f t="shared" si="39"/>
        <v>100</v>
      </c>
      <c r="BL180" s="14" t="s">
        <v>486</v>
      </c>
      <c r="BM180" s="154" t="s">
        <v>880</v>
      </c>
    </row>
    <row r="181" spans="1:65" s="2" customFormat="1" ht="6.95" customHeight="1" x14ac:dyDescent="0.2">
      <c r="A181" s="29"/>
      <c r="B181" s="44"/>
      <c r="C181" s="45"/>
      <c r="D181" s="45"/>
      <c r="E181" s="45"/>
      <c r="F181" s="45"/>
      <c r="G181" s="45"/>
      <c r="H181" s="45"/>
      <c r="I181" s="45"/>
      <c r="J181" s="45"/>
      <c r="K181" s="45"/>
      <c r="L181" s="30"/>
      <c r="M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</row>
  </sheetData>
  <autoFilter ref="C127:K180" xr:uid="{00000000-0009-0000-0000-000004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48"/>
  <sheetViews>
    <sheetView showGridLines="0" topLeftCell="A128" workbookViewId="0">
      <selection activeCell="I136" sqref="I13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96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31" t="str">
        <f>'Rekapitulácia stavby'!K6</f>
        <v>Kompostáreň Partizánske</v>
      </c>
      <c r="F7" s="232"/>
      <c r="G7" s="232"/>
      <c r="H7" s="232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5" t="s">
        <v>881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3" t="str">
        <f>'Rekapitulácia stavby'!E14</f>
        <v>Vyplň údaj</v>
      </c>
      <c r="F18" s="215"/>
      <c r="G18" s="215"/>
      <c r="H18" s="215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9" t="s">
        <v>127</v>
      </c>
      <c r="F27" s="219"/>
      <c r="G27" s="219"/>
      <c r="H27" s="21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ROUND(J123, 2)</f>
        <v>16308.22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ROUND((SUM(BE123:BE147)),  2)</f>
        <v>0</v>
      </c>
      <c r="G33" s="29"/>
      <c r="H33" s="29"/>
      <c r="I33" s="97">
        <v>0.2</v>
      </c>
      <c r="J33" s="96">
        <f>ROUND(((SUM(BE123:BE147))*I33),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41</v>
      </c>
      <c r="F34" s="96">
        <f>ROUND((SUM(BF123:BF147)),  2)</f>
        <v>16308.22</v>
      </c>
      <c r="G34" s="29"/>
      <c r="H34" s="29"/>
      <c r="I34" s="97">
        <v>0.2</v>
      </c>
      <c r="J34" s="96">
        <f>ROUND(((SUM(BF123:BF147))*I34),  2)</f>
        <v>3261.64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42</v>
      </c>
      <c r="F35" s="96">
        <f>ROUND((SUM(BG123:BG147)),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43</v>
      </c>
      <c r="F36" s="96">
        <f>ROUND((SUM(BH123:BH147)),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44</v>
      </c>
      <c r="F37" s="96">
        <f>ROUND((SUM(BI123:BI147)),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19569.86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1" t="str">
        <f>E7</f>
        <v>Kompostáreň Partizánske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5" t="str">
        <f>E9</f>
        <v>SO 105 - OPLOTENIE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J123</f>
        <v>16308.220000000001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5" customHeight="1" x14ac:dyDescent="0.2">
      <c r="B97" s="109"/>
      <c r="D97" s="110" t="s">
        <v>133</v>
      </c>
      <c r="E97" s="111"/>
      <c r="F97" s="111"/>
      <c r="G97" s="111"/>
      <c r="H97" s="111"/>
      <c r="I97" s="111"/>
      <c r="J97" s="112">
        <f>J124</f>
        <v>13199.11</v>
      </c>
      <c r="L97" s="109"/>
    </row>
    <row r="98" spans="1:31" s="10" customFormat="1" ht="19.899999999999999" customHeight="1" x14ac:dyDescent="0.2">
      <c r="B98" s="113"/>
      <c r="D98" s="114" t="s">
        <v>134</v>
      </c>
      <c r="E98" s="115"/>
      <c r="F98" s="115"/>
      <c r="G98" s="115"/>
      <c r="H98" s="115"/>
      <c r="I98" s="115"/>
      <c r="J98" s="116">
        <f>J125</f>
        <v>537.6</v>
      </c>
      <c r="L98" s="113"/>
    </row>
    <row r="99" spans="1:31" s="10" customFormat="1" ht="19.899999999999999" customHeight="1" x14ac:dyDescent="0.2">
      <c r="B99" s="113"/>
      <c r="D99" s="114" t="s">
        <v>135</v>
      </c>
      <c r="E99" s="115"/>
      <c r="F99" s="115"/>
      <c r="G99" s="115"/>
      <c r="H99" s="115"/>
      <c r="I99" s="115"/>
      <c r="J99" s="116">
        <f>J127</f>
        <v>1152</v>
      </c>
      <c r="L99" s="113"/>
    </row>
    <row r="100" spans="1:31" s="10" customFormat="1" ht="19.899999999999999" customHeight="1" x14ac:dyDescent="0.2">
      <c r="B100" s="113"/>
      <c r="D100" s="114" t="s">
        <v>136</v>
      </c>
      <c r="E100" s="115"/>
      <c r="F100" s="115"/>
      <c r="G100" s="115"/>
      <c r="H100" s="115"/>
      <c r="I100" s="115"/>
      <c r="J100" s="116">
        <f>J129</f>
        <v>10693.7</v>
      </c>
      <c r="L100" s="113"/>
    </row>
    <row r="101" spans="1:31" s="10" customFormat="1" ht="19.899999999999999" customHeight="1" x14ac:dyDescent="0.2">
      <c r="B101" s="113"/>
      <c r="D101" s="114" t="s">
        <v>138</v>
      </c>
      <c r="E101" s="115"/>
      <c r="F101" s="115"/>
      <c r="G101" s="115"/>
      <c r="H101" s="115"/>
      <c r="I101" s="115"/>
      <c r="J101" s="116">
        <f>J134</f>
        <v>815.81</v>
      </c>
      <c r="L101" s="113"/>
    </row>
    <row r="102" spans="1:31" s="9" customFormat="1" ht="24.95" customHeight="1" x14ac:dyDescent="0.2">
      <c r="B102" s="109"/>
      <c r="D102" s="110" t="s">
        <v>139</v>
      </c>
      <c r="E102" s="111"/>
      <c r="F102" s="111"/>
      <c r="G102" s="111"/>
      <c r="H102" s="111"/>
      <c r="I102" s="111"/>
      <c r="J102" s="112">
        <f>J136</f>
        <v>3109.1099999999997</v>
      </c>
      <c r="L102" s="109"/>
    </row>
    <row r="103" spans="1:31" s="10" customFormat="1" ht="19.899999999999999" customHeight="1" x14ac:dyDescent="0.2">
      <c r="B103" s="113"/>
      <c r="D103" s="114" t="s">
        <v>141</v>
      </c>
      <c r="E103" s="115"/>
      <c r="F103" s="115"/>
      <c r="G103" s="115"/>
      <c r="H103" s="115"/>
      <c r="I103" s="115"/>
      <c r="J103" s="116">
        <f>J137</f>
        <v>3109.1099999999997</v>
      </c>
      <c r="L103" s="113"/>
    </row>
    <row r="104" spans="1:31" s="2" customFormat="1" ht="21.75" customHeight="1" x14ac:dyDescent="0.2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 x14ac:dyDescent="0.2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5" customHeight="1" x14ac:dyDescent="0.2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5" customHeight="1" x14ac:dyDescent="0.2">
      <c r="A110" s="29"/>
      <c r="B110" s="30"/>
      <c r="C110" s="18" t="s">
        <v>147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 x14ac:dyDescent="0.2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15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 x14ac:dyDescent="0.2">
      <c r="A113" s="29"/>
      <c r="B113" s="30"/>
      <c r="C113" s="29"/>
      <c r="D113" s="29"/>
      <c r="E113" s="231" t="str">
        <f>E7</f>
        <v>Kompostáreň Partizánske</v>
      </c>
      <c r="F113" s="232"/>
      <c r="G113" s="232"/>
      <c r="H113" s="232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 x14ac:dyDescent="0.2">
      <c r="A114" s="29"/>
      <c r="B114" s="30"/>
      <c r="C114" s="24" t="s">
        <v>125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 x14ac:dyDescent="0.2">
      <c r="A115" s="29"/>
      <c r="B115" s="30"/>
      <c r="C115" s="29"/>
      <c r="D115" s="29"/>
      <c r="E115" s="225" t="str">
        <f>E9</f>
        <v>SO 105 - OPLOTENIE</v>
      </c>
      <c r="F115" s="230"/>
      <c r="G115" s="230"/>
      <c r="H115" s="230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 x14ac:dyDescent="0.2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 x14ac:dyDescent="0.2">
      <c r="A117" s="29"/>
      <c r="B117" s="30"/>
      <c r="C117" s="24" t="s">
        <v>19</v>
      </c>
      <c r="D117" s="29"/>
      <c r="E117" s="29"/>
      <c r="F117" s="22" t="str">
        <f>F12</f>
        <v>Partizánske parc.č.: 3958/171</v>
      </c>
      <c r="G117" s="29"/>
      <c r="H117" s="29"/>
      <c r="I117" s="24" t="s">
        <v>21</v>
      </c>
      <c r="J117" s="52" t="str">
        <f>IF(J12="","",J12)</f>
        <v>17. 2. 2020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 x14ac:dyDescent="0.2">
      <c r="A119" s="29"/>
      <c r="B119" s="30"/>
      <c r="C119" s="24" t="s">
        <v>23</v>
      </c>
      <c r="D119" s="29"/>
      <c r="E119" s="29"/>
      <c r="F119" s="22" t="str">
        <f>E15</f>
        <v>Mesto Partizánske</v>
      </c>
      <c r="G119" s="29"/>
      <c r="H119" s="29"/>
      <c r="I119" s="24" t="s">
        <v>29</v>
      </c>
      <c r="J119" s="27" t="str">
        <f>E21</f>
        <v>Hescon, s.r.o.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 x14ac:dyDescent="0.2">
      <c r="A120" s="29"/>
      <c r="B120" s="30"/>
      <c r="C120" s="24" t="s">
        <v>27</v>
      </c>
      <c r="D120" s="29"/>
      <c r="E120" s="29"/>
      <c r="F120" s="22" t="str">
        <f>IF(E18="","",E18)</f>
        <v>Vyplň údaj</v>
      </c>
      <c r="G120" s="29"/>
      <c r="H120" s="29"/>
      <c r="I120" s="24" t="s">
        <v>32</v>
      </c>
      <c r="J120" s="27" t="str">
        <f>E24</f>
        <v>Hescon, s.r.o.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 x14ac:dyDescent="0.2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 x14ac:dyDescent="0.2">
      <c r="A122" s="117"/>
      <c r="B122" s="118"/>
      <c r="C122" s="119" t="s">
        <v>148</v>
      </c>
      <c r="D122" s="120" t="s">
        <v>60</v>
      </c>
      <c r="E122" s="120" t="s">
        <v>56</v>
      </c>
      <c r="F122" s="120" t="s">
        <v>57</v>
      </c>
      <c r="G122" s="120" t="s">
        <v>149</v>
      </c>
      <c r="H122" s="120" t="s">
        <v>150</v>
      </c>
      <c r="I122" s="120" t="s">
        <v>151</v>
      </c>
      <c r="J122" s="121" t="s">
        <v>130</v>
      </c>
      <c r="K122" s="122" t="s">
        <v>152</v>
      </c>
      <c r="L122" s="123"/>
      <c r="M122" s="59" t="s">
        <v>1</v>
      </c>
      <c r="N122" s="60" t="s">
        <v>39</v>
      </c>
      <c r="O122" s="60" t="s">
        <v>153</v>
      </c>
      <c r="P122" s="60" t="s">
        <v>154</v>
      </c>
      <c r="Q122" s="60" t="s">
        <v>155</v>
      </c>
      <c r="R122" s="60" t="s">
        <v>156</v>
      </c>
      <c r="S122" s="60" t="s">
        <v>157</v>
      </c>
      <c r="T122" s="61" t="s">
        <v>158</v>
      </c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</row>
    <row r="123" spans="1:65" s="2" customFormat="1" ht="22.9" customHeight="1" x14ac:dyDescent="0.25">
      <c r="A123" s="29"/>
      <c r="B123" s="30"/>
      <c r="C123" s="66" t="s">
        <v>131</v>
      </c>
      <c r="D123" s="29"/>
      <c r="E123" s="29"/>
      <c r="F123" s="29"/>
      <c r="G123" s="29"/>
      <c r="H123" s="29"/>
      <c r="I123" s="29"/>
      <c r="J123" s="124">
        <f>BK123</f>
        <v>16308.220000000001</v>
      </c>
      <c r="K123" s="29"/>
      <c r="L123" s="30"/>
      <c r="M123" s="62"/>
      <c r="N123" s="53"/>
      <c r="O123" s="63"/>
      <c r="P123" s="125">
        <f>P124+P136</f>
        <v>0</v>
      </c>
      <c r="Q123" s="63"/>
      <c r="R123" s="125">
        <f>R124+R136</f>
        <v>136.881136</v>
      </c>
      <c r="S123" s="63"/>
      <c r="T123" s="126">
        <f>T124+T136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74</v>
      </c>
      <c r="AU123" s="14" t="s">
        <v>132</v>
      </c>
      <c r="BK123" s="127">
        <f>BK124+BK136</f>
        <v>16308.220000000001</v>
      </c>
    </row>
    <row r="124" spans="1:65" s="12" customFormat="1" ht="25.9" customHeight="1" x14ac:dyDescent="0.2">
      <c r="B124" s="128"/>
      <c r="D124" s="129" t="s">
        <v>74</v>
      </c>
      <c r="E124" s="130" t="s">
        <v>159</v>
      </c>
      <c r="F124" s="130" t="s">
        <v>160</v>
      </c>
      <c r="I124" s="131"/>
      <c r="J124" s="132">
        <f>BK124</f>
        <v>13199.11</v>
      </c>
      <c r="L124" s="128"/>
      <c r="M124" s="133"/>
      <c r="N124" s="134"/>
      <c r="O124" s="134"/>
      <c r="P124" s="135">
        <f>P125+P127+P129+P134</f>
        <v>0</v>
      </c>
      <c r="Q124" s="134"/>
      <c r="R124" s="135">
        <f>R125+R127+R129+R134</f>
        <v>135.96869079999999</v>
      </c>
      <c r="S124" s="134"/>
      <c r="T124" s="136">
        <f>T125+T127+T129+T134</f>
        <v>0</v>
      </c>
      <c r="AR124" s="129" t="s">
        <v>83</v>
      </c>
      <c r="AT124" s="137" t="s">
        <v>74</v>
      </c>
      <c r="AU124" s="137" t="s">
        <v>75</v>
      </c>
      <c r="AY124" s="129" t="s">
        <v>161</v>
      </c>
      <c r="BK124" s="138">
        <f>BK125+BK127+BK129+BK134</f>
        <v>13199.11</v>
      </c>
    </row>
    <row r="125" spans="1:65" s="12" customFormat="1" ht="22.9" customHeight="1" x14ac:dyDescent="0.2">
      <c r="B125" s="128"/>
      <c r="D125" s="129" t="s">
        <v>74</v>
      </c>
      <c r="E125" s="139" t="s">
        <v>83</v>
      </c>
      <c r="F125" s="139" t="s">
        <v>162</v>
      </c>
      <c r="I125" s="131"/>
      <c r="J125" s="140">
        <f>BK125</f>
        <v>537.6</v>
      </c>
      <c r="L125" s="128"/>
      <c r="M125" s="133"/>
      <c r="N125" s="134"/>
      <c r="O125" s="134"/>
      <c r="P125" s="135">
        <f>P126</f>
        <v>0</v>
      </c>
      <c r="Q125" s="134"/>
      <c r="R125" s="135">
        <f>R126</f>
        <v>0</v>
      </c>
      <c r="S125" s="134"/>
      <c r="T125" s="136">
        <f>T126</f>
        <v>0</v>
      </c>
      <c r="AR125" s="129" t="s">
        <v>83</v>
      </c>
      <c r="AT125" s="137" t="s">
        <v>74</v>
      </c>
      <c r="AU125" s="137" t="s">
        <v>83</v>
      </c>
      <c r="AY125" s="129" t="s">
        <v>161</v>
      </c>
      <c r="BK125" s="138">
        <f>BK126</f>
        <v>537.6</v>
      </c>
    </row>
    <row r="126" spans="1:65" s="2" customFormat="1" ht="14.45" customHeight="1" x14ac:dyDescent="0.2">
      <c r="A126" s="29"/>
      <c r="B126" s="141"/>
      <c r="C126" s="142" t="s">
        <v>200</v>
      </c>
      <c r="D126" s="142" t="s">
        <v>164</v>
      </c>
      <c r="E126" s="143" t="s">
        <v>882</v>
      </c>
      <c r="F126" s="144" t="s">
        <v>883</v>
      </c>
      <c r="G126" s="145" t="s">
        <v>167</v>
      </c>
      <c r="H126" s="146">
        <v>15.36</v>
      </c>
      <c r="I126" s="147">
        <v>35</v>
      </c>
      <c r="J126" s="148">
        <f>ROUND(I126*H126,2)</f>
        <v>537.6</v>
      </c>
      <c r="K126" s="149"/>
      <c r="L126" s="30"/>
      <c r="M126" s="150" t="s">
        <v>1</v>
      </c>
      <c r="N126" s="151" t="s">
        <v>41</v>
      </c>
      <c r="O126" s="55"/>
      <c r="P126" s="152">
        <f>O126*H126</f>
        <v>0</v>
      </c>
      <c r="Q126" s="152">
        <v>0</v>
      </c>
      <c r="R126" s="152">
        <f>Q126*H126</f>
        <v>0</v>
      </c>
      <c r="S126" s="152">
        <v>0</v>
      </c>
      <c r="T126" s="153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168</v>
      </c>
      <c r="AT126" s="154" t="s">
        <v>164</v>
      </c>
      <c r="AU126" s="154" t="s">
        <v>163</v>
      </c>
      <c r="AY126" s="14" t="s">
        <v>161</v>
      </c>
      <c r="BE126" s="155">
        <f>IF(N126="základná",J126,0)</f>
        <v>0</v>
      </c>
      <c r="BF126" s="155">
        <f>IF(N126="znížená",J126,0)</f>
        <v>537.6</v>
      </c>
      <c r="BG126" s="155">
        <f>IF(N126="zákl. prenesená",J126,0)</f>
        <v>0</v>
      </c>
      <c r="BH126" s="155">
        <f>IF(N126="zníž. prenesená",J126,0)</f>
        <v>0</v>
      </c>
      <c r="BI126" s="155">
        <f>IF(N126="nulová",J126,0)</f>
        <v>0</v>
      </c>
      <c r="BJ126" s="14" t="s">
        <v>163</v>
      </c>
      <c r="BK126" s="155">
        <f>ROUND(I126*H126,2)</f>
        <v>537.6</v>
      </c>
      <c r="BL126" s="14" t="s">
        <v>168</v>
      </c>
      <c r="BM126" s="154" t="s">
        <v>884</v>
      </c>
    </row>
    <row r="127" spans="1:65" s="12" customFormat="1" ht="22.9" customHeight="1" x14ac:dyDescent="0.2">
      <c r="B127" s="128"/>
      <c r="D127" s="129" t="s">
        <v>74</v>
      </c>
      <c r="E127" s="139" t="s">
        <v>163</v>
      </c>
      <c r="F127" s="139" t="s">
        <v>185</v>
      </c>
      <c r="I127" s="131"/>
      <c r="J127" s="140">
        <f>BK127</f>
        <v>1152</v>
      </c>
      <c r="L127" s="128"/>
      <c r="M127" s="133"/>
      <c r="N127" s="134"/>
      <c r="O127" s="134"/>
      <c r="P127" s="135">
        <f>P128</f>
        <v>0</v>
      </c>
      <c r="Q127" s="134"/>
      <c r="R127" s="135">
        <f>R128</f>
        <v>35.190220799999999</v>
      </c>
      <c r="S127" s="134"/>
      <c r="T127" s="136">
        <f>T128</f>
        <v>0</v>
      </c>
      <c r="AR127" s="129" t="s">
        <v>83</v>
      </c>
      <c r="AT127" s="137" t="s">
        <v>74</v>
      </c>
      <c r="AU127" s="137" t="s">
        <v>83</v>
      </c>
      <c r="AY127" s="129" t="s">
        <v>161</v>
      </c>
      <c r="BK127" s="138">
        <f>BK128</f>
        <v>1152</v>
      </c>
    </row>
    <row r="128" spans="1:65" s="2" customFormat="1" ht="14.45" customHeight="1" x14ac:dyDescent="0.2">
      <c r="A128" s="29"/>
      <c r="B128" s="141"/>
      <c r="C128" s="142" t="s">
        <v>205</v>
      </c>
      <c r="D128" s="142" t="s">
        <v>164</v>
      </c>
      <c r="E128" s="143" t="s">
        <v>885</v>
      </c>
      <c r="F128" s="144" t="s">
        <v>886</v>
      </c>
      <c r="G128" s="145" t="s">
        <v>167</v>
      </c>
      <c r="H128" s="146">
        <v>15.36</v>
      </c>
      <c r="I128" s="147">
        <v>75</v>
      </c>
      <c r="J128" s="148">
        <f>ROUND(I128*H128,2)</f>
        <v>1152</v>
      </c>
      <c r="K128" s="149"/>
      <c r="L128" s="30"/>
      <c r="M128" s="150" t="s">
        <v>1</v>
      </c>
      <c r="N128" s="151" t="s">
        <v>41</v>
      </c>
      <c r="O128" s="55"/>
      <c r="P128" s="152">
        <f>O128*H128</f>
        <v>0</v>
      </c>
      <c r="Q128" s="152">
        <v>2.2910300000000001</v>
      </c>
      <c r="R128" s="152">
        <f>Q128*H128</f>
        <v>35.190220799999999</v>
      </c>
      <c r="S128" s="152">
        <v>0</v>
      </c>
      <c r="T128" s="153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168</v>
      </c>
      <c r="AT128" s="154" t="s">
        <v>164</v>
      </c>
      <c r="AU128" s="154" t="s">
        <v>163</v>
      </c>
      <c r="AY128" s="14" t="s">
        <v>161</v>
      </c>
      <c r="BE128" s="155">
        <f>IF(N128="základná",J128,0)</f>
        <v>0</v>
      </c>
      <c r="BF128" s="155">
        <f>IF(N128="znížená",J128,0)</f>
        <v>1152</v>
      </c>
      <c r="BG128" s="155">
        <f>IF(N128="zákl. prenesená",J128,0)</f>
        <v>0</v>
      </c>
      <c r="BH128" s="155">
        <f>IF(N128="zníž. prenesená",J128,0)</f>
        <v>0</v>
      </c>
      <c r="BI128" s="155">
        <f>IF(N128="nulová",J128,0)</f>
        <v>0</v>
      </c>
      <c r="BJ128" s="14" t="s">
        <v>163</v>
      </c>
      <c r="BK128" s="155">
        <f>ROUND(I128*H128,2)</f>
        <v>1152</v>
      </c>
      <c r="BL128" s="14" t="s">
        <v>168</v>
      </c>
      <c r="BM128" s="154" t="s">
        <v>887</v>
      </c>
    </row>
    <row r="129" spans="1:65" s="12" customFormat="1" ht="22.9" customHeight="1" x14ac:dyDescent="0.2">
      <c r="B129" s="128"/>
      <c r="D129" s="129" t="s">
        <v>74</v>
      </c>
      <c r="E129" s="139" t="s">
        <v>170</v>
      </c>
      <c r="F129" s="139" t="s">
        <v>209</v>
      </c>
      <c r="I129" s="131"/>
      <c r="J129" s="140">
        <f>BK129</f>
        <v>10693.7</v>
      </c>
      <c r="L129" s="128"/>
      <c r="M129" s="133"/>
      <c r="N129" s="134"/>
      <c r="O129" s="134"/>
      <c r="P129" s="135">
        <f>SUM(P130:P133)</f>
        <v>0</v>
      </c>
      <c r="Q129" s="134"/>
      <c r="R129" s="135">
        <f>SUM(R130:R133)</f>
        <v>100.77847</v>
      </c>
      <c r="S129" s="134"/>
      <c r="T129" s="136">
        <f>SUM(T130:T133)</f>
        <v>0</v>
      </c>
      <c r="AR129" s="129" t="s">
        <v>83</v>
      </c>
      <c r="AT129" s="137" t="s">
        <v>74</v>
      </c>
      <c r="AU129" s="137" t="s">
        <v>83</v>
      </c>
      <c r="AY129" s="129" t="s">
        <v>161</v>
      </c>
      <c r="BK129" s="138">
        <f>SUM(BK130:BK133)</f>
        <v>10693.7</v>
      </c>
    </row>
    <row r="130" spans="1:65" s="2" customFormat="1" ht="24.2" customHeight="1" x14ac:dyDescent="0.2">
      <c r="A130" s="29"/>
      <c r="B130" s="141"/>
      <c r="C130" s="142" t="s">
        <v>214</v>
      </c>
      <c r="D130" s="142" t="s">
        <v>164</v>
      </c>
      <c r="E130" s="143" t="s">
        <v>888</v>
      </c>
      <c r="F130" s="144" t="s">
        <v>889</v>
      </c>
      <c r="G130" s="145" t="s">
        <v>290</v>
      </c>
      <c r="H130" s="146">
        <v>82</v>
      </c>
      <c r="I130" s="147">
        <v>16</v>
      </c>
      <c r="J130" s="148">
        <f>ROUND(I130*H130,2)</f>
        <v>1312</v>
      </c>
      <c r="K130" s="149"/>
      <c r="L130" s="30"/>
      <c r="M130" s="150" t="s">
        <v>1</v>
      </c>
      <c r="N130" s="151" t="s">
        <v>41</v>
      </c>
      <c r="O130" s="55"/>
      <c r="P130" s="152">
        <f>O130*H130</f>
        <v>0</v>
      </c>
      <c r="Q130" s="152">
        <v>0.44366</v>
      </c>
      <c r="R130" s="152">
        <f>Q130*H130</f>
        <v>36.380119999999998</v>
      </c>
      <c r="S130" s="152">
        <v>0</v>
      </c>
      <c r="T130" s="153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168</v>
      </c>
      <c r="AT130" s="154" t="s">
        <v>164</v>
      </c>
      <c r="AU130" s="154" t="s">
        <v>163</v>
      </c>
      <c r="AY130" s="14" t="s">
        <v>161</v>
      </c>
      <c r="BE130" s="155">
        <f>IF(N130="základná",J130,0)</f>
        <v>0</v>
      </c>
      <c r="BF130" s="155">
        <f>IF(N130="znížená",J130,0)</f>
        <v>1312</v>
      </c>
      <c r="BG130" s="155">
        <f>IF(N130="zákl. prenesená",J130,0)</f>
        <v>0</v>
      </c>
      <c r="BH130" s="155">
        <f>IF(N130="zníž. prenesená",J130,0)</f>
        <v>0</v>
      </c>
      <c r="BI130" s="155">
        <f>IF(N130="nulová",J130,0)</f>
        <v>0</v>
      </c>
      <c r="BJ130" s="14" t="s">
        <v>163</v>
      </c>
      <c r="BK130" s="155">
        <f>ROUND(I130*H130,2)</f>
        <v>1312</v>
      </c>
      <c r="BL130" s="14" t="s">
        <v>168</v>
      </c>
      <c r="BM130" s="154" t="s">
        <v>890</v>
      </c>
    </row>
    <row r="131" spans="1:65" s="2" customFormat="1" ht="21" customHeight="1" x14ac:dyDescent="0.2">
      <c r="A131" s="29"/>
      <c r="B131" s="141"/>
      <c r="C131" s="156" t="s">
        <v>218</v>
      </c>
      <c r="D131" s="156" t="s">
        <v>201</v>
      </c>
      <c r="E131" s="157" t="s">
        <v>891</v>
      </c>
      <c r="F131" s="158" t="s">
        <v>892</v>
      </c>
      <c r="G131" s="159" t="s">
        <v>290</v>
      </c>
      <c r="H131" s="160">
        <v>82</v>
      </c>
      <c r="I131" s="161">
        <v>10</v>
      </c>
      <c r="J131" s="162">
        <f>ROUND(I131*H131,2)</f>
        <v>820</v>
      </c>
      <c r="K131" s="163"/>
      <c r="L131" s="164"/>
      <c r="M131" s="165" t="s">
        <v>1</v>
      </c>
      <c r="N131" s="166" t="s">
        <v>41</v>
      </c>
      <c r="O131" s="55"/>
      <c r="P131" s="152">
        <f>O131*H131</f>
        <v>0</v>
      </c>
      <c r="Q131" s="152">
        <v>0.218</v>
      </c>
      <c r="R131" s="152">
        <f>Q131*H131</f>
        <v>17.876000000000001</v>
      </c>
      <c r="S131" s="152">
        <v>0</v>
      </c>
      <c r="T131" s="153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190</v>
      </c>
      <c r="AT131" s="154" t="s">
        <v>201</v>
      </c>
      <c r="AU131" s="154" t="s">
        <v>163</v>
      </c>
      <c r="AY131" s="14" t="s">
        <v>161</v>
      </c>
      <c r="BE131" s="155">
        <f>IF(N131="základná",J131,0)</f>
        <v>0</v>
      </c>
      <c r="BF131" s="155">
        <f>IF(N131="znížená",J131,0)</f>
        <v>820</v>
      </c>
      <c r="BG131" s="155">
        <f>IF(N131="zákl. prenesená",J131,0)</f>
        <v>0</v>
      </c>
      <c r="BH131" s="155">
        <f>IF(N131="zníž. prenesená",J131,0)</f>
        <v>0</v>
      </c>
      <c r="BI131" s="155">
        <f>IF(N131="nulová",J131,0)</f>
        <v>0</v>
      </c>
      <c r="BJ131" s="14" t="s">
        <v>163</v>
      </c>
      <c r="BK131" s="155">
        <f>ROUND(I131*H131,2)</f>
        <v>820</v>
      </c>
      <c r="BL131" s="14" t="s">
        <v>168</v>
      </c>
      <c r="BM131" s="154" t="s">
        <v>893</v>
      </c>
    </row>
    <row r="132" spans="1:65" s="2" customFormat="1" ht="24.2" customHeight="1" x14ac:dyDescent="0.2">
      <c r="A132" s="29"/>
      <c r="B132" s="141"/>
      <c r="C132" s="142" t="s">
        <v>222</v>
      </c>
      <c r="D132" s="142" t="s">
        <v>164</v>
      </c>
      <c r="E132" s="143" t="s">
        <v>894</v>
      </c>
      <c r="F132" s="144" t="s">
        <v>895</v>
      </c>
      <c r="G132" s="145" t="s">
        <v>290</v>
      </c>
      <c r="H132" s="146">
        <v>567</v>
      </c>
      <c r="I132" s="147">
        <v>5</v>
      </c>
      <c r="J132" s="148">
        <f>ROUND(I132*H132,2)</f>
        <v>2835</v>
      </c>
      <c r="K132" s="149"/>
      <c r="L132" s="30"/>
      <c r="M132" s="150" t="s">
        <v>1</v>
      </c>
      <c r="N132" s="151" t="s">
        <v>41</v>
      </c>
      <c r="O132" s="55"/>
      <c r="P132" s="152">
        <f>O132*H132</f>
        <v>0</v>
      </c>
      <c r="Q132" s="152">
        <v>6.3E-3</v>
      </c>
      <c r="R132" s="152">
        <f>Q132*H132</f>
        <v>3.5720999999999998</v>
      </c>
      <c r="S132" s="152">
        <v>0</v>
      </c>
      <c r="T132" s="153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168</v>
      </c>
      <c r="AT132" s="154" t="s">
        <v>164</v>
      </c>
      <c r="AU132" s="154" t="s">
        <v>163</v>
      </c>
      <c r="AY132" s="14" t="s">
        <v>161</v>
      </c>
      <c r="BE132" s="155">
        <f>IF(N132="základná",J132,0)</f>
        <v>0</v>
      </c>
      <c r="BF132" s="155">
        <f>IF(N132="znížená",J132,0)</f>
        <v>2835</v>
      </c>
      <c r="BG132" s="155">
        <f>IF(N132="zákl. prenesená",J132,0)</f>
        <v>0</v>
      </c>
      <c r="BH132" s="155">
        <f>IF(N132="zníž. prenesená",J132,0)</f>
        <v>0</v>
      </c>
      <c r="BI132" s="155">
        <f>IF(N132="nulová",J132,0)</f>
        <v>0</v>
      </c>
      <c r="BJ132" s="14" t="s">
        <v>163</v>
      </c>
      <c r="BK132" s="155">
        <f>ROUND(I132*H132,2)</f>
        <v>2835</v>
      </c>
      <c r="BL132" s="14" t="s">
        <v>168</v>
      </c>
      <c r="BM132" s="154" t="s">
        <v>896</v>
      </c>
    </row>
    <row r="133" spans="1:65" s="2" customFormat="1" ht="14.45" customHeight="1" x14ac:dyDescent="0.2">
      <c r="A133" s="29"/>
      <c r="B133" s="141"/>
      <c r="C133" s="156" t="s">
        <v>226</v>
      </c>
      <c r="D133" s="156" t="s">
        <v>201</v>
      </c>
      <c r="E133" s="157" t="s">
        <v>897</v>
      </c>
      <c r="F133" s="158" t="s">
        <v>898</v>
      </c>
      <c r="G133" s="159" t="s">
        <v>290</v>
      </c>
      <c r="H133" s="160">
        <v>572.66999999999996</v>
      </c>
      <c r="I133" s="161">
        <v>10</v>
      </c>
      <c r="J133" s="162">
        <f>ROUND(I133*H133,2)</f>
        <v>5726.7</v>
      </c>
      <c r="K133" s="163"/>
      <c r="L133" s="164"/>
      <c r="M133" s="165" t="s">
        <v>1</v>
      </c>
      <c r="N133" s="166" t="s">
        <v>41</v>
      </c>
      <c r="O133" s="55"/>
      <c r="P133" s="152">
        <f>O133*H133</f>
        <v>0</v>
      </c>
      <c r="Q133" s="152">
        <v>7.4999999999999997E-2</v>
      </c>
      <c r="R133" s="152">
        <f>Q133*H133</f>
        <v>42.950249999999997</v>
      </c>
      <c r="S133" s="152">
        <v>0</v>
      </c>
      <c r="T133" s="153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190</v>
      </c>
      <c r="AT133" s="154" t="s">
        <v>201</v>
      </c>
      <c r="AU133" s="154" t="s">
        <v>163</v>
      </c>
      <c r="AY133" s="14" t="s">
        <v>161</v>
      </c>
      <c r="BE133" s="155">
        <f>IF(N133="základná",J133,0)</f>
        <v>0</v>
      </c>
      <c r="BF133" s="155">
        <f>IF(N133="znížená",J133,0)</f>
        <v>5726.7</v>
      </c>
      <c r="BG133" s="155">
        <f>IF(N133="zákl. prenesená",J133,0)</f>
        <v>0</v>
      </c>
      <c r="BH133" s="155">
        <f>IF(N133="zníž. prenesená",J133,0)</f>
        <v>0</v>
      </c>
      <c r="BI133" s="155">
        <f>IF(N133="nulová",J133,0)</f>
        <v>0</v>
      </c>
      <c r="BJ133" s="14" t="s">
        <v>163</v>
      </c>
      <c r="BK133" s="155">
        <f>ROUND(I133*H133,2)</f>
        <v>5726.7</v>
      </c>
      <c r="BL133" s="14" t="s">
        <v>168</v>
      </c>
      <c r="BM133" s="154" t="s">
        <v>899</v>
      </c>
    </row>
    <row r="134" spans="1:65" s="12" customFormat="1" ht="22.9" customHeight="1" x14ac:dyDescent="0.2">
      <c r="B134" s="128"/>
      <c r="D134" s="129" t="s">
        <v>74</v>
      </c>
      <c r="E134" s="139" t="s">
        <v>259</v>
      </c>
      <c r="F134" s="139" t="s">
        <v>260</v>
      </c>
      <c r="I134" s="131"/>
      <c r="J134" s="140">
        <f>BK134</f>
        <v>815.81</v>
      </c>
      <c r="L134" s="128"/>
      <c r="M134" s="133"/>
      <c r="N134" s="134"/>
      <c r="O134" s="134"/>
      <c r="P134" s="135">
        <f>P135</f>
        <v>0</v>
      </c>
      <c r="Q134" s="134"/>
      <c r="R134" s="135">
        <f>R135</f>
        <v>0</v>
      </c>
      <c r="S134" s="134"/>
      <c r="T134" s="136">
        <f>T135</f>
        <v>0</v>
      </c>
      <c r="AR134" s="129" t="s">
        <v>83</v>
      </c>
      <c r="AT134" s="137" t="s">
        <v>74</v>
      </c>
      <c r="AU134" s="137" t="s">
        <v>83</v>
      </c>
      <c r="AY134" s="129" t="s">
        <v>161</v>
      </c>
      <c r="BK134" s="138">
        <f>BK135</f>
        <v>815.81</v>
      </c>
    </row>
    <row r="135" spans="1:65" s="2" customFormat="1" ht="24.2" customHeight="1" x14ac:dyDescent="0.2">
      <c r="A135" s="29"/>
      <c r="B135" s="141"/>
      <c r="C135" s="142" t="s">
        <v>231</v>
      </c>
      <c r="D135" s="142" t="s">
        <v>164</v>
      </c>
      <c r="E135" s="143" t="s">
        <v>900</v>
      </c>
      <c r="F135" s="144" t="s">
        <v>901</v>
      </c>
      <c r="G135" s="145" t="s">
        <v>193</v>
      </c>
      <c r="H135" s="146">
        <v>135.96899999999999</v>
      </c>
      <c r="I135" s="147">
        <v>6</v>
      </c>
      <c r="J135" s="148">
        <f>ROUND(I135*H135,2)</f>
        <v>815.81</v>
      </c>
      <c r="K135" s="149"/>
      <c r="L135" s="30"/>
      <c r="M135" s="150" t="s">
        <v>1</v>
      </c>
      <c r="N135" s="151" t="s">
        <v>41</v>
      </c>
      <c r="O135" s="55"/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163</v>
      </c>
      <c r="AY135" s="14" t="s">
        <v>161</v>
      </c>
      <c r="BE135" s="155">
        <f>IF(N135="základná",J135,0)</f>
        <v>0</v>
      </c>
      <c r="BF135" s="155">
        <f>IF(N135="znížená",J135,0)</f>
        <v>815.81</v>
      </c>
      <c r="BG135" s="155">
        <f>IF(N135="zákl. prenesená",J135,0)</f>
        <v>0</v>
      </c>
      <c r="BH135" s="155">
        <f>IF(N135="zníž. prenesená",J135,0)</f>
        <v>0</v>
      </c>
      <c r="BI135" s="155">
        <f>IF(N135="nulová",J135,0)</f>
        <v>0</v>
      </c>
      <c r="BJ135" s="14" t="s">
        <v>163</v>
      </c>
      <c r="BK135" s="155">
        <f>ROUND(I135*H135,2)</f>
        <v>815.81</v>
      </c>
      <c r="BL135" s="14" t="s">
        <v>168</v>
      </c>
      <c r="BM135" s="154" t="s">
        <v>902</v>
      </c>
    </row>
    <row r="136" spans="1:65" s="12" customFormat="1" ht="25.9" customHeight="1" x14ac:dyDescent="0.2">
      <c r="B136" s="128"/>
      <c r="D136" s="129" t="s">
        <v>74</v>
      </c>
      <c r="E136" s="130" t="s">
        <v>265</v>
      </c>
      <c r="F136" s="130" t="s">
        <v>266</v>
      </c>
      <c r="I136" s="131"/>
      <c r="J136" s="132">
        <f>BK136</f>
        <v>3109.1099999999997</v>
      </c>
      <c r="L136" s="128"/>
      <c r="M136" s="133"/>
      <c r="N136" s="134"/>
      <c r="O136" s="134"/>
      <c r="P136" s="135">
        <f>P137</f>
        <v>0</v>
      </c>
      <c r="Q136" s="134"/>
      <c r="R136" s="135">
        <f>R137</f>
        <v>0.91244520000000007</v>
      </c>
      <c r="S136" s="134"/>
      <c r="T136" s="136">
        <f>T137</f>
        <v>0</v>
      </c>
      <c r="AR136" s="129" t="s">
        <v>163</v>
      </c>
      <c r="AT136" s="137" t="s">
        <v>74</v>
      </c>
      <c r="AU136" s="137" t="s">
        <v>75</v>
      </c>
      <c r="AY136" s="129" t="s">
        <v>161</v>
      </c>
      <c r="BK136" s="138">
        <f>BK137</f>
        <v>3109.1099999999997</v>
      </c>
    </row>
    <row r="137" spans="1:65" s="12" customFormat="1" ht="22.9" customHeight="1" x14ac:dyDescent="0.2">
      <c r="B137" s="128"/>
      <c r="D137" s="129" t="s">
        <v>74</v>
      </c>
      <c r="E137" s="139" t="s">
        <v>300</v>
      </c>
      <c r="F137" s="139" t="s">
        <v>301</v>
      </c>
      <c r="I137" s="131"/>
      <c r="J137" s="140">
        <f>BK137</f>
        <v>3109.1099999999997</v>
      </c>
      <c r="L137" s="128"/>
      <c r="M137" s="133"/>
      <c r="N137" s="134"/>
      <c r="O137" s="134"/>
      <c r="P137" s="135">
        <f>SUM(P138:P147)</f>
        <v>0</v>
      </c>
      <c r="Q137" s="134"/>
      <c r="R137" s="135">
        <f>SUM(R138:R147)</f>
        <v>0.91244520000000007</v>
      </c>
      <c r="S137" s="134"/>
      <c r="T137" s="136">
        <f>SUM(T138:T147)</f>
        <v>0</v>
      </c>
      <c r="AR137" s="129" t="s">
        <v>163</v>
      </c>
      <c r="AT137" s="137" t="s">
        <v>74</v>
      </c>
      <c r="AU137" s="137" t="s">
        <v>83</v>
      </c>
      <c r="AY137" s="129" t="s">
        <v>161</v>
      </c>
      <c r="BK137" s="138">
        <f>SUM(BK138:BK147)</f>
        <v>3109.1099999999997</v>
      </c>
    </row>
    <row r="138" spans="1:65" s="2" customFormat="1" ht="24" customHeight="1" x14ac:dyDescent="0.2">
      <c r="A138" s="29"/>
      <c r="B138" s="141"/>
      <c r="C138" s="142" t="s">
        <v>83</v>
      </c>
      <c r="D138" s="142" t="s">
        <v>164</v>
      </c>
      <c r="E138" s="143" t="s">
        <v>903</v>
      </c>
      <c r="F138" s="144" t="s">
        <v>904</v>
      </c>
      <c r="G138" s="145" t="s">
        <v>272</v>
      </c>
      <c r="H138" s="146">
        <v>76</v>
      </c>
      <c r="I138" s="147">
        <v>2.5</v>
      </c>
      <c r="J138" s="148">
        <f t="shared" ref="J138:J147" si="0">ROUND(I138*H138,2)</f>
        <v>190</v>
      </c>
      <c r="K138" s="149"/>
      <c r="L138" s="30"/>
      <c r="M138" s="150" t="s">
        <v>1</v>
      </c>
      <c r="N138" s="151" t="s">
        <v>41</v>
      </c>
      <c r="O138" s="55"/>
      <c r="P138" s="152">
        <f t="shared" ref="P138:P147" si="1">O138*H138</f>
        <v>0</v>
      </c>
      <c r="Q138" s="152">
        <v>0</v>
      </c>
      <c r="R138" s="152">
        <f t="shared" ref="R138:R147" si="2">Q138*H138</f>
        <v>0</v>
      </c>
      <c r="S138" s="152">
        <v>0</v>
      </c>
      <c r="T138" s="153">
        <f t="shared" ref="T138:T147" si="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226</v>
      </c>
      <c r="AT138" s="154" t="s">
        <v>164</v>
      </c>
      <c r="AU138" s="154" t="s">
        <v>163</v>
      </c>
      <c r="AY138" s="14" t="s">
        <v>161</v>
      </c>
      <c r="BE138" s="155">
        <f t="shared" ref="BE138:BE147" si="4">IF(N138="základná",J138,0)</f>
        <v>0</v>
      </c>
      <c r="BF138" s="155">
        <f t="shared" ref="BF138:BF147" si="5">IF(N138="znížená",J138,0)</f>
        <v>190</v>
      </c>
      <c r="BG138" s="155">
        <f t="shared" ref="BG138:BG147" si="6">IF(N138="zákl. prenesená",J138,0)</f>
        <v>0</v>
      </c>
      <c r="BH138" s="155">
        <f t="shared" ref="BH138:BH147" si="7">IF(N138="zníž. prenesená",J138,0)</f>
        <v>0</v>
      </c>
      <c r="BI138" s="155">
        <f t="shared" ref="BI138:BI147" si="8">IF(N138="nulová",J138,0)</f>
        <v>0</v>
      </c>
      <c r="BJ138" s="14" t="s">
        <v>163</v>
      </c>
      <c r="BK138" s="155">
        <f t="shared" ref="BK138:BK147" si="9">ROUND(I138*H138,2)</f>
        <v>190</v>
      </c>
      <c r="BL138" s="14" t="s">
        <v>226</v>
      </c>
      <c r="BM138" s="154" t="s">
        <v>905</v>
      </c>
    </row>
    <row r="139" spans="1:65" s="2" customFormat="1" ht="24.2" customHeight="1" x14ac:dyDescent="0.2">
      <c r="A139" s="29"/>
      <c r="B139" s="141"/>
      <c r="C139" s="156" t="s">
        <v>163</v>
      </c>
      <c r="D139" s="156" t="s">
        <v>201</v>
      </c>
      <c r="E139" s="157" t="s">
        <v>906</v>
      </c>
      <c r="F139" s="158" t="s">
        <v>907</v>
      </c>
      <c r="G139" s="159" t="s">
        <v>290</v>
      </c>
      <c r="H139" s="160">
        <v>3.04</v>
      </c>
      <c r="I139" s="161">
        <v>65</v>
      </c>
      <c r="J139" s="162">
        <f t="shared" si="0"/>
        <v>197.6</v>
      </c>
      <c r="K139" s="163"/>
      <c r="L139" s="164"/>
      <c r="M139" s="165" t="s">
        <v>1</v>
      </c>
      <c r="N139" s="166" t="s">
        <v>41</v>
      </c>
      <c r="O139" s="55"/>
      <c r="P139" s="152">
        <f t="shared" si="1"/>
        <v>0</v>
      </c>
      <c r="Q139" s="152">
        <v>4.41E-2</v>
      </c>
      <c r="R139" s="152">
        <f t="shared" si="2"/>
        <v>0.13406399999999999</v>
      </c>
      <c r="S139" s="152">
        <v>0</v>
      </c>
      <c r="T139" s="15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281</v>
      </c>
      <c r="AT139" s="154" t="s">
        <v>201</v>
      </c>
      <c r="AU139" s="154" t="s">
        <v>163</v>
      </c>
      <c r="AY139" s="14" t="s">
        <v>161</v>
      </c>
      <c r="BE139" s="155">
        <f t="shared" si="4"/>
        <v>0</v>
      </c>
      <c r="BF139" s="155">
        <f t="shared" si="5"/>
        <v>197.6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4" t="s">
        <v>163</v>
      </c>
      <c r="BK139" s="155">
        <f t="shared" si="9"/>
        <v>197.6</v>
      </c>
      <c r="BL139" s="14" t="s">
        <v>226</v>
      </c>
      <c r="BM139" s="154" t="s">
        <v>908</v>
      </c>
    </row>
    <row r="140" spans="1:65" s="2" customFormat="1" ht="14.45" customHeight="1" x14ac:dyDescent="0.2">
      <c r="A140" s="29"/>
      <c r="B140" s="141"/>
      <c r="C140" s="142" t="s">
        <v>170</v>
      </c>
      <c r="D140" s="142" t="s">
        <v>164</v>
      </c>
      <c r="E140" s="143" t="s">
        <v>909</v>
      </c>
      <c r="F140" s="144" t="s">
        <v>910</v>
      </c>
      <c r="G140" s="145" t="s">
        <v>272</v>
      </c>
      <c r="H140" s="146">
        <v>228</v>
      </c>
      <c r="I140" s="147">
        <v>0.5</v>
      </c>
      <c r="J140" s="148">
        <f t="shared" si="0"/>
        <v>114</v>
      </c>
      <c r="K140" s="149"/>
      <c r="L140" s="30"/>
      <c r="M140" s="150" t="s">
        <v>1</v>
      </c>
      <c r="N140" s="151" t="s">
        <v>41</v>
      </c>
      <c r="O140" s="55"/>
      <c r="P140" s="152">
        <f t="shared" si="1"/>
        <v>0</v>
      </c>
      <c r="Q140" s="152">
        <v>0</v>
      </c>
      <c r="R140" s="152">
        <f t="shared" si="2"/>
        <v>0</v>
      </c>
      <c r="S140" s="152">
        <v>0</v>
      </c>
      <c r="T140" s="15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226</v>
      </c>
      <c r="AT140" s="154" t="s">
        <v>164</v>
      </c>
      <c r="AU140" s="154" t="s">
        <v>163</v>
      </c>
      <c r="AY140" s="14" t="s">
        <v>161</v>
      </c>
      <c r="BE140" s="155">
        <f t="shared" si="4"/>
        <v>0</v>
      </c>
      <c r="BF140" s="155">
        <f t="shared" si="5"/>
        <v>114</v>
      </c>
      <c r="BG140" s="155">
        <f t="shared" si="6"/>
        <v>0</v>
      </c>
      <c r="BH140" s="155">
        <f t="shared" si="7"/>
        <v>0</v>
      </c>
      <c r="BI140" s="155">
        <f t="shared" si="8"/>
        <v>0</v>
      </c>
      <c r="BJ140" s="14" t="s">
        <v>163</v>
      </c>
      <c r="BK140" s="155">
        <f t="shared" si="9"/>
        <v>114</v>
      </c>
      <c r="BL140" s="14" t="s">
        <v>226</v>
      </c>
      <c r="BM140" s="154" t="s">
        <v>911</v>
      </c>
    </row>
    <row r="141" spans="1:65" s="2" customFormat="1" ht="14.45" customHeight="1" x14ac:dyDescent="0.2">
      <c r="A141" s="29"/>
      <c r="B141" s="141"/>
      <c r="C141" s="156" t="s">
        <v>168</v>
      </c>
      <c r="D141" s="156" t="s">
        <v>201</v>
      </c>
      <c r="E141" s="157" t="s">
        <v>912</v>
      </c>
      <c r="F141" s="158" t="s">
        <v>913</v>
      </c>
      <c r="G141" s="159" t="s">
        <v>290</v>
      </c>
      <c r="H141" s="160">
        <v>2.964</v>
      </c>
      <c r="I141" s="161">
        <v>11</v>
      </c>
      <c r="J141" s="162">
        <f t="shared" si="0"/>
        <v>32.6</v>
      </c>
      <c r="K141" s="163"/>
      <c r="L141" s="164"/>
      <c r="M141" s="165" t="s">
        <v>1</v>
      </c>
      <c r="N141" s="166" t="s">
        <v>41</v>
      </c>
      <c r="O141" s="55"/>
      <c r="P141" s="152">
        <f t="shared" si="1"/>
        <v>0</v>
      </c>
      <c r="Q141" s="152">
        <v>3.3E-3</v>
      </c>
      <c r="R141" s="152">
        <f t="shared" si="2"/>
        <v>9.7812000000000003E-3</v>
      </c>
      <c r="S141" s="152">
        <v>0</v>
      </c>
      <c r="T141" s="15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281</v>
      </c>
      <c r="AT141" s="154" t="s">
        <v>201</v>
      </c>
      <c r="AU141" s="154" t="s">
        <v>163</v>
      </c>
      <c r="AY141" s="14" t="s">
        <v>161</v>
      </c>
      <c r="BE141" s="155">
        <f t="shared" si="4"/>
        <v>0</v>
      </c>
      <c r="BF141" s="155">
        <f t="shared" si="5"/>
        <v>32.6</v>
      </c>
      <c r="BG141" s="155">
        <f t="shared" si="6"/>
        <v>0</v>
      </c>
      <c r="BH141" s="155">
        <f t="shared" si="7"/>
        <v>0</v>
      </c>
      <c r="BI141" s="155">
        <f t="shared" si="8"/>
        <v>0</v>
      </c>
      <c r="BJ141" s="14" t="s">
        <v>163</v>
      </c>
      <c r="BK141" s="155">
        <f t="shared" si="9"/>
        <v>32.6</v>
      </c>
      <c r="BL141" s="14" t="s">
        <v>226</v>
      </c>
      <c r="BM141" s="154" t="s">
        <v>914</v>
      </c>
    </row>
    <row r="142" spans="1:65" s="2" customFormat="1" ht="24.2" customHeight="1" x14ac:dyDescent="0.2">
      <c r="A142" s="29"/>
      <c r="B142" s="141"/>
      <c r="C142" s="156" t="s">
        <v>177</v>
      </c>
      <c r="D142" s="156" t="s">
        <v>201</v>
      </c>
      <c r="E142" s="157" t="s">
        <v>915</v>
      </c>
      <c r="F142" s="158" t="s">
        <v>916</v>
      </c>
      <c r="G142" s="159" t="s">
        <v>290</v>
      </c>
      <c r="H142" s="160">
        <v>54</v>
      </c>
      <c r="I142" s="161">
        <v>1</v>
      </c>
      <c r="J142" s="162">
        <f t="shared" si="0"/>
        <v>54</v>
      </c>
      <c r="K142" s="163"/>
      <c r="L142" s="164"/>
      <c r="M142" s="165" t="s">
        <v>1</v>
      </c>
      <c r="N142" s="166" t="s">
        <v>41</v>
      </c>
      <c r="O142" s="55"/>
      <c r="P142" s="152">
        <f t="shared" si="1"/>
        <v>0</v>
      </c>
      <c r="Q142" s="152">
        <v>1E-4</v>
      </c>
      <c r="R142" s="152">
        <f t="shared" si="2"/>
        <v>5.4000000000000003E-3</v>
      </c>
      <c r="S142" s="152">
        <v>0</v>
      </c>
      <c r="T142" s="15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281</v>
      </c>
      <c r="AT142" s="154" t="s">
        <v>201</v>
      </c>
      <c r="AU142" s="154" t="s">
        <v>163</v>
      </c>
      <c r="AY142" s="14" t="s">
        <v>161</v>
      </c>
      <c r="BE142" s="155">
        <f t="shared" si="4"/>
        <v>0</v>
      </c>
      <c r="BF142" s="155">
        <f t="shared" si="5"/>
        <v>54</v>
      </c>
      <c r="BG142" s="155">
        <f t="shared" si="6"/>
        <v>0</v>
      </c>
      <c r="BH142" s="155">
        <f t="shared" si="7"/>
        <v>0</v>
      </c>
      <c r="BI142" s="155">
        <f t="shared" si="8"/>
        <v>0</v>
      </c>
      <c r="BJ142" s="14" t="s">
        <v>163</v>
      </c>
      <c r="BK142" s="155">
        <f t="shared" si="9"/>
        <v>54</v>
      </c>
      <c r="BL142" s="14" t="s">
        <v>226</v>
      </c>
      <c r="BM142" s="154" t="s">
        <v>917</v>
      </c>
    </row>
    <row r="143" spans="1:65" s="2" customFormat="1" ht="24.2" customHeight="1" x14ac:dyDescent="0.2">
      <c r="A143" s="29"/>
      <c r="B143" s="141"/>
      <c r="C143" s="142" t="s">
        <v>181</v>
      </c>
      <c r="D143" s="142" t="s">
        <v>164</v>
      </c>
      <c r="E143" s="143" t="s">
        <v>918</v>
      </c>
      <c r="F143" s="144" t="s">
        <v>919</v>
      </c>
      <c r="G143" s="145" t="s">
        <v>290</v>
      </c>
      <c r="H143" s="146">
        <v>38</v>
      </c>
      <c r="I143" s="147">
        <v>15</v>
      </c>
      <c r="J143" s="148">
        <f t="shared" si="0"/>
        <v>570</v>
      </c>
      <c r="K143" s="149"/>
      <c r="L143" s="30"/>
      <c r="M143" s="150" t="s">
        <v>1</v>
      </c>
      <c r="N143" s="151" t="s">
        <v>41</v>
      </c>
      <c r="O143" s="55"/>
      <c r="P143" s="152">
        <f t="shared" si="1"/>
        <v>0</v>
      </c>
      <c r="Q143" s="152">
        <v>4.4000000000000003E-3</v>
      </c>
      <c r="R143" s="152">
        <f t="shared" si="2"/>
        <v>0.16720000000000002</v>
      </c>
      <c r="S143" s="152">
        <v>0</v>
      </c>
      <c r="T143" s="15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226</v>
      </c>
      <c r="AT143" s="154" t="s">
        <v>164</v>
      </c>
      <c r="AU143" s="154" t="s">
        <v>163</v>
      </c>
      <c r="AY143" s="14" t="s">
        <v>161</v>
      </c>
      <c r="BE143" s="155">
        <f t="shared" si="4"/>
        <v>0</v>
      </c>
      <c r="BF143" s="155">
        <f t="shared" si="5"/>
        <v>570</v>
      </c>
      <c r="BG143" s="155">
        <f t="shared" si="6"/>
        <v>0</v>
      </c>
      <c r="BH143" s="155">
        <f t="shared" si="7"/>
        <v>0</v>
      </c>
      <c r="BI143" s="155">
        <f t="shared" si="8"/>
        <v>0</v>
      </c>
      <c r="BJ143" s="14" t="s">
        <v>163</v>
      </c>
      <c r="BK143" s="155">
        <f t="shared" si="9"/>
        <v>570</v>
      </c>
      <c r="BL143" s="14" t="s">
        <v>226</v>
      </c>
      <c r="BM143" s="154" t="s">
        <v>920</v>
      </c>
    </row>
    <row r="144" spans="1:65" s="2" customFormat="1" ht="24" customHeight="1" x14ac:dyDescent="0.2">
      <c r="A144" s="29"/>
      <c r="B144" s="141"/>
      <c r="C144" s="156" t="s">
        <v>186</v>
      </c>
      <c r="D144" s="156" t="s">
        <v>201</v>
      </c>
      <c r="E144" s="157" t="s">
        <v>921</v>
      </c>
      <c r="F144" s="158" t="s">
        <v>922</v>
      </c>
      <c r="G144" s="159" t="s">
        <v>290</v>
      </c>
      <c r="H144" s="160">
        <v>38</v>
      </c>
      <c r="I144" s="161">
        <v>25</v>
      </c>
      <c r="J144" s="162">
        <f t="shared" si="0"/>
        <v>950</v>
      </c>
      <c r="K144" s="163"/>
      <c r="L144" s="164"/>
      <c r="M144" s="165" t="s">
        <v>1</v>
      </c>
      <c r="N144" s="166" t="s">
        <v>41</v>
      </c>
      <c r="O144" s="55"/>
      <c r="P144" s="152">
        <f t="shared" si="1"/>
        <v>0</v>
      </c>
      <c r="Q144" s="152">
        <v>1.0200000000000001E-2</v>
      </c>
      <c r="R144" s="152">
        <f t="shared" si="2"/>
        <v>0.38760000000000006</v>
      </c>
      <c r="S144" s="152">
        <v>0</v>
      </c>
      <c r="T144" s="15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281</v>
      </c>
      <c r="AT144" s="154" t="s">
        <v>201</v>
      </c>
      <c r="AU144" s="154" t="s">
        <v>163</v>
      </c>
      <c r="AY144" s="14" t="s">
        <v>161</v>
      </c>
      <c r="BE144" s="155">
        <f t="shared" si="4"/>
        <v>0</v>
      </c>
      <c r="BF144" s="155">
        <f t="shared" si="5"/>
        <v>950</v>
      </c>
      <c r="BG144" s="155">
        <f t="shared" si="6"/>
        <v>0</v>
      </c>
      <c r="BH144" s="155">
        <f t="shared" si="7"/>
        <v>0</v>
      </c>
      <c r="BI144" s="155">
        <f t="shared" si="8"/>
        <v>0</v>
      </c>
      <c r="BJ144" s="14" t="s">
        <v>163</v>
      </c>
      <c r="BK144" s="155">
        <f t="shared" si="9"/>
        <v>950</v>
      </c>
      <c r="BL144" s="14" t="s">
        <v>226</v>
      </c>
      <c r="BM144" s="154" t="s">
        <v>923</v>
      </c>
    </row>
    <row r="145" spans="1:65" s="2" customFormat="1" ht="24.2" customHeight="1" x14ac:dyDescent="0.2">
      <c r="A145" s="29"/>
      <c r="B145" s="141"/>
      <c r="C145" s="142" t="s">
        <v>190</v>
      </c>
      <c r="D145" s="142" t="s">
        <v>164</v>
      </c>
      <c r="E145" s="143" t="s">
        <v>924</v>
      </c>
      <c r="F145" s="144" t="s">
        <v>925</v>
      </c>
      <c r="G145" s="145" t="s">
        <v>290</v>
      </c>
      <c r="H145" s="146">
        <v>2</v>
      </c>
      <c r="I145" s="147">
        <v>150</v>
      </c>
      <c r="J145" s="148">
        <f t="shared" si="0"/>
        <v>300</v>
      </c>
      <c r="K145" s="149"/>
      <c r="L145" s="30"/>
      <c r="M145" s="150" t="s">
        <v>1</v>
      </c>
      <c r="N145" s="151" t="s">
        <v>41</v>
      </c>
      <c r="O145" s="55"/>
      <c r="P145" s="152">
        <f t="shared" si="1"/>
        <v>0</v>
      </c>
      <c r="Q145" s="152">
        <v>0</v>
      </c>
      <c r="R145" s="152">
        <f t="shared" si="2"/>
        <v>0</v>
      </c>
      <c r="S145" s="152">
        <v>0</v>
      </c>
      <c r="T145" s="15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226</v>
      </c>
      <c r="AT145" s="154" t="s">
        <v>164</v>
      </c>
      <c r="AU145" s="154" t="s">
        <v>163</v>
      </c>
      <c r="AY145" s="14" t="s">
        <v>161</v>
      </c>
      <c r="BE145" s="155">
        <f t="shared" si="4"/>
        <v>0</v>
      </c>
      <c r="BF145" s="155">
        <f t="shared" si="5"/>
        <v>300</v>
      </c>
      <c r="BG145" s="155">
        <f t="shared" si="6"/>
        <v>0</v>
      </c>
      <c r="BH145" s="155">
        <f t="shared" si="7"/>
        <v>0</v>
      </c>
      <c r="BI145" s="155">
        <f t="shared" si="8"/>
        <v>0</v>
      </c>
      <c r="BJ145" s="14" t="s">
        <v>163</v>
      </c>
      <c r="BK145" s="155">
        <f t="shared" si="9"/>
        <v>300</v>
      </c>
      <c r="BL145" s="14" t="s">
        <v>226</v>
      </c>
      <c r="BM145" s="154" t="s">
        <v>926</v>
      </c>
    </row>
    <row r="146" spans="1:65" s="2" customFormat="1" ht="24.2" customHeight="1" x14ac:dyDescent="0.2">
      <c r="A146" s="29"/>
      <c r="B146" s="141"/>
      <c r="C146" s="156" t="s">
        <v>195</v>
      </c>
      <c r="D146" s="156" t="s">
        <v>201</v>
      </c>
      <c r="E146" s="157" t="s">
        <v>927</v>
      </c>
      <c r="F146" s="158" t="s">
        <v>928</v>
      </c>
      <c r="G146" s="159" t="s">
        <v>290</v>
      </c>
      <c r="H146" s="160">
        <v>2</v>
      </c>
      <c r="I146" s="161">
        <v>350</v>
      </c>
      <c r="J146" s="162">
        <f t="shared" si="0"/>
        <v>700</v>
      </c>
      <c r="K146" s="163"/>
      <c r="L146" s="164"/>
      <c r="M146" s="165" t="s">
        <v>1</v>
      </c>
      <c r="N146" s="166" t="s">
        <v>41</v>
      </c>
      <c r="O146" s="55"/>
      <c r="P146" s="152">
        <f t="shared" si="1"/>
        <v>0</v>
      </c>
      <c r="Q146" s="152">
        <v>0.1042</v>
      </c>
      <c r="R146" s="152">
        <f t="shared" si="2"/>
        <v>0.2084</v>
      </c>
      <c r="S146" s="152">
        <v>0</v>
      </c>
      <c r="T146" s="15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281</v>
      </c>
      <c r="AT146" s="154" t="s">
        <v>201</v>
      </c>
      <c r="AU146" s="154" t="s">
        <v>163</v>
      </c>
      <c r="AY146" s="14" t="s">
        <v>161</v>
      </c>
      <c r="BE146" s="155">
        <f t="shared" si="4"/>
        <v>0</v>
      </c>
      <c r="BF146" s="155">
        <f t="shared" si="5"/>
        <v>700</v>
      </c>
      <c r="BG146" s="155">
        <f t="shared" si="6"/>
        <v>0</v>
      </c>
      <c r="BH146" s="155">
        <f t="shared" si="7"/>
        <v>0</v>
      </c>
      <c r="BI146" s="155">
        <f t="shared" si="8"/>
        <v>0</v>
      </c>
      <c r="BJ146" s="14" t="s">
        <v>163</v>
      </c>
      <c r="BK146" s="155">
        <f t="shared" si="9"/>
        <v>700</v>
      </c>
      <c r="BL146" s="14" t="s">
        <v>226</v>
      </c>
      <c r="BM146" s="154" t="s">
        <v>929</v>
      </c>
    </row>
    <row r="147" spans="1:65" s="2" customFormat="1" ht="24.2" customHeight="1" x14ac:dyDescent="0.2">
      <c r="A147" s="29"/>
      <c r="B147" s="141"/>
      <c r="C147" s="142" t="s">
        <v>210</v>
      </c>
      <c r="D147" s="142" t="s">
        <v>164</v>
      </c>
      <c r="E147" s="143" t="s">
        <v>327</v>
      </c>
      <c r="F147" s="144" t="s">
        <v>328</v>
      </c>
      <c r="G147" s="145" t="s">
        <v>193</v>
      </c>
      <c r="H147" s="146">
        <v>0.91200000000000003</v>
      </c>
      <c r="I147" s="147">
        <v>1</v>
      </c>
      <c r="J147" s="148">
        <f t="shared" si="0"/>
        <v>0.91</v>
      </c>
      <c r="K147" s="149"/>
      <c r="L147" s="30"/>
      <c r="M147" s="167" t="s">
        <v>1</v>
      </c>
      <c r="N147" s="168" t="s">
        <v>41</v>
      </c>
      <c r="O147" s="169"/>
      <c r="P147" s="170">
        <f t="shared" si="1"/>
        <v>0</v>
      </c>
      <c r="Q147" s="170">
        <v>0</v>
      </c>
      <c r="R147" s="170">
        <f t="shared" si="2"/>
        <v>0</v>
      </c>
      <c r="S147" s="170">
        <v>0</v>
      </c>
      <c r="T147" s="171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226</v>
      </c>
      <c r="AT147" s="154" t="s">
        <v>164</v>
      </c>
      <c r="AU147" s="154" t="s">
        <v>163</v>
      </c>
      <c r="AY147" s="14" t="s">
        <v>161</v>
      </c>
      <c r="BE147" s="155">
        <f t="shared" si="4"/>
        <v>0</v>
      </c>
      <c r="BF147" s="155">
        <f t="shared" si="5"/>
        <v>0.91</v>
      </c>
      <c r="BG147" s="155">
        <f t="shared" si="6"/>
        <v>0</v>
      </c>
      <c r="BH147" s="155">
        <f t="shared" si="7"/>
        <v>0</v>
      </c>
      <c r="BI147" s="155">
        <f t="shared" si="8"/>
        <v>0</v>
      </c>
      <c r="BJ147" s="14" t="s">
        <v>163</v>
      </c>
      <c r="BK147" s="155">
        <f t="shared" si="9"/>
        <v>0.91</v>
      </c>
      <c r="BL147" s="14" t="s">
        <v>226</v>
      </c>
      <c r="BM147" s="154" t="s">
        <v>930</v>
      </c>
    </row>
    <row r="148" spans="1:65" s="2" customFormat="1" ht="6.95" customHeight="1" x14ac:dyDescent="0.2">
      <c r="A148" s="29"/>
      <c r="B148" s="44"/>
      <c r="C148" s="45"/>
      <c r="D148" s="45"/>
      <c r="E148" s="45"/>
      <c r="F148" s="45"/>
      <c r="G148" s="45"/>
      <c r="H148" s="45"/>
      <c r="I148" s="45"/>
      <c r="J148" s="45"/>
      <c r="K148" s="45"/>
      <c r="L148" s="30"/>
      <c r="M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</row>
  </sheetData>
  <autoFilter ref="C122:K147" xr:uid="{00000000-0009-0000-0000-000005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58"/>
  <sheetViews>
    <sheetView showGridLines="0" topLeftCell="A141" workbookViewId="0">
      <selection activeCell="W167" sqref="W167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99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31" t="str">
        <f>'Rekapitulácia stavby'!K6</f>
        <v>Kompostáreň Partizánske</v>
      </c>
      <c r="F7" s="232"/>
      <c r="G7" s="232"/>
      <c r="H7" s="232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5" t="s">
        <v>931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3" t="str">
        <f>'Rekapitulácia stavby'!E14</f>
        <v>Vyplň údaj</v>
      </c>
      <c r="F18" s="215"/>
      <c r="G18" s="215"/>
      <c r="H18" s="215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9" t="s">
        <v>127</v>
      </c>
      <c r="F27" s="219"/>
      <c r="G27" s="219"/>
      <c r="H27" s="21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ROUND(J123, 2)</f>
        <v>14617.26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ROUND((SUM(BE123:BE157)),  2)</f>
        <v>0</v>
      </c>
      <c r="G33" s="29"/>
      <c r="H33" s="29"/>
      <c r="I33" s="97">
        <v>0.2</v>
      </c>
      <c r="J33" s="96">
        <f>ROUND(((SUM(BE123:BE157))*I33),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41</v>
      </c>
      <c r="F34" s="96">
        <f>ROUND((SUM(BF123:BF157)),  2)</f>
        <v>14617.26</v>
      </c>
      <c r="G34" s="29"/>
      <c r="H34" s="29"/>
      <c r="I34" s="97">
        <v>0.2</v>
      </c>
      <c r="J34" s="96">
        <f>ROUND(((SUM(BF123:BF157))*I34),  2)</f>
        <v>2923.45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42</v>
      </c>
      <c r="F35" s="96">
        <f>ROUND((SUM(BG123:BG157)),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43</v>
      </c>
      <c r="F36" s="96">
        <f>ROUND((SUM(BH123:BH157)),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44</v>
      </c>
      <c r="F37" s="96">
        <f>ROUND((SUM(BI123:BI157)),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17540.71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1" t="str">
        <f>E7</f>
        <v>Kompostáreň Partizánske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5" t="str">
        <f>E9</f>
        <v>SO 106 - PREVÁDZKOVO-SOCIÁLNY KONTAJNER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J123</f>
        <v>14617.26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5" customHeight="1" x14ac:dyDescent="0.2">
      <c r="B97" s="109"/>
      <c r="D97" s="110" t="s">
        <v>133</v>
      </c>
      <c r="E97" s="111"/>
      <c r="F97" s="111"/>
      <c r="G97" s="111"/>
      <c r="H97" s="111"/>
      <c r="I97" s="111"/>
      <c r="J97" s="112">
        <f>J124</f>
        <v>11842.25</v>
      </c>
      <c r="L97" s="109"/>
    </row>
    <row r="98" spans="1:31" s="10" customFormat="1" ht="19.899999999999999" customHeight="1" x14ac:dyDescent="0.2">
      <c r="B98" s="113"/>
      <c r="D98" s="114" t="s">
        <v>135</v>
      </c>
      <c r="E98" s="115"/>
      <c r="F98" s="115"/>
      <c r="G98" s="115"/>
      <c r="H98" s="115"/>
      <c r="I98" s="115"/>
      <c r="J98" s="116">
        <f>J125</f>
        <v>342.25</v>
      </c>
      <c r="L98" s="113"/>
    </row>
    <row r="99" spans="1:31" s="10" customFormat="1" ht="19.899999999999999" customHeight="1" x14ac:dyDescent="0.2">
      <c r="B99" s="113"/>
      <c r="D99" s="114" t="s">
        <v>136</v>
      </c>
      <c r="E99" s="115"/>
      <c r="F99" s="115"/>
      <c r="G99" s="115"/>
      <c r="H99" s="115"/>
      <c r="I99" s="115"/>
      <c r="J99" s="116">
        <f>J130</f>
        <v>11500</v>
      </c>
      <c r="L99" s="113"/>
    </row>
    <row r="100" spans="1:31" s="9" customFormat="1" ht="24.95" customHeight="1" x14ac:dyDescent="0.2">
      <c r="B100" s="109"/>
      <c r="D100" s="110" t="s">
        <v>139</v>
      </c>
      <c r="E100" s="111"/>
      <c r="F100" s="111"/>
      <c r="G100" s="111"/>
      <c r="H100" s="111"/>
      <c r="I100" s="111"/>
      <c r="J100" s="112">
        <f>J133</f>
        <v>50.01</v>
      </c>
      <c r="L100" s="109"/>
    </row>
    <row r="101" spans="1:31" s="10" customFormat="1" ht="19.899999999999999" customHeight="1" x14ac:dyDescent="0.2">
      <c r="B101" s="113"/>
      <c r="D101" s="114" t="s">
        <v>141</v>
      </c>
      <c r="E101" s="115"/>
      <c r="F101" s="115"/>
      <c r="G101" s="115"/>
      <c r="H101" s="115"/>
      <c r="I101" s="115"/>
      <c r="J101" s="116">
        <f>J134</f>
        <v>50.01</v>
      </c>
      <c r="L101" s="113"/>
    </row>
    <row r="102" spans="1:31" s="9" customFormat="1" ht="24.95" customHeight="1" x14ac:dyDescent="0.2">
      <c r="B102" s="109"/>
      <c r="D102" s="110" t="s">
        <v>143</v>
      </c>
      <c r="E102" s="111"/>
      <c r="F102" s="111"/>
      <c r="G102" s="111"/>
      <c r="H102" s="111"/>
      <c r="I102" s="111"/>
      <c r="J102" s="112">
        <f>J138</f>
        <v>2725</v>
      </c>
      <c r="L102" s="109"/>
    </row>
    <row r="103" spans="1:31" s="10" customFormat="1" ht="19.899999999999999" customHeight="1" x14ac:dyDescent="0.2">
      <c r="B103" s="113"/>
      <c r="D103" s="114" t="s">
        <v>144</v>
      </c>
      <c r="E103" s="115"/>
      <c r="F103" s="115"/>
      <c r="G103" s="115"/>
      <c r="H103" s="115"/>
      <c r="I103" s="115"/>
      <c r="J103" s="116">
        <f>J139</f>
        <v>2725</v>
      </c>
      <c r="L103" s="113"/>
    </row>
    <row r="104" spans="1:31" s="2" customFormat="1" ht="21.75" customHeight="1" x14ac:dyDescent="0.2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 x14ac:dyDescent="0.2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5" customHeight="1" x14ac:dyDescent="0.2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5" customHeight="1" x14ac:dyDescent="0.2">
      <c r="A110" s="29"/>
      <c r="B110" s="30"/>
      <c r="C110" s="18" t="s">
        <v>147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 x14ac:dyDescent="0.2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15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 x14ac:dyDescent="0.2">
      <c r="A113" s="29"/>
      <c r="B113" s="30"/>
      <c r="C113" s="29"/>
      <c r="D113" s="29"/>
      <c r="E113" s="231" t="str">
        <f>E7</f>
        <v>Kompostáreň Partizánske</v>
      </c>
      <c r="F113" s="232"/>
      <c r="G113" s="232"/>
      <c r="H113" s="232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 x14ac:dyDescent="0.2">
      <c r="A114" s="29"/>
      <c r="B114" s="30"/>
      <c r="C114" s="24" t="s">
        <v>125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 x14ac:dyDescent="0.2">
      <c r="A115" s="29"/>
      <c r="B115" s="30"/>
      <c r="C115" s="29"/>
      <c r="D115" s="29"/>
      <c r="E115" s="225" t="str">
        <f>E9</f>
        <v>SO 106 - PREVÁDZKOVO-SOCIÁLNY KONTAJNER</v>
      </c>
      <c r="F115" s="230"/>
      <c r="G115" s="230"/>
      <c r="H115" s="230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 x14ac:dyDescent="0.2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 x14ac:dyDescent="0.2">
      <c r="A117" s="29"/>
      <c r="B117" s="30"/>
      <c r="C117" s="24" t="s">
        <v>19</v>
      </c>
      <c r="D117" s="29"/>
      <c r="E117" s="29"/>
      <c r="F117" s="22" t="str">
        <f>F12</f>
        <v>Partizánske parc.č.: 3958/171</v>
      </c>
      <c r="G117" s="29"/>
      <c r="H117" s="29"/>
      <c r="I117" s="24" t="s">
        <v>21</v>
      </c>
      <c r="J117" s="52" t="str">
        <f>IF(J12="","",J12)</f>
        <v>17. 2. 2020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 x14ac:dyDescent="0.2">
      <c r="A119" s="29"/>
      <c r="B119" s="30"/>
      <c r="C119" s="24" t="s">
        <v>23</v>
      </c>
      <c r="D119" s="29"/>
      <c r="E119" s="29"/>
      <c r="F119" s="22" t="str">
        <f>E15</f>
        <v>Mesto Partizánske</v>
      </c>
      <c r="G119" s="29"/>
      <c r="H119" s="29"/>
      <c r="I119" s="24" t="s">
        <v>29</v>
      </c>
      <c r="J119" s="27" t="str">
        <f>E21</f>
        <v>Hescon, s.r.o.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 x14ac:dyDescent="0.2">
      <c r="A120" s="29"/>
      <c r="B120" s="30"/>
      <c r="C120" s="24" t="s">
        <v>27</v>
      </c>
      <c r="D120" s="29"/>
      <c r="E120" s="29"/>
      <c r="F120" s="22" t="str">
        <f>IF(E18="","",E18)</f>
        <v>Vyplň údaj</v>
      </c>
      <c r="G120" s="29"/>
      <c r="H120" s="29"/>
      <c r="I120" s="24" t="s">
        <v>32</v>
      </c>
      <c r="J120" s="27" t="str">
        <f>E24</f>
        <v>Hescon, s.r.o.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 x14ac:dyDescent="0.2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 x14ac:dyDescent="0.2">
      <c r="A122" s="117"/>
      <c r="B122" s="118"/>
      <c r="C122" s="119" t="s">
        <v>148</v>
      </c>
      <c r="D122" s="120" t="s">
        <v>60</v>
      </c>
      <c r="E122" s="120" t="s">
        <v>56</v>
      </c>
      <c r="F122" s="120" t="s">
        <v>57</v>
      </c>
      <c r="G122" s="120" t="s">
        <v>149</v>
      </c>
      <c r="H122" s="120" t="s">
        <v>150</v>
      </c>
      <c r="I122" s="120" t="s">
        <v>151</v>
      </c>
      <c r="J122" s="121" t="s">
        <v>130</v>
      </c>
      <c r="K122" s="122" t="s">
        <v>152</v>
      </c>
      <c r="L122" s="123"/>
      <c r="M122" s="59" t="s">
        <v>1</v>
      </c>
      <c r="N122" s="60" t="s">
        <v>39</v>
      </c>
      <c r="O122" s="60" t="s">
        <v>153</v>
      </c>
      <c r="P122" s="60" t="s">
        <v>154</v>
      </c>
      <c r="Q122" s="60" t="s">
        <v>155</v>
      </c>
      <c r="R122" s="60" t="s">
        <v>156</v>
      </c>
      <c r="S122" s="60" t="s">
        <v>157</v>
      </c>
      <c r="T122" s="61" t="s">
        <v>158</v>
      </c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</row>
    <row r="123" spans="1:65" s="2" customFormat="1" ht="22.9" customHeight="1" x14ac:dyDescent="0.25">
      <c r="A123" s="29"/>
      <c r="B123" s="30"/>
      <c r="C123" s="66" t="s">
        <v>131</v>
      </c>
      <c r="D123" s="29"/>
      <c r="E123" s="29"/>
      <c r="F123" s="29"/>
      <c r="G123" s="29"/>
      <c r="H123" s="29"/>
      <c r="I123" s="29"/>
      <c r="J123" s="124">
        <f>BK123</f>
        <v>14617.26</v>
      </c>
      <c r="K123" s="29"/>
      <c r="L123" s="30"/>
      <c r="M123" s="62"/>
      <c r="N123" s="53"/>
      <c r="O123" s="63"/>
      <c r="P123" s="125">
        <f>P124+P133+P138</f>
        <v>0</v>
      </c>
      <c r="Q123" s="63"/>
      <c r="R123" s="125">
        <f>R124+R133+R138</f>
        <v>20.326302999999999</v>
      </c>
      <c r="S123" s="63"/>
      <c r="T123" s="126">
        <f>T124+T133+T138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74</v>
      </c>
      <c r="AU123" s="14" t="s">
        <v>132</v>
      </c>
      <c r="BK123" s="127">
        <f>BK124+BK133+BK138</f>
        <v>14617.26</v>
      </c>
    </row>
    <row r="124" spans="1:65" s="12" customFormat="1" ht="25.9" customHeight="1" x14ac:dyDescent="0.2">
      <c r="B124" s="128"/>
      <c r="D124" s="129" t="s">
        <v>74</v>
      </c>
      <c r="E124" s="130" t="s">
        <v>159</v>
      </c>
      <c r="F124" s="130" t="s">
        <v>160</v>
      </c>
      <c r="I124" s="131"/>
      <c r="J124" s="132">
        <f>BK124</f>
        <v>11842.25</v>
      </c>
      <c r="L124" s="128"/>
      <c r="M124" s="133"/>
      <c r="N124" s="134"/>
      <c r="O124" s="134"/>
      <c r="P124" s="135">
        <f>P125+P130</f>
        <v>0</v>
      </c>
      <c r="Q124" s="134"/>
      <c r="R124" s="135">
        <f>R125+R130</f>
        <v>20.316243</v>
      </c>
      <c r="S124" s="134"/>
      <c r="T124" s="136">
        <f>T125+T130</f>
        <v>0</v>
      </c>
      <c r="AR124" s="129" t="s">
        <v>83</v>
      </c>
      <c r="AT124" s="137" t="s">
        <v>74</v>
      </c>
      <c r="AU124" s="137" t="s">
        <v>75</v>
      </c>
      <c r="AY124" s="129" t="s">
        <v>161</v>
      </c>
      <c r="BK124" s="138">
        <f>BK125+BK130</f>
        <v>11842.25</v>
      </c>
    </row>
    <row r="125" spans="1:65" s="12" customFormat="1" ht="22.9" customHeight="1" x14ac:dyDescent="0.2">
      <c r="B125" s="128"/>
      <c r="D125" s="129" t="s">
        <v>74</v>
      </c>
      <c r="E125" s="139" t="s">
        <v>163</v>
      </c>
      <c r="F125" s="139" t="s">
        <v>185</v>
      </c>
      <c r="I125" s="131"/>
      <c r="J125" s="140">
        <f>BK125</f>
        <v>342.25</v>
      </c>
      <c r="L125" s="128"/>
      <c r="M125" s="133"/>
      <c r="N125" s="134"/>
      <c r="O125" s="134"/>
      <c r="P125" s="135">
        <f>SUM(P126:P129)</f>
        <v>0</v>
      </c>
      <c r="Q125" s="134"/>
      <c r="R125" s="135">
        <f>SUM(R126:R129)</f>
        <v>11.216243</v>
      </c>
      <c r="S125" s="134"/>
      <c r="T125" s="136">
        <f>SUM(T126:T129)</f>
        <v>0</v>
      </c>
      <c r="AR125" s="129" t="s">
        <v>83</v>
      </c>
      <c r="AT125" s="137" t="s">
        <v>74</v>
      </c>
      <c r="AU125" s="137" t="s">
        <v>83</v>
      </c>
      <c r="AY125" s="129" t="s">
        <v>161</v>
      </c>
      <c r="BK125" s="138">
        <f>SUM(BK126:BK129)</f>
        <v>342.25</v>
      </c>
    </row>
    <row r="126" spans="1:65" s="2" customFormat="1" ht="24.2" customHeight="1" x14ac:dyDescent="0.2">
      <c r="A126" s="29"/>
      <c r="B126" s="141"/>
      <c r="C126" s="142" t="s">
        <v>7</v>
      </c>
      <c r="D126" s="142" t="s">
        <v>164</v>
      </c>
      <c r="E126" s="143" t="s">
        <v>540</v>
      </c>
      <c r="F126" s="144" t="s">
        <v>541</v>
      </c>
      <c r="G126" s="145" t="s">
        <v>167</v>
      </c>
      <c r="H126" s="146">
        <v>3.15</v>
      </c>
      <c r="I126" s="147">
        <v>35</v>
      </c>
      <c r="J126" s="148">
        <f>ROUND(I126*H126,2)</f>
        <v>110.25</v>
      </c>
      <c r="K126" s="149"/>
      <c r="L126" s="30"/>
      <c r="M126" s="150" t="s">
        <v>1</v>
      </c>
      <c r="N126" s="151" t="s">
        <v>41</v>
      </c>
      <c r="O126" s="55"/>
      <c r="P126" s="152">
        <f>O126*H126</f>
        <v>0</v>
      </c>
      <c r="Q126" s="152">
        <v>2.0699999999999998</v>
      </c>
      <c r="R126" s="152">
        <f>Q126*H126</f>
        <v>6.5204999999999993</v>
      </c>
      <c r="S126" s="152">
        <v>0</v>
      </c>
      <c r="T126" s="153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168</v>
      </c>
      <c r="AT126" s="154" t="s">
        <v>164</v>
      </c>
      <c r="AU126" s="154" t="s">
        <v>163</v>
      </c>
      <c r="AY126" s="14" t="s">
        <v>161</v>
      </c>
      <c r="BE126" s="155">
        <f>IF(N126="základná",J126,0)</f>
        <v>0</v>
      </c>
      <c r="BF126" s="155">
        <f>IF(N126="znížená",J126,0)</f>
        <v>110.25</v>
      </c>
      <c r="BG126" s="155">
        <f>IF(N126="zákl. prenesená",J126,0)</f>
        <v>0</v>
      </c>
      <c r="BH126" s="155">
        <f>IF(N126="zníž. prenesená",J126,0)</f>
        <v>0</v>
      </c>
      <c r="BI126" s="155">
        <f>IF(N126="nulová",J126,0)</f>
        <v>0</v>
      </c>
      <c r="BJ126" s="14" t="s">
        <v>163</v>
      </c>
      <c r="BK126" s="155">
        <f>ROUND(I126*H126,2)</f>
        <v>110.25</v>
      </c>
      <c r="BL126" s="14" t="s">
        <v>168</v>
      </c>
      <c r="BM126" s="154" t="s">
        <v>932</v>
      </c>
    </row>
    <row r="127" spans="1:65" s="2" customFormat="1" ht="14.45" customHeight="1" x14ac:dyDescent="0.2">
      <c r="A127" s="29"/>
      <c r="B127" s="141"/>
      <c r="C127" s="142" t="s">
        <v>247</v>
      </c>
      <c r="D127" s="142" t="s">
        <v>164</v>
      </c>
      <c r="E127" s="143" t="s">
        <v>543</v>
      </c>
      <c r="F127" s="144" t="s">
        <v>544</v>
      </c>
      <c r="G127" s="145" t="s">
        <v>167</v>
      </c>
      <c r="H127" s="146">
        <v>2.1</v>
      </c>
      <c r="I127" s="147">
        <v>80</v>
      </c>
      <c r="J127" s="148">
        <f>ROUND(I127*H127,2)</f>
        <v>168</v>
      </c>
      <c r="K127" s="149"/>
      <c r="L127" s="30"/>
      <c r="M127" s="150" t="s">
        <v>1</v>
      </c>
      <c r="N127" s="151" t="s">
        <v>41</v>
      </c>
      <c r="O127" s="55"/>
      <c r="P127" s="152">
        <f>O127*H127</f>
        <v>0</v>
      </c>
      <c r="Q127" s="152">
        <v>2.23543</v>
      </c>
      <c r="R127" s="152">
        <f>Q127*H127</f>
        <v>4.6944030000000003</v>
      </c>
      <c r="S127" s="152">
        <v>0</v>
      </c>
      <c r="T127" s="153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168</v>
      </c>
      <c r="AT127" s="154" t="s">
        <v>164</v>
      </c>
      <c r="AU127" s="154" t="s">
        <v>163</v>
      </c>
      <c r="AY127" s="14" t="s">
        <v>161</v>
      </c>
      <c r="BE127" s="155">
        <f>IF(N127="základná",J127,0)</f>
        <v>0</v>
      </c>
      <c r="BF127" s="155">
        <f>IF(N127="znížená",J127,0)</f>
        <v>168</v>
      </c>
      <c r="BG127" s="155">
        <f>IF(N127="zákl. prenesená",J127,0)</f>
        <v>0</v>
      </c>
      <c r="BH127" s="155">
        <f>IF(N127="zníž. prenesená",J127,0)</f>
        <v>0</v>
      </c>
      <c r="BI127" s="155">
        <f>IF(N127="nulová",J127,0)</f>
        <v>0</v>
      </c>
      <c r="BJ127" s="14" t="s">
        <v>163</v>
      </c>
      <c r="BK127" s="155">
        <f>ROUND(I127*H127,2)</f>
        <v>168</v>
      </c>
      <c r="BL127" s="14" t="s">
        <v>168</v>
      </c>
      <c r="BM127" s="154" t="s">
        <v>933</v>
      </c>
    </row>
    <row r="128" spans="1:65" s="2" customFormat="1" ht="14.45" customHeight="1" x14ac:dyDescent="0.2">
      <c r="A128" s="29"/>
      <c r="B128" s="141"/>
      <c r="C128" s="142" t="s">
        <v>251</v>
      </c>
      <c r="D128" s="142" t="s">
        <v>164</v>
      </c>
      <c r="E128" s="143" t="s">
        <v>552</v>
      </c>
      <c r="F128" s="144" t="s">
        <v>553</v>
      </c>
      <c r="G128" s="145" t="s">
        <v>198</v>
      </c>
      <c r="H128" s="146">
        <v>2</v>
      </c>
      <c r="I128" s="147">
        <v>25</v>
      </c>
      <c r="J128" s="148">
        <f>ROUND(I128*H128,2)</f>
        <v>50</v>
      </c>
      <c r="K128" s="149"/>
      <c r="L128" s="30"/>
      <c r="M128" s="150" t="s">
        <v>1</v>
      </c>
      <c r="N128" s="151" t="s">
        <v>41</v>
      </c>
      <c r="O128" s="55"/>
      <c r="P128" s="152">
        <f>O128*H128</f>
        <v>0</v>
      </c>
      <c r="Q128" s="152">
        <v>6.7000000000000002E-4</v>
      </c>
      <c r="R128" s="152">
        <f>Q128*H128</f>
        <v>1.34E-3</v>
      </c>
      <c r="S128" s="152">
        <v>0</v>
      </c>
      <c r="T128" s="153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168</v>
      </c>
      <c r="AT128" s="154" t="s">
        <v>164</v>
      </c>
      <c r="AU128" s="154" t="s">
        <v>163</v>
      </c>
      <c r="AY128" s="14" t="s">
        <v>161</v>
      </c>
      <c r="BE128" s="155">
        <f>IF(N128="základná",J128,0)</f>
        <v>0</v>
      </c>
      <c r="BF128" s="155">
        <f>IF(N128="znížená",J128,0)</f>
        <v>50</v>
      </c>
      <c r="BG128" s="155">
        <f>IF(N128="zákl. prenesená",J128,0)</f>
        <v>0</v>
      </c>
      <c r="BH128" s="155">
        <f>IF(N128="zníž. prenesená",J128,0)</f>
        <v>0</v>
      </c>
      <c r="BI128" s="155">
        <f>IF(N128="nulová",J128,0)</f>
        <v>0</v>
      </c>
      <c r="BJ128" s="14" t="s">
        <v>163</v>
      </c>
      <c r="BK128" s="155">
        <f>ROUND(I128*H128,2)</f>
        <v>50</v>
      </c>
      <c r="BL128" s="14" t="s">
        <v>168</v>
      </c>
      <c r="BM128" s="154" t="s">
        <v>934</v>
      </c>
    </row>
    <row r="129" spans="1:65" s="2" customFormat="1" ht="14.45" customHeight="1" x14ac:dyDescent="0.2">
      <c r="A129" s="29"/>
      <c r="B129" s="141"/>
      <c r="C129" s="142" t="s">
        <v>255</v>
      </c>
      <c r="D129" s="142" t="s">
        <v>164</v>
      </c>
      <c r="E129" s="143" t="s">
        <v>555</v>
      </c>
      <c r="F129" s="144" t="s">
        <v>556</v>
      </c>
      <c r="G129" s="145" t="s">
        <v>198</v>
      </c>
      <c r="H129" s="146">
        <v>2</v>
      </c>
      <c r="I129" s="147">
        <v>7</v>
      </c>
      <c r="J129" s="148">
        <f>ROUND(I129*H129,2)</f>
        <v>14</v>
      </c>
      <c r="K129" s="149"/>
      <c r="L129" s="30"/>
      <c r="M129" s="150" t="s">
        <v>1</v>
      </c>
      <c r="N129" s="151" t="s">
        <v>41</v>
      </c>
      <c r="O129" s="55"/>
      <c r="P129" s="152">
        <f>O129*H129</f>
        <v>0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168</v>
      </c>
      <c r="AT129" s="154" t="s">
        <v>164</v>
      </c>
      <c r="AU129" s="154" t="s">
        <v>163</v>
      </c>
      <c r="AY129" s="14" t="s">
        <v>161</v>
      </c>
      <c r="BE129" s="155">
        <f>IF(N129="základná",J129,0)</f>
        <v>0</v>
      </c>
      <c r="BF129" s="155">
        <f>IF(N129="znížená",J129,0)</f>
        <v>14</v>
      </c>
      <c r="BG129" s="155">
        <f>IF(N129="zákl. prenesená",J129,0)</f>
        <v>0</v>
      </c>
      <c r="BH129" s="155">
        <f>IF(N129="zníž. prenesená",J129,0)</f>
        <v>0</v>
      </c>
      <c r="BI129" s="155">
        <f>IF(N129="nulová",J129,0)</f>
        <v>0</v>
      </c>
      <c r="BJ129" s="14" t="s">
        <v>163</v>
      </c>
      <c r="BK129" s="155">
        <f>ROUND(I129*H129,2)</f>
        <v>14</v>
      </c>
      <c r="BL129" s="14" t="s">
        <v>168</v>
      </c>
      <c r="BM129" s="154" t="s">
        <v>935</v>
      </c>
    </row>
    <row r="130" spans="1:65" s="12" customFormat="1" ht="22.9" customHeight="1" x14ac:dyDescent="0.2">
      <c r="B130" s="128"/>
      <c r="D130" s="129" t="s">
        <v>74</v>
      </c>
      <c r="E130" s="139" t="s">
        <v>170</v>
      </c>
      <c r="F130" s="139" t="s">
        <v>209</v>
      </c>
      <c r="I130" s="131"/>
      <c r="J130" s="140">
        <f>BK130</f>
        <v>11500</v>
      </c>
      <c r="L130" s="128"/>
      <c r="M130" s="133"/>
      <c r="N130" s="134"/>
      <c r="O130" s="134"/>
      <c r="P130" s="135">
        <f>SUM(P131:P132)</f>
        <v>0</v>
      </c>
      <c r="Q130" s="134"/>
      <c r="R130" s="135">
        <f>SUM(R131:R132)</f>
        <v>9.1</v>
      </c>
      <c r="S130" s="134"/>
      <c r="T130" s="136">
        <f>SUM(T131:T132)</f>
        <v>0</v>
      </c>
      <c r="AR130" s="129" t="s">
        <v>83</v>
      </c>
      <c r="AT130" s="137" t="s">
        <v>74</v>
      </c>
      <c r="AU130" s="137" t="s">
        <v>83</v>
      </c>
      <c r="AY130" s="129" t="s">
        <v>161</v>
      </c>
      <c r="BK130" s="138">
        <f>SUM(BK131:BK132)</f>
        <v>11500</v>
      </c>
    </row>
    <row r="131" spans="1:65" s="2" customFormat="1" ht="24.2" customHeight="1" x14ac:dyDescent="0.2">
      <c r="A131" s="29"/>
      <c r="B131" s="141"/>
      <c r="C131" s="142" t="s">
        <v>261</v>
      </c>
      <c r="D131" s="142" t="s">
        <v>164</v>
      </c>
      <c r="E131" s="143" t="s">
        <v>936</v>
      </c>
      <c r="F131" s="144" t="s">
        <v>937</v>
      </c>
      <c r="G131" s="145" t="s">
        <v>290</v>
      </c>
      <c r="H131" s="146">
        <v>1</v>
      </c>
      <c r="I131" s="147">
        <v>1500</v>
      </c>
      <c r="J131" s="148">
        <f>ROUND(I131*H131,2)</f>
        <v>1500</v>
      </c>
      <c r="K131" s="149"/>
      <c r="L131" s="30"/>
      <c r="M131" s="150" t="s">
        <v>1</v>
      </c>
      <c r="N131" s="151" t="s">
        <v>41</v>
      </c>
      <c r="O131" s="55"/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168</v>
      </c>
      <c r="AT131" s="154" t="s">
        <v>164</v>
      </c>
      <c r="AU131" s="154" t="s">
        <v>163</v>
      </c>
      <c r="AY131" s="14" t="s">
        <v>161</v>
      </c>
      <c r="BE131" s="155">
        <f>IF(N131="základná",J131,0)</f>
        <v>0</v>
      </c>
      <c r="BF131" s="155">
        <f>IF(N131="znížená",J131,0)</f>
        <v>1500</v>
      </c>
      <c r="BG131" s="155">
        <f>IF(N131="zákl. prenesená",J131,0)</f>
        <v>0</v>
      </c>
      <c r="BH131" s="155">
        <f>IF(N131="zníž. prenesená",J131,0)</f>
        <v>0</v>
      </c>
      <c r="BI131" s="155">
        <f>IF(N131="nulová",J131,0)</f>
        <v>0</v>
      </c>
      <c r="BJ131" s="14" t="s">
        <v>163</v>
      </c>
      <c r="BK131" s="155">
        <f>ROUND(I131*H131,2)</f>
        <v>1500</v>
      </c>
      <c r="BL131" s="14" t="s">
        <v>168</v>
      </c>
      <c r="BM131" s="154" t="s">
        <v>938</v>
      </c>
    </row>
    <row r="132" spans="1:65" s="2" customFormat="1" ht="24.2" customHeight="1" x14ac:dyDescent="0.2">
      <c r="A132" s="29"/>
      <c r="B132" s="141"/>
      <c r="C132" s="156" t="s">
        <v>269</v>
      </c>
      <c r="D132" s="156" t="s">
        <v>201</v>
      </c>
      <c r="E132" s="157" t="s">
        <v>939</v>
      </c>
      <c r="F132" s="158" t="s">
        <v>940</v>
      </c>
      <c r="G132" s="159" t="s">
        <v>290</v>
      </c>
      <c r="H132" s="160">
        <v>1</v>
      </c>
      <c r="I132" s="161">
        <v>10000</v>
      </c>
      <c r="J132" s="162">
        <f>ROUND(I132*H132,2)</f>
        <v>10000</v>
      </c>
      <c r="K132" s="163"/>
      <c r="L132" s="164"/>
      <c r="M132" s="165" t="s">
        <v>1</v>
      </c>
      <c r="N132" s="166" t="s">
        <v>41</v>
      </c>
      <c r="O132" s="55"/>
      <c r="P132" s="152">
        <f>O132*H132</f>
        <v>0</v>
      </c>
      <c r="Q132" s="152">
        <v>9.1</v>
      </c>
      <c r="R132" s="152">
        <f>Q132*H132</f>
        <v>9.1</v>
      </c>
      <c r="S132" s="152">
        <v>0</v>
      </c>
      <c r="T132" s="153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190</v>
      </c>
      <c r="AT132" s="154" t="s">
        <v>201</v>
      </c>
      <c r="AU132" s="154" t="s">
        <v>163</v>
      </c>
      <c r="AY132" s="14" t="s">
        <v>161</v>
      </c>
      <c r="BE132" s="155">
        <f>IF(N132="základná",J132,0)</f>
        <v>0</v>
      </c>
      <c r="BF132" s="155">
        <f>IF(N132="znížená",J132,0)</f>
        <v>10000</v>
      </c>
      <c r="BG132" s="155">
        <f>IF(N132="zákl. prenesená",J132,0)</f>
        <v>0</v>
      </c>
      <c r="BH132" s="155">
        <f>IF(N132="zníž. prenesená",J132,0)</f>
        <v>0</v>
      </c>
      <c r="BI132" s="155">
        <f>IF(N132="nulová",J132,0)</f>
        <v>0</v>
      </c>
      <c r="BJ132" s="14" t="s">
        <v>163</v>
      </c>
      <c r="BK132" s="155">
        <f>ROUND(I132*H132,2)</f>
        <v>10000</v>
      </c>
      <c r="BL132" s="14" t="s">
        <v>168</v>
      </c>
      <c r="BM132" s="154" t="s">
        <v>941</v>
      </c>
    </row>
    <row r="133" spans="1:65" s="12" customFormat="1" ht="25.9" customHeight="1" x14ac:dyDescent="0.2">
      <c r="B133" s="128"/>
      <c r="D133" s="129" t="s">
        <v>74</v>
      </c>
      <c r="E133" s="130" t="s">
        <v>265</v>
      </c>
      <c r="F133" s="130" t="s">
        <v>266</v>
      </c>
      <c r="I133" s="131"/>
      <c r="J133" s="132">
        <f>BK133</f>
        <v>50.01</v>
      </c>
      <c r="L133" s="128"/>
      <c r="M133" s="133"/>
      <c r="N133" s="134"/>
      <c r="O133" s="134"/>
      <c r="P133" s="135">
        <f>P134</f>
        <v>0</v>
      </c>
      <c r="Q133" s="134"/>
      <c r="R133" s="135">
        <f>R134</f>
        <v>1.0059999999999999E-2</v>
      </c>
      <c r="S133" s="134"/>
      <c r="T133" s="136">
        <f>T134</f>
        <v>0</v>
      </c>
      <c r="AR133" s="129" t="s">
        <v>163</v>
      </c>
      <c r="AT133" s="137" t="s">
        <v>74</v>
      </c>
      <c r="AU133" s="137" t="s">
        <v>75</v>
      </c>
      <c r="AY133" s="129" t="s">
        <v>161</v>
      </c>
      <c r="BK133" s="138">
        <f>BK134</f>
        <v>50.01</v>
      </c>
    </row>
    <row r="134" spans="1:65" s="12" customFormat="1" ht="22.9" customHeight="1" x14ac:dyDescent="0.2">
      <c r="B134" s="128"/>
      <c r="D134" s="129" t="s">
        <v>74</v>
      </c>
      <c r="E134" s="139" t="s">
        <v>300</v>
      </c>
      <c r="F134" s="139" t="s">
        <v>301</v>
      </c>
      <c r="I134" s="131"/>
      <c r="J134" s="140">
        <f>BK134</f>
        <v>50.01</v>
      </c>
      <c r="L134" s="128"/>
      <c r="M134" s="133"/>
      <c r="N134" s="134"/>
      <c r="O134" s="134"/>
      <c r="P134" s="135">
        <f>SUM(P135:P137)</f>
        <v>0</v>
      </c>
      <c r="Q134" s="134"/>
      <c r="R134" s="135">
        <f>SUM(R135:R137)</f>
        <v>1.0059999999999999E-2</v>
      </c>
      <c r="S134" s="134"/>
      <c r="T134" s="136">
        <f>SUM(T135:T137)</f>
        <v>0</v>
      </c>
      <c r="AR134" s="129" t="s">
        <v>163</v>
      </c>
      <c r="AT134" s="137" t="s">
        <v>74</v>
      </c>
      <c r="AU134" s="137" t="s">
        <v>83</v>
      </c>
      <c r="AY134" s="129" t="s">
        <v>161</v>
      </c>
      <c r="BK134" s="138">
        <f>SUM(BK135:BK137)</f>
        <v>50.01</v>
      </c>
    </row>
    <row r="135" spans="1:65" s="2" customFormat="1" ht="24.2" customHeight="1" x14ac:dyDescent="0.2">
      <c r="A135" s="29"/>
      <c r="B135" s="141"/>
      <c r="C135" s="142" t="s">
        <v>274</v>
      </c>
      <c r="D135" s="142" t="s">
        <v>164</v>
      </c>
      <c r="E135" s="143" t="s">
        <v>318</v>
      </c>
      <c r="F135" s="144" t="s">
        <v>319</v>
      </c>
      <c r="G135" s="145" t="s">
        <v>320</v>
      </c>
      <c r="H135" s="146">
        <v>1</v>
      </c>
      <c r="I135" s="147">
        <v>15</v>
      </c>
      <c r="J135" s="148">
        <f>ROUND(I135*H135,2)</f>
        <v>15</v>
      </c>
      <c r="K135" s="149"/>
      <c r="L135" s="30"/>
      <c r="M135" s="150" t="s">
        <v>1</v>
      </c>
      <c r="N135" s="151" t="s">
        <v>41</v>
      </c>
      <c r="O135" s="55"/>
      <c r="P135" s="152">
        <f>O135*H135</f>
        <v>0</v>
      </c>
      <c r="Q135" s="152">
        <v>6.0000000000000002E-5</v>
      </c>
      <c r="R135" s="152">
        <f>Q135*H135</f>
        <v>6.0000000000000002E-5</v>
      </c>
      <c r="S135" s="152">
        <v>0</v>
      </c>
      <c r="T135" s="15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226</v>
      </c>
      <c r="AT135" s="154" t="s">
        <v>164</v>
      </c>
      <c r="AU135" s="154" t="s">
        <v>163</v>
      </c>
      <c r="AY135" s="14" t="s">
        <v>161</v>
      </c>
      <c r="BE135" s="155">
        <f>IF(N135="základná",J135,0)</f>
        <v>0</v>
      </c>
      <c r="BF135" s="155">
        <f>IF(N135="znížená",J135,0)</f>
        <v>15</v>
      </c>
      <c r="BG135" s="155">
        <f>IF(N135="zákl. prenesená",J135,0)</f>
        <v>0</v>
      </c>
      <c r="BH135" s="155">
        <f>IF(N135="zníž. prenesená",J135,0)</f>
        <v>0</v>
      </c>
      <c r="BI135" s="155">
        <f>IF(N135="nulová",J135,0)</f>
        <v>0</v>
      </c>
      <c r="BJ135" s="14" t="s">
        <v>163</v>
      </c>
      <c r="BK135" s="155">
        <f>ROUND(I135*H135,2)</f>
        <v>15</v>
      </c>
      <c r="BL135" s="14" t="s">
        <v>226</v>
      </c>
      <c r="BM135" s="154" t="s">
        <v>942</v>
      </c>
    </row>
    <row r="136" spans="1:65" s="2" customFormat="1" ht="14.45" customHeight="1" x14ac:dyDescent="0.2">
      <c r="A136" s="29"/>
      <c r="B136" s="141"/>
      <c r="C136" s="156" t="s">
        <v>278</v>
      </c>
      <c r="D136" s="156" t="s">
        <v>201</v>
      </c>
      <c r="E136" s="157" t="s">
        <v>323</v>
      </c>
      <c r="F136" s="158" t="s">
        <v>324</v>
      </c>
      <c r="G136" s="159" t="s">
        <v>290</v>
      </c>
      <c r="H136" s="160">
        <v>1</v>
      </c>
      <c r="I136" s="161">
        <v>35</v>
      </c>
      <c r="J136" s="162">
        <f>ROUND(I136*H136,2)</f>
        <v>35</v>
      </c>
      <c r="K136" s="163"/>
      <c r="L136" s="164"/>
      <c r="M136" s="165" t="s">
        <v>1</v>
      </c>
      <c r="N136" s="166" t="s">
        <v>41</v>
      </c>
      <c r="O136" s="55"/>
      <c r="P136" s="152">
        <f>O136*H136</f>
        <v>0</v>
      </c>
      <c r="Q136" s="152">
        <v>0.01</v>
      </c>
      <c r="R136" s="152">
        <f>Q136*H136</f>
        <v>0.01</v>
      </c>
      <c r="S136" s="152">
        <v>0</v>
      </c>
      <c r="T136" s="15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281</v>
      </c>
      <c r="AT136" s="154" t="s">
        <v>201</v>
      </c>
      <c r="AU136" s="154" t="s">
        <v>163</v>
      </c>
      <c r="AY136" s="14" t="s">
        <v>161</v>
      </c>
      <c r="BE136" s="155">
        <f>IF(N136="základná",J136,0)</f>
        <v>0</v>
      </c>
      <c r="BF136" s="155">
        <f>IF(N136="znížená",J136,0)</f>
        <v>35</v>
      </c>
      <c r="BG136" s="155">
        <f>IF(N136="zákl. prenesená",J136,0)</f>
        <v>0</v>
      </c>
      <c r="BH136" s="155">
        <f>IF(N136="zníž. prenesená",J136,0)</f>
        <v>0</v>
      </c>
      <c r="BI136" s="155">
        <f>IF(N136="nulová",J136,0)</f>
        <v>0</v>
      </c>
      <c r="BJ136" s="14" t="s">
        <v>163</v>
      </c>
      <c r="BK136" s="155">
        <f>ROUND(I136*H136,2)</f>
        <v>35</v>
      </c>
      <c r="BL136" s="14" t="s">
        <v>226</v>
      </c>
      <c r="BM136" s="154" t="s">
        <v>943</v>
      </c>
    </row>
    <row r="137" spans="1:65" s="2" customFormat="1" ht="24.2" customHeight="1" x14ac:dyDescent="0.2">
      <c r="A137" s="29"/>
      <c r="B137" s="141"/>
      <c r="C137" s="142" t="s">
        <v>283</v>
      </c>
      <c r="D137" s="142" t="s">
        <v>164</v>
      </c>
      <c r="E137" s="143" t="s">
        <v>327</v>
      </c>
      <c r="F137" s="144" t="s">
        <v>328</v>
      </c>
      <c r="G137" s="145" t="s">
        <v>193</v>
      </c>
      <c r="H137" s="146">
        <v>0.01</v>
      </c>
      <c r="I137" s="147">
        <v>1</v>
      </c>
      <c r="J137" s="148">
        <f>ROUND(I137*H137,2)</f>
        <v>0.01</v>
      </c>
      <c r="K137" s="149"/>
      <c r="L137" s="30"/>
      <c r="M137" s="150" t="s">
        <v>1</v>
      </c>
      <c r="N137" s="151" t="s">
        <v>41</v>
      </c>
      <c r="O137" s="55"/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226</v>
      </c>
      <c r="AT137" s="154" t="s">
        <v>164</v>
      </c>
      <c r="AU137" s="154" t="s">
        <v>163</v>
      </c>
      <c r="AY137" s="14" t="s">
        <v>161</v>
      </c>
      <c r="BE137" s="155">
        <f>IF(N137="základná",J137,0)</f>
        <v>0</v>
      </c>
      <c r="BF137" s="155">
        <f>IF(N137="znížená",J137,0)</f>
        <v>0.01</v>
      </c>
      <c r="BG137" s="155">
        <f>IF(N137="zákl. prenesená",J137,0)</f>
        <v>0</v>
      </c>
      <c r="BH137" s="155">
        <f>IF(N137="zníž. prenesená",J137,0)</f>
        <v>0</v>
      </c>
      <c r="BI137" s="155">
        <f>IF(N137="nulová",J137,0)</f>
        <v>0</v>
      </c>
      <c r="BJ137" s="14" t="s">
        <v>163</v>
      </c>
      <c r="BK137" s="155">
        <f>ROUND(I137*H137,2)</f>
        <v>0.01</v>
      </c>
      <c r="BL137" s="14" t="s">
        <v>226</v>
      </c>
      <c r="BM137" s="154" t="s">
        <v>944</v>
      </c>
    </row>
    <row r="138" spans="1:65" s="12" customFormat="1" ht="25.9" customHeight="1" x14ac:dyDescent="0.2">
      <c r="B138" s="128"/>
      <c r="D138" s="129" t="s">
        <v>74</v>
      </c>
      <c r="E138" s="130" t="s">
        <v>201</v>
      </c>
      <c r="F138" s="130" t="s">
        <v>344</v>
      </c>
      <c r="I138" s="131"/>
      <c r="J138" s="132">
        <f>BK138</f>
        <v>2725</v>
      </c>
      <c r="L138" s="128"/>
      <c r="M138" s="133"/>
      <c r="N138" s="134"/>
      <c r="O138" s="134"/>
      <c r="P138" s="135">
        <f>P139</f>
        <v>0</v>
      </c>
      <c r="Q138" s="134"/>
      <c r="R138" s="135">
        <f>R139</f>
        <v>0</v>
      </c>
      <c r="S138" s="134"/>
      <c r="T138" s="136">
        <f>T139</f>
        <v>0</v>
      </c>
      <c r="AR138" s="129" t="s">
        <v>170</v>
      </c>
      <c r="AT138" s="137" t="s">
        <v>74</v>
      </c>
      <c r="AU138" s="137" t="s">
        <v>75</v>
      </c>
      <c r="AY138" s="129" t="s">
        <v>161</v>
      </c>
      <c r="BK138" s="138">
        <f>BK139</f>
        <v>2725</v>
      </c>
    </row>
    <row r="139" spans="1:65" s="12" customFormat="1" ht="22.9" customHeight="1" x14ac:dyDescent="0.2">
      <c r="B139" s="128"/>
      <c r="D139" s="129" t="s">
        <v>74</v>
      </c>
      <c r="E139" s="139" t="s">
        <v>345</v>
      </c>
      <c r="F139" s="139" t="s">
        <v>346</v>
      </c>
      <c r="I139" s="131"/>
      <c r="J139" s="140">
        <f>BK139</f>
        <v>2725</v>
      </c>
      <c r="L139" s="128"/>
      <c r="M139" s="133"/>
      <c r="N139" s="134"/>
      <c r="O139" s="134"/>
      <c r="P139" s="135">
        <f>SUM(P140:P157)</f>
        <v>0</v>
      </c>
      <c r="Q139" s="134"/>
      <c r="R139" s="135">
        <f>SUM(R140:R157)</f>
        <v>0</v>
      </c>
      <c r="S139" s="134"/>
      <c r="T139" s="136">
        <f>SUM(T140:T157)</f>
        <v>0</v>
      </c>
      <c r="AR139" s="129" t="s">
        <v>170</v>
      </c>
      <c r="AT139" s="137" t="s">
        <v>74</v>
      </c>
      <c r="AU139" s="137" t="s">
        <v>83</v>
      </c>
      <c r="AY139" s="129" t="s">
        <v>161</v>
      </c>
      <c r="BK139" s="138">
        <f>SUM(BK140:BK157)</f>
        <v>2725</v>
      </c>
    </row>
    <row r="140" spans="1:65" s="2" customFormat="1" ht="14.45" customHeight="1" x14ac:dyDescent="0.2">
      <c r="A140" s="29"/>
      <c r="B140" s="141"/>
      <c r="C140" s="142" t="s">
        <v>168</v>
      </c>
      <c r="D140" s="142" t="s">
        <v>164</v>
      </c>
      <c r="E140" s="143" t="s">
        <v>369</v>
      </c>
      <c r="F140" s="144" t="s">
        <v>370</v>
      </c>
      <c r="G140" s="145" t="s">
        <v>272</v>
      </c>
      <c r="H140" s="146">
        <v>28</v>
      </c>
      <c r="I140" s="147">
        <v>5</v>
      </c>
      <c r="J140" s="148">
        <f t="shared" ref="J140:J157" si="0">ROUND(I140*H140,2)</f>
        <v>140</v>
      </c>
      <c r="K140" s="149"/>
      <c r="L140" s="30"/>
      <c r="M140" s="150" t="s">
        <v>1</v>
      </c>
      <c r="N140" s="151" t="s">
        <v>41</v>
      </c>
      <c r="O140" s="55"/>
      <c r="P140" s="152">
        <f t="shared" ref="P140:P157" si="1">O140*H140</f>
        <v>0</v>
      </c>
      <c r="Q140" s="152">
        <v>0</v>
      </c>
      <c r="R140" s="152">
        <f t="shared" ref="R140:R157" si="2">Q140*H140</f>
        <v>0</v>
      </c>
      <c r="S140" s="152">
        <v>0</v>
      </c>
      <c r="T140" s="153">
        <f t="shared" ref="T140:T157" si="3"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168</v>
      </c>
      <c r="AT140" s="154" t="s">
        <v>164</v>
      </c>
      <c r="AU140" s="154" t="s">
        <v>163</v>
      </c>
      <c r="AY140" s="14" t="s">
        <v>161</v>
      </c>
      <c r="BE140" s="155">
        <f t="shared" ref="BE140:BE157" si="4">IF(N140="základná",J140,0)</f>
        <v>0</v>
      </c>
      <c r="BF140" s="155">
        <f t="shared" ref="BF140:BF157" si="5">IF(N140="znížená",J140,0)</f>
        <v>140</v>
      </c>
      <c r="BG140" s="155">
        <f t="shared" ref="BG140:BG157" si="6">IF(N140="zákl. prenesená",J140,0)</f>
        <v>0</v>
      </c>
      <c r="BH140" s="155">
        <f t="shared" ref="BH140:BH157" si="7">IF(N140="zníž. prenesená",J140,0)</f>
        <v>0</v>
      </c>
      <c r="BI140" s="155">
        <f t="shared" ref="BI140:BI157" si="8">IF(N140="nulová",J140,0)</f>
        <v>0</v>
      </c>
      <c r="BJ140" s="14" t="s">
        <v>163</v>
      </c>
      <c r="BK140" s="155">
        <f t="shared" ref="BK140:BK157" si="9">ROUND(I140*H140,2)</f>
        <v>140</v>
      </c>
      <c r="BL140" s="14" t="s">
        <v>168</v>
      </c>
      <c r="BM140" s="154" t="s">
        <v>945</v>
      </c>
    </row>
    <row r="141" spans="1:65" s="2" customFormat="1" ht="24.2" customHeight="1" x14ac:dyDescent="0.2">
      <c r="A141" s="29"/>
      <c r="B141" s="141"/>
      <c r="C141" s="142" t="s">
        <v>181</v>
      </c>
      <c r="D141" s="142" t="s">
        <v>164</v>
      </c>
      <c r="E141" s="143" t="s">
        <v>377</v>
      </c>
      <c r="F141" s="144" t="s">
        <v>378</v>
      </c>
      <c r="G141" s="145" t="s">
        <v>290</v>
      </c>
      <c r="H141" s="146">
        <v>1</v>
      </c>
      <c r="I141" s="147">
        <v>30</v>
      </c>
      <c r="J141" s="148">
        <f t="shared" si="0"/>
        <v>30</v>
      </c>
      <c r="K141" s="149"/>
      <c r="L141" s="30"/>
      <c r="M141" s="150" t="s">
        <v>1</v>
      </c>
      <c r="N141" s="151" t="s">
        <v>41</v>
      </c>
      <c r="O141" s="55"/>
      <c r="P141" s="152">
        <f t="shared" si="1"/>
        <v>0</v>
      </c>
      <c r="Q141" s="152">
        <v>0</v>
      </c>
      <c r="R141" s="152">
        <f t="shared" si="2"/>
        <v>0</v>
      </c>
      <c r="S141" s="152">
        <v>0</v>
      </c>
      <c r="T141" s="15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168</v>
      </c>
      <c r="AT141" s="154" t="s">
        <v>164</v>
      </c>
      <c r="AU141" s="154" t="s">
        <v>163</v>
      </c>
      <c r="AY141" s="14" t="s">
        <v>161</v>
      </c>
      <c r="BE141" s="155">
        <f t="shared" si="4"/>
        <v>0</v>
      </c>
      <c r="BF141" s="155">
        <f t="shared" si="5"/>
        <v>30</v>
      </c>
      <c r="BG141" s="155">
        <f t="shared" si="6"/>
        <v>0</v>
      </c>
      <c r="BH141" s="155">
        <f t="shared" si="7"/>
        <v>0</v>
      </c>
      <c r="BI141" s="155">
        <f t="shared" si="8"/>
        <v>0</v>
      </c>
      <c r="BJ141" s="14" t="s">
        <v>163</v>
      </c>
      <c r="BK141" s="155">
        <f t="shared" si="9"/>
        <v>30</v>
      </c>
      <c r="BL141" s="14" t="s">
        <v>168</v>
      </c>
      <c r="BM141" s="154" t="s">
        <v>946</v>
      </c>
    </row>
    <row r="142" spans="1:65" s="2" customFormat="1" ht="14.45" customHeight="1" x14ac:dyDescent="0.2">
      <c r="A142" s="29"/>
      <c r="B142" s="141"/>
      <c r="C142" s="142" t="s">
        <v>186</v>
      </c>
      <c r="D142" s="142" t="s">
        <v>164</v>
      </c>
      <c r="E142" s="143" t="s">
        <v>381</v>
      </c>
      <c r="F142" s="144" t="s">
        <v>382</v>
      </c>
      <c r="G142" s="145" t="s">
        <v>272</v>
      </c>
      <c r="H142" s="146">
        <v>25</v>
      </c>
      <c r="I142" s="147">
        <v>3</v>
      </c>
      <c r="J142" s="148">
        <f t="shared" si="0"/>
        <v>75</v>
      </c>
      <c r="K142" s="149"/>
      <c r="L142" s="30"/>
      <c r="M142" s="150" t="s">
        <v>1</v>
      </c>
      <c r="N142" s="151" t="s">
        <v>41</v>
      </c>
      <c r="O142" s="55"/>
      <c r="P142" s="152">
        <f t="shared" si="1"/>
        <v>0</v>
      </c>
      <c r="Q142" s="152">
        <v>0</v>
      </c>
      <c r="R142" s="152">
        <f t="shared" si="2"/>
        <v>0</v>
      </c>
      <c r="S142" s="152">
        <v>0</v>
      </c>
      <c r="T142" s="15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168</v>
      </c>
      <c r="AT142" s="154" t="s">
        <v>164</v>
      </c>
      <c r="AU142" s="154" t="s">
        <v>163</v>
      </c>
      <c r="AY142" s="14" t="s">
        <v>161</v>
      </c>
      <c r="BE142" s="155">
        <f t="shared" si="4"/>
        <v>0</v>
      </c>
      <c r="BF142" s="155">
        <f t="shared" si="5"/>
        <v>75</v>
      </c>
      <c r="BG142" s="155">
        <f t="shared" si="6"/>
        <v>0</v>
      </c>
      <c r="BH142" s="155">
        <f t="shared" si="7"/>
        <v>0</v>
      </c>
      <c r="BI142" s="155">
        <f t="shared" si="8"/>
        <v>0</v>
      </c>
      <c r="BJ142" s="14" t="s">
        <v>163</v>
      </c>
      <c r="BK142" s="155">
        <f t="shared" si="9"/>
        <v>75</v>
      </c>
      <c r="BL142" s="14" t="s">
        <v>168</v>
      </c>
      <c r="BM142" s="154" t="s">
        <v>947</v>
      </c>
    </row>
    <row r="143" spans="1:65" s="2" customFormat="1" ht="24.2" customHeight="1" x14ac:dyDescent="0.2">
      <c r="A143" s="29"/>
      <c r="B143" s="141"/>
      <c r="C143" s="142" t="s">
        <v>195</v>
      </c>
      <c r="D143" s="142" t="s">
        <v>164</v>
      </c>
      <c r="E143" s="143" t="s">
        <v>389</v>
      </c>
      <c r="F143" s="144" t="s">
        <v>390</v>
      </c>
      <c r="G143" s="145" t="s">
        <v>374</v>
      </c>
      <c r="H143" s="146">
        <v>2</v>
      </c>
      <c r="I143" s="147">
        <v>100</v>
      </c>
      <c r="J143" s="148">
        <f t="shared" si="0"/>
        <v>200</v>
      </c>
      <c r="K143" s="149"/>
      <c r="L143" s="30"/>
      <c r="M143" s="150" t="s">
        <v>1</v>
      </c>
      <c r="N143" s="151" t="s">
        <v>41</v>
      </c>
      <c r="O143" s="55"/>
      <c r="P143" s="152">
        <f t="shared" si="1"/>
        <v>0</v>
      </c>
      <c r="Q143" s="152">
        <v>0</v>
      </c>
      <c r="R143" s="152">
        <f t="shared" si="2"/>
        <v>0</v>
      </c>
      <c r="S143" s="152">
        <v>0</v>
      </c>
      <c r="T143" s="15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168</v>
      </c>
      <c r="AT143" s="154" t="s">
        <v>164</v>
      </c>
      <c r="AU143" s="154" t="s">
        <v>163</v>
      </c>
      <c r="AY143" s="14" t="s">
        <v>161</v>
      </c>
      <c r="BE143" s="155">
        <f t="shared" si="4"/>
        <v>0</v>
      </c>
      <c r="BF143" s="155">
        <f t="shared" si="5"/>
        <v>200</v>
      </c>
      <c r="BG143" s="155">
        <f t="shared" si="6"/>
        <v>0</v>
      </c>
      <c r="BH143" s="155">
        <f t="shared" si="7"/>
        <v>0</v>
      </c>
      <c r="BI143" s="155">
        <f t="shared" si="8"/>
        <v>0</v>
      </c>
      <c r="BJ143" s="14" t="s">
        <v>163</v>
      </c>
      <c r="BK143" s="155">
        <f t="shared" si="9"/>
        <v>200</v>
      </c>
      <c r="BL143" s="14" t="s">
        <v>168</v>
      </c>
      <c r="BM143" s="154" t="s">
        <v>948</v>
      </c>
    </row>
    <row r="144" spans="1:65" s="2" customFormat="1" ht="14.45" customHeight="1" x14ac:dyDescent="0.2">
      <c r="A144" s="29"/>
      <c r="B144" s="141"/>
      <c r="C144" s="142" t="s">
        <v>200</v>
      </c>
      <c r="D144" s="142" t="s">
        <v>164</v>
      </c>
      <c r="E144" s="143" t="s">
        <v>397</v>
      </c>
      <c r="F144" s="144" t="s">
        <v>398</v>
      </c>
      <c r="G144" s="145" t="s">
        <v>290</v>
      </c>
      <c r="H144" s="146">
        <v>1</v>
      </c>
      <c r="I144" s="147">
        <v>100</v>
      </c>
      <c r="J144" s="148">
        <f t="shared" si="0"/>
        <v>100</v>
      </c>
      <c r="K144" s="149"/>
      <c r="L144" s="30"/>
      <c r="M144" s="150" t="s">
        <v>1</v>
      </c>
      <c r="N144" s="151" t="s">
        <v>41</v>
      </c>
      <c r="O144" s="55"/>
      <c r="P144" s="152">
        <f t="shared" si="1"/>
        <v>0</v>
      </c>
      <c r="Q144" s="152">
        <v>0</v>
      </c>
      <c r="R144" s="152">
        <f t="shared" si="2"/>
        <v>0</v>
      </c>
      <c r="S144" s="152">
        <v>0</v>
      </c>
      <c r="T144" s="15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168</v>
      </c>
      <c r="AT144" s="154" t="s">
        <v>164</v>
      </c>
      <c r="AU144" s="154" t="s">
        <v>163</v>
      </c>
      <c r="AY144" s="14" t="s">
        <v>161</v>
      </c>
      <c r="BE144" s="155">
        <f t="shared" si="4"/>
        <v>0</v>
      </c>
      <c r="BF144" s="155">
        <f t="shared" si="5"/>
        <v>100</v>
      </c>
      <c r="BG144" s="155">
        <f t="shared" si="6"/>
        <v>0</v>
      </c>
      <c r="BH144" s="155">
        <f t="shared" si="7"/>
        <v>0</v>
      </c>
      <c r="BI144" s="155">
        <f t="shared" si="8"/>
        <v>0</v>
      </c>
      <c r="BJ144" s="14" t="s">
        <v>163</v>
      </c>
      <c r="BK144" s="155">
        <f t="shared" si="9"/>
        <v>100</v>
      </c>
      <c r="BL144" s="14" t="s">
        <v>168</v>
      </c>
      <c r="BM144" s="154" t="s">
        <v>949</v>
      </c>
    </row>
    <row r="145" spans="1:65" s="2" customFormat="1" ht="14.45" customHeight="1" x14ac:dyDescent="0.2">
      <c r="A145" s="29"/>
      <c r="B145" s="141"/>
      <c r="C145" s="142" t="s">
        <v>205</v>
      </c>
      <c r="D145" s="142" t="s">
        <v>164</v>
      </c>
      <c r="E145" s="143" t="s">
        <v>401</v>
      </c>
      <c r="F145" s="144" t="s">
        <v>402</v>
      </c>
      <c r="G145" s="145" t="s">
        <v>374</v>
      </c>
      <c r="H145" s="146">
        <v>1</v>
      </c>
      <c r="I145" s="147">
        <v>100</v>
      </c>
      <c r="J145" s="148">
        <f t="shared" si="0"/>
        <v>100</v>
      </c>
      <c r="K145" s="149"/>
      <c r="L145" s="30"/>
      <c r="M145" s="150" t="s">
        <v>1</v>
      </c>
      <c r="N145" s="151" t="s">
        <v>41</v>
      </c>
      <c r="O145" s="55"/>
      <c r="P145" s="152">
        <f t="shared" si="1"/>
        <v>0</v>
      </c>
      <c r="Q145" s="152">
        <v>0</v>
      </c>
      <c r="R145" s="152">
        <f t="shared" si="2"/>
        <v>0</v>
      </c>
      <c r="S145" s="152">
        <v>0</v>
      </c>
      <c r="T145" s="15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168</v>
      </c>
      <c r="AT145" s="154" t="s">
        <v>164</v>
      </c>
      <c r="AU145" s="154" t="s">
        <v>163</v>
      </c>
      <c r="AY145" s="14" t="s">
        <v>161</v>
      </c>
      <c r="BE145" s="155">
        <f t="shared" si="4"/>
        <v>0</v>
      </c>
      <c r="BF145" s="155">
        <f t="shared" si="5"/>
        <v>100</v>
      </c>
      <c r="BG145" s="155">
        <f t="shared" si="6"/>
        <v>0</v>
      </c>
      <c r="BH145" s="155">
        <f t="shared" si="7"/>
        <v>0</v>
      </c>
      <c r="BI145" s="155">
        <f t="shared" si="8"/>
        <v>0</v>
      </c>
      <c r="BJ145" s="14" t="s">
        <v>163</v>
      </c>
      <c r="BK145" s="155">
        <f t="shared" si="9"/>
        <v>100</v>
      </c>
      <c r="BL145" s="14" t="s">
        <v>168</v>
      </c>
      <c r="BM145" s="154" t="s">
        <v>950</v>
      </c>
    </row>
    <row r="146" spans="1:65" s="2" customFormat="1" ht="14.45" customHeight="1" x14ac:dyDescent="0.2">
      <c r="A146" s="29"/>
      <c r="B146" s="141"/>
      <c r="C146" s="142" t="s">
        <v>210</v>
      </c>
      <c r="D146" s="142" t="s">
        <v>164</v>
      </c>
      <c r="E146" s="143" t="s">
        <v>405</v>
      </c>
      <c r="F146" s="144" t="s">
        <v>406</v>
      </c>
      <c r="G146" s="145" t="s">
        <v>374</v>
      </c>
      <c r="H146" s="146">
        <v>1</v>
      </c>
      <c r="I146" s="147">
        <v>100</v>
      </c>
      <c r="J146" s="148">
        <f t="shared" si="0"/>
        <v>100</v>
      </c>
      <c r="K146" s="149"/>
      <c r="L146" s="30"/>
      <c r="M146" s="150" t="s">
        <v>1</v>
      </c>
      <c r="N146" s="151" t="s">
        <v>41</v>
      </c>
      <c r="O146" s="55"/>
      <c r="P146" s="152">
        <f t="shared" si="1"/>
        <v>0</v>
      </c>
      <c r="Q146" s="152">
        <v>0</v>
      </c>
      <c r="R146" s="152">
        <f t="shared" si="2"/>
        <v>0</v>
      </c>
      <c r="S146" s="152">
        <v>0</v>
      </c>
      <c r="T146" s="15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168</v>
      </c>
      <c r="AT146" s="154" t="s">
        <v>164</v>
      </c>
      <c r="AU146" s="154" t="s">
        <v>163</v>
      </c>
      <c r="AY146" s="14" t="s">
        <v>161</v>
      </c>
      <c r="BE146" s="155">
        <f t="shared" si="4"/>
        <v>0</v>
      </c>
      <c r="BF146" s="155">
        <f t="shared" si="5"/>
        <v>100</v>
      </c>
      <c r="BG146" s="155">
        <f t="shared" si="6"/>
        <v>0</v>
      </c>
      <c r="BH146" s="155">
        <f t="shared" si="7"/>
        <v>0</v>
      </c>
      <c r="BI146" s="155">
        <f t="shared" si="8"/>
        <v>0</v>
      </c>
      <c r="BJ146" s="14" t="s">
        <v>163</v>
      </c>
      <c r="BK146" s="155">
        <f t="shared" si="9"/>
        <v>100</v>
      </c>
      <c r="BL146" s="14" t="s">
        <v>168</v>
      </c>
      <c r="BM146" s="154" t="s">
        <v>951</v>
      </c>
    </row>
    <row r="147" spans="1:65" s="2" customFormat="1" ht="37.9" customHeight="1" x14ac:dyDescent="0.2">
      <c r="A147" s="29"/>
      <c r="B147" s="141"/>
      <c r="C147" s="142" t="s">
        <v>214</v>
      </c>
      <c r="D147" s="142" t="s">
        <v>164</v>
      </c>
      <c r="E147" s="143" t="s">
        <v>409</v>
      </c>
      <c r="F147" s="144" t="s">
        <v>410</v>
      </c>
      <c r="G147" s="145" t="s">
        <v>374</v>
      </c>
      <c r="H147" s="146">
        <v>1</v>
      </c>
      <c r="I147" s="147">
        <v>100</v>
      </c>
      <c r="J147" s="148">
        <f t="shared" si="0"/>
        <v>100</v>
      </c>
      <c r="K147" s="149"/>
      <c r="L147" s="30"/>
      <c r="M147" s="150" t="s">
        <v>1</v>
      </c>
      <c r="N147" s="151" t="s">
        <v>41</v>
      </c>
      <c r="O147" s="55"/>
      <c r="P147" s="152">
        <f t="shared" si="1"/>
        <v>0</v>
      </c>
      <c r="Q147" s="152">
        <v>0</v>
      </c>
      <c r="R147" s="152">
        <f t="shared" si="2"/>
        <v>0</v>
      </c>
      <c r="S147" s="152">
        <v>0</v>
      </c>
      <c r="T147" s="153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168</v>
      </c>
      <c r="AT147" s="154" t="s">
        <v>164</v>
      </c>
      <c r="AU147" s="154" t="s">
        <v>163</v>
      </c>
      <c r="AY147" s="14" t="s">
        <v>161</v>
      </c>
      <c r="BE147" s="155">
        <f t="shared" si="4"/>
        <v>0</v>
      </c>
      <c r="BF147" s="155">
        <f t="shared" si="5"/>
        <v>100</v>
      </c>
      <c r="BG147" s="155">
        <f t="shared" si="6"/>
        <v>0</v>
      </c>
      <c r="BH147" s="155">
        <f t="shared" si="7"/>
        <v>0</v>
      </c>
      <c r="BI147" s="155">
        <f t="shared" si="8"/>
        <v>0</v>
      </c>
      <c r="BJ147" s="14" t="s">
        <v>163</v>
      </c>
      <c r="BK147" s="155">
        <f t="shared" si="9"/>
        <v>100</v>
      </c>
      <c r="BL147" s="14" t="s">
        <v>168</v>
      </c>
      <c r="BM147" s="154" t="s">
        <v>952</v>
      </c>
    </row>
    <row r="148" spans="1:65" s="2" customFormat="1" ht="14.45" customHeight="1" x14ac:dyDescent="0.2">
      <c r="A148" s="29"/>
      <c r="B148" s="141"/>
      <c r="C148" s="142" t="s">
        <v>226</v>
      </c>
      <c r="D148" s="142" t="s">
        <v>164</v>
      </c>
      <c r="E148" s="143" t="s">
        <v>421</v>
      </c>
      <c r="F148" s="144" t="s">
        <v>422</v>
      </c>
      <c r="G148" s="145" t="s">
        <v>374</v>
      </c>
      <c r="H148" s="146">
        <v>1</v>
      </c>
      <c r="I148" s="147">
        <v>100</v>
      </c>
      <c r="J148" s="148">
        <f t="shared" si="0"/>
        <v>100</v>
      </c>
      <c r="K148" s="149"/>
      <c r="L148" s="30"/>
      <c r="M148" s="150" t="s">
        <v>1</v>
      </c>
      <c r="N148" s="151" t="s">
        <v>41</v>
      </c>
      <c r="O148" s="55"/>
      <c r="P148" s="152">
        <f t="shared" si="1"/>
        <v>0</v>
      </c>
      <c r="Q148" s="152">
        <v>0</v>
      </c>
      <c r="R148" s="152">
        <f t="shared" si="2"/>
        <v>0</v>
      </c>
      <c r="S148" s="152">
        <v>0</v>
      </c>
      <c r="T148" s="153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168</v>
      </c>
      <c r="AT148" s="154" t="s">
        <v>164</v>
      </c>
      <c r="AU148" s="154" t="s">
        <v>163</v>
      </c>
      <c r="AY148" s="14" t="s">
        <v>161</v>
      </c>
      <c r="BE148" s="155">
        <f t="shared" si="4"/>
        <v>0</v>
      </c>
      <c r="BF148" s="155">
        <f t="shared" si="5"/>
        <v>100</v>
      </c>
      <c r="BG148" s="155">
        <f t="shared" si="6"/>
        <v>0</v>
      </c>
      <c r="BH148" s="155">
        <f t="shared" si="7"/>
        <v>0</v>
      </c>
      <c r="BI148" s="155">
        <f t="shared" si="8"/>
        <v>0</v>
      </c>
      <c r="BJ148" s="14" t="s">
        <v>163</v>
      </c>
      <c r="BK148" s="155">
        <f t="shared" si="9"/>
        <v>100</v>
      </c>
      <c r="BL148" s="14" t="s">
        <v>168</v>
      </c>
      <c r="BM148" s="154" t="s">
        <v>953</v>
      </c>
    </row>
    <row r="149" spans="1:65" s="2" customFormat="1" ht="37.9" customHeight="1" x14ac:dyDescent="0.2">
      <c r="A149" s="29"/>
      <c r="B149" s="141"/>
      <c r="C149" s="142" t="s">
        <v>231</v>
      </c>
      <c r="D149" s="142" t="s">
        <v>164</v>
      </c>
      <c r="E149" s="143" t="s">
        <v>425</v>
      </c>
      <c r="F149" s="144" t="s">
        <v>426</v>
      </c>
      <c r="G149" s="145" t="s">
        <v>374</v>
      </c>
      <c r="H149" s="146">
        <v>1</v>
      </c>
      <c r="I149" s="147">
        <v>100</v>
      </c>
      <c r="J149" s="148">
        <f t="shared" si="0"/>
        <v>100</v>
      </c>
      <c r="K149" s="149"/>
      <c r="L149" s="30"/>
      <c r="M149" s="150" t="s">
        <v>1</v>
      </c>
      <c r="N149" s="151" t="s">
        <v>41</v>
      </c>
      <c r="O149" s="55"/>
      <c r="P149" s="152">
        <f t="shared" si="1"/>
        <v>0</v>
      </c>
      <c r="Q149" s="152">
        <v>0</v>
      </c>
      <c r="R149" s="152">
        <f t="shared" si="2"/>
        <v>0</v>
      </c>
      <c r="S149" s="152">
        <v>0</v>
      </c>
      <c r="T149" s="153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168</v>
      </c>
      <c r="AT149" s="154" t="s">
        <v>164</v>
      </c>
      <c r="AU149" s="154" t="s">
        <v>163</v>
      </c>
      <c r="AY149" s="14" t="s">
        <v>161</v>
      </c>
      <c r="BE149" s="155">
        <f t="shared" si="4"/>
        <v>0</v>
      </c>
      <c r="BF149" s="155">
        <f t="shared" si="5"/>
        <v>100</v>
      </c>
      <c r="BG149" s="155">
        <f t="shared" si="6"/>
        <v>0</v>
      </c>
      <c r="BH149" s="155">
        <f t="shared" si="7"/>
        <v>0</v>
      </c>
      <c r="BI149" s="155">
        <f t="shared" si="8"/>
        <v>0</v>
      </c>
      <c r="BJ149" s="14" t="s">
        <v>163</v>
      </c>
      <c r="BK149" s="155">
        <f t="shared" si="9"/>
        <v>100</v>
      </c>
      <c r="BL149" s="14" t="s">
        <v>168</v>
      </c>
      <c r="BM149" s="154" t="s">
        <v>954</v>
      </c>
    </row>
    <row r="150" spans="1:65" s="2" customFormat="1" ht="24.2" customHeight="1" x14ac:dyDescent="0.2">
      <c r="A150" s="29"/>
      <c r="B150" s="141"/>
      <c r="C150" s="142" t="s">
        <v>236</v>
      </c>
      <c r="D150" s="142" t="s">
        <v>164</v>
      </c>
      <c r="E150" s="143" t="s">
        <v>429</v>
      </c>
      <c r="F150" s="144" t="s">
        <v>430</v>
      </c>
      <c r="G150" s="145" t="s">
        <v>374</v>
      </c>
      <c r="H150" s="146">
        <v>1</v>
      </c>
      <c r="I150" s="147">
        <v>500</v>
      </c>
      <c r="J150" s="148">
        <f t="shared" si="0"/>
        <v>500</v>
      </c>
      <c r="K150" s="149"/>
      <c r="L150" s="30"/>
      <c r="M150" s="150" t="s">
        <v>1</v>
      </c>
      <c r="N150" s="151" t="s">
        <v>41</v>
      </c>
      <c r="O150" s="55"/>
      <c r="P150" s="152">
        <f t="shared" si="1"/>
        <v>0</v>
      </c>
      <c r="Q150" s="152">
        <v>0</v>
      </c>
      <c r="R150" s="152">
        <f t="shared" si="2"/>
        <v>0</v>
      </c>
      <c r="S150" s="152">
        <v>0</v>
      </c>
      <c r="T150" s="153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168</v>
      </c>
      <c r="AT150" s="154" t="s">
        <v>164</v>
      </c>
      <c r="AU150" s="154" t="s">
        <v>163</v>
      </c>
      <c r="AY150" s="14" t="s">
        <v>161</v>
      </c>
      <c r="BE150" s="155">
        <f t="shared" si="4"/>
        <v>0</v>
      </c>
      <c r="BF150" s="155">
        <f t="shared" si="5"/>
        <v>500</v>
      </c>
      <c r="BG150" s="155">
        <f t="shared" si="6"/>
        <v>0</v>
      </c>
      <c r="BH150" s="155">
        <f t="shared" si="7"/>
        <v>0</v>
      </c>
      <c r="BI150" s="155">
        <f t="shared" si="8"/>
        <v>0</v>
      </c>
      <c r="BJ150" s="14" t="s">
        <v>163</v>
      </c>
      <c r="BK150" s="155">
        <f t="shared" si="9"/>
        <v>500</v>
      </c>
      <c r="BL150" s="14" t="s">
        <v>168</v>
      </c>
      <c r="BM150" s="154" t="s">
        <v>955</v>
      </c>
    </row>
    <row r="151" spans="1:65" s="2" customFormat="1" ht="62.65" customHeight="1" x14ac:dyDescent="0.2">
      <c r="A151" s="29"/>
      <c r="B151" s="141"/>
      <c r="C151" s="142" t="s">
        <v>240</v>
      </c>
      <c r="D151" s="142" t="s">
        <v>164</v>
      </c>
      <c r="E151" s="143" t="s">
        <v>433</v>
      </c>
      <c r="F151" s="144" t="s">
        <v>434</v>
      </c>
      <c r="G151" s="145" t="s">
        <v>374</v>
      </c>
      <c r="H151" s="146">
        <v>1</v>
      </c>
      <c r="I151" s="147">
        <v>250</v>
      </c>
      <c r="J151" s="148">
        <f t="shared" si="0"/>
        <v>250</v>
      </c>
      <c r="K151" s="149"/>
      <c r="L151" s="30"/>
      <c r="M151" s="150" t="s">
        <v>1</v>
      </c>
      <c r="N151" s="151" t="s">
        <v>41</v>
      </c>
      <c r="O151" s="55"/>
      <c r="P151" s="152">
        <f t="shared" si="1"/>
        <v>0</v>
      </c>
      <c r="Q151" s="152">
        <v>0</v>
      </c>
      <c r="R151" s="152">
        <f t="shared" si="2"/>
        <v>0</v>
      </c>
      <c r="S151" s="152">
        <v>0</v>
      </c>
      <c r="T151" s="153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168</v>
      </c>
      <c r="AT151" s="154" t="s">
        <v>164</v>
      </c>
      <c r="AU151" s="154" t="s">
        <v>163</v>
      </c>
      <c r="AY151" s="14" t="s">
        <v>161</v>
      </c>
      <c r="BE151" s="155">
        <f t="shared" si="4"/>
        <v>0</v>
      </c>
      <c r="BF151" s="155">
        <f t="shared" si="5"/>
        <v>250</v>
      </c>
      <c r="BG151" s="155">
        <f t="shared" si="6"/>
        <v>0</v>
      </c>
      <c r="BH151" s="155">
        <f t="shared" si="7"/>
        <v>0</v>
      </c>
      <c r="BI151" s="155">
        <f t="shared" si="8"/>
        <v>0</v>
      </c>
      <c r="BJ151" s="14" t="s">
        <v>163</v>
      </c>
      <c r="BK151" s="155">
        <f t="shared" si="9"/>
        <v>250</v>
      </c>
      <c r="BL151" s="14" t="s">
        <v>168</v>
      </c>
      <c r="BM151" s="154" t="s">
        <v>956</v>
      </c>
    </row>
    <row r="152" spans="1:65" s="2" customFormat="1" ht="49.15" customHeight="1" x14ac:dyDescent="0.2">
      <c r="A152" s="29"/>
      <c r="B152" s="141"/>
      <c r="C152" s="142" t="s">
        <v>163</v>
      </c>
      <c r="D152" s="142" t="s">
        <v>164</v>
      </c>
      <c r="E152" s="143" t="s">
        <v>869</v>
      </c>
      <c r="F152" s="144" t="s">
        <v>957</v>
      </c>
      <c r="G152" s="145" t="s">
        <v>290</v>
      </c>
      <c r="H152" s="146">
        <v>1</v>
      </c>
      <c r="I152" s="147">
        <v>250</v>
      </c>
      <c r="J152" s="148">
        <f t="shared" si="0"/>
        <v>250</v>
      </c>
      <c r="K152" s="149"/>
      <c r="L152" s="30"/>
      <c r="M152" s="150" t="s">
        <v>1</v>
      </c>
      <c r="N152" s="151" t="s">
        <v>41</v>
      </c>
      <c r="O152" s="55"/>
      <c r="P152" s="152">
        <f t="shared" si="1"/>
        <v>0</v>
      </c>
      <c r="Q152" s="152">
        <v>0</v>
      </c>
      <c r="R152" s="152">
        <f t="shared" si="2"/>
        <v>0</v>
      </c>
      <c r="S152" s="152">
        <v>0</v>
      </c>
      <c r="T152" s="153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168</v>
      </c>
      <c r="AT152" s="154" t="s">
        <v>164</v>
      </c>
      <c r="AU152" s="154" t="s">
        <v>163</v>
      </c>
      <c r="AY152" s="14" t="s">
        <v>161</v>
      </c>
      <c r="BE152" s="155">
        <f t="shared" si="4"/>
        <v>0</v>
      </c>
      <c r="BF152" s="155">
        <f t="shared" si="5"/>
        <v>250</v>
      </c>
      <c r="BG152" s="155">
        <f t="shared" si="6"/>
        <v>0</v>
      </c>
      <c r="BH152" s="155">
        <f t="shared" si="7"/>
        <v>0</v>
      </c>
      <c r="BI152" s="155">
        <f t="shared" si="8"/>
        <v>0</v>
      </c>
      <c r="BJ152" s="14" t="s">
        <v>163</v>
      </c>
      <c r="BK152" s="155">
        <f t="shared" si="9"/>
        <v>250</v>
      </c>
      <c r="BL152" s="14" t="s">
        <v>168</v>
      </c>
      <c r="BM152" s="154" t="s">
        <v>958</v>
      </c>
    </row>
    <row r="153" spans="1:65" s="2" customFormat="1" ht="24.2" customHeight="1" x14ac:dyDescent="0.2">
      <c r="A153" s="29"/>
      <c r="B153" s="141"/>
      <c r="C153" s="142" t="s">
        <v>177</v>
      </c>
      <c r="D153" s="142" t="s">
        <v>164</v>
      </c>
      <c r="E153" s="143" t="s">
        <v>687</v>
      </c>
      <c r="F153" s="144" t="s">
        <v>373</v>
      </c>
      <c r="G153" s="145" t="s">
        <v>374</v>
      </c>
      <c r="H153" s="146">
        <v>1</v>
      </c>
      <c r="I153" s="147">
        <v>250</v>
      </c>
      <c r="J153" s="148">
        <f t="shared" si="0"/>
        <v>250</v>
      </c>
      <c r="K153" s="149"/>
      <c r="L153" s="30"/>
      <c r="M153" s="150" t="s">
        <v>1</v>
      </c>
      <c r="N153" s="151" t="s">
        <v>41</v>
      </c>
      <c r="O153" s="55"/>
      <c r="P153" s="152">
        <f t="shared" si="1"/>
        <v>0</v>
      </c>
      <c r="Q153" s="152">
        <v>0</v>
      </c>
      <c r="R153" s="152">
        <f t="shared" si="2"/>
        <v>0</v>
      </c>
      <c r="S153" s="152">
        <v>0</v>
      </c>
      <c r="T153" s="153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168</v>
      </c>
      <c r="AT153" s="154" t="s">
        <v>164</v>
      </c>
      <c r="AU153" s="154" t="s">
        <v>163</v>
      </c>
      <c r="AY153" s="14" t="s">
        <v>161</v>
      </c>
      <c r="BE153" s="155">
        <f t="shared" si="4"/>
        <v>0</v>
      </c>
      <c r="BF153" s="155">
        <f t="shared" si="5"/>
        <v>250</v>
      </c>
      <c r="BG153" s="155">
        <f t="shared" si="6"/>
        <v>0</v>
      </c>
      <c r="BH153" s="155">
        <f t="shared" si="7"/>
        <v>0</v>
      </c>
      <c r="BI153" s="155">
        <f t="shared" si="8"/>
        <v>0</v>
      </c>
      <c r="BJ153" s="14" t="s">
        <v>163</v>
      </c>
      <c r="BK153" s="155">
        <f t="shared" si="9"/>
        <v>250</v>
      </c>
      <c r="BL153" s="14" t="s">
        <v>168</v>
      </c>
      <c r="BM153" s="154" t="s">
        <v>959</v>
      </c>
    </row>
    <row r="154" spans="1:65" s="2" customFormat="1" ht="24.2" customHeight="1" x14ac:dyDescent="0.2">
      <c r="A154" s="29"/>
      <c r="B154" s="141"/>
      <c r="C154" s="142" t="s">
        <v>190</v>
      </c>
      <c r="D154" s="142" t="s">
        <v>164</v>
      </c>
      <c r="E154" s="143" t="s">
        <v>690</v>
      </c>
      <c r="F154" s="144" t="s">
        <v>960</v>
      </c>
      <c r="G154" s="145" t="s">
        <v>374</v>
      </c>
      <c r="H154" s="146">
        <v>1</v>
      </c>
      <c r="I154" s="147">
        <v>50</v>
      </c>
      <c r="J154" s="148">
        <f t="shared" si="0"/>
        <v>50</v>
      </c>
      <c r="K154" s="149"/>
      <c r="L154" s="30"/>
      <c r="M154" s="150" t="s">
        <v>1</v>
      </c>
      <c r="N154" s="151" t="s">
        <v>41</v>
      </c>
      <c r="O154" s="55"/>
      <c r="P154" s="152">
        <f t="shared" si="1"/>
        <v>0</v>
      </c>
      <c r="Q154" s="152">
        <v>0</v>
      </c>
      <c r="R154" s="152">
        <f t="shared" si="2"/>
        <v>0</v>
      </c>
      <c r="S154" s="152">
        <v>0</v>
      </c>
      <c r="T154" s="153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168</v>
      </c>
      <c r="AT154" s="154" t="s">
        <v>164</v>
      </c>
      <c r="AU154" s="154" t="s">
        <v>163</v>
      </c>
      <c r="AY154" s="14" t="s">
        <v>161</v>
      </c>
      <c r="BE154" s="155">
        <f t="shared" si="4"/>
        <v>0</v>
      </c>
      <c r="BF154" s="155">
        <f t="shared" si="5"/>
        <v>50</v>
      </c>
      <c r="BG154" s="155">
        <f t="shared" si="6"/>
        <v>0</v>
      </c>
      <c r="BH154" s="155">
        <f t="shared" si="7"/>
        <v>0</v>
      </c>
      <c r="BI154" s="155">
        <f t="shared" si="8"/>
        <v>0</v>
      </c>
      <c r="BJ154" s="14" t="s">
        <v>163</v>
      </c>
      <c r="BK154" s="155">
        <f t="shared" si="9"/>
        <v>50</v>
      </c>
      <c r="BL154" s="14" t="s">
        <v>168</v>
      </c>
      <c r="BM154" s="154" t="s">
        <v>961</v>
      </c>
    </row>
    <row r="155" spans="1:65" s="2" customFormat="1" ht="14.45" customHeight="1" x14ac:dyDescent="0.2">
      <c r="A155" s="29"/>
      <c r="B155" s="141"/>
      <c r="C155" s="142" t="s">
        <v>218</v>
      </c>
      <c r="D155" s="142" t="s">
        <v>164</v>
      </c>
      <c r="E155" s="143" t="s">
        <v>693</v>
      </c>
      <c r="F155" s="144" t="s">
        <v>414</v>
      </c>
      <c r="G155" s="145" t="s">
        <v>374</v>
      </c>
      <c r="H155" s="146">
        <v>1</v>
      </c>
      <c r="I155" s="147">
        <v>100</v>
      </c>
      <c r="J155" s="148">
        <f t="shared" si="0"/>
        <v>100</v>
      </c>
      <c r="K155" s="149"/>
      <c r="L155" s="30"/>
      <c r="M155" s="150" t="s">
        <v>1</v>
      </c>
      <c r="N155" s="151" t="s">
        <v>41</v>
      </c>
      <c r="O155" s="55"/>
      <c r="P155" s="152">
        <f t="shared" si="1"/>
        <v>0</v>
      </c>
      <c r="Q155" s="152">
        <v>0</v>
      </c>
      <c r="R155" s="152">
        <f t="shared" si="2"/>
        <v>0</v>
      </c>
      <c r="S155" s="152">
        <v>0</v>
      </c>
      <c r="T155" s="153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168</v>
      </c>
      <c r="AT155" s="154" t="s">
        <v>164</v>
      </c>
      <c r="AU155" s="154" t="s">
        <v>163</v>
      </c>
      <c r="AY155" s="14" t="s">
        <v>161</v>
      </c>
      <c r="BE155" s="155">
        <f t="shared" si="4"/>
        <v>0</v>
      </c>
      <c r="BF155" s="155">
        <f t="shared" si="5"/>
        <v>100</v>
      </c>
      <c r="BG155" s="155">
        <f t="shared" si="6"/>
        <v>0</v>
      </c>
      <c r="BH155" s="155">
        <f t="shared" si="7"/>
        <v>0</v>
      </c>
      <c r="BI155" s="155">
        <f t="shared" si="8"/>
        <v>0</v>
      </c>
      <c r="BJ155" s="14" t="s">
        <v>163</v>
      </c>
      <c r="BK155" s="155">
        <f t="shared" si="9"/>
        <v>100</v>
      </c>
      <c r="BL155" s="14" t="s">
        <v>168</v>
      </c>
      <c r="BM155" s="154" t="s">
        <v>962</v>
      </c>
    </row>
    <row r="156" spans="1:65" s="2" customFormat="1" ht="37.9" customHeight="1" x14ac:dyDescent="0.2">
      <c r="A156" s="29"/>
      <c r="B156" s="141"/>
      <c r="C156" s="142" t="s">
        <v>222</v>
      </c>
      <c r="D156" s="142" t="s">
        <v>164</v>
      </c>
      <c r="E156" s="143" t="s">
        <v>696</v>
      </c>
      <c r="F156" s="144" t="s">
        <v>418</v>
      </c>
      <c r="G156" s="145" t="s">
        <v>374</v>
      </c>
      <c r="H156" s="146">
        <v>1</v>
      </c>
      <c r="I156" s="147">
        <v>250</v>
      </c>
      <c r="J156" s="148">
        <f t="shared" si="0"/>
        <v>250</v>
      </c>
      <c r="K156" s="149"/>
      <c r="L156" s="30"/>
      <c r="M156" s="150" t="s">
        <v>1</v>
      </c>
      <c r="N156" s="151" t="s">
        <v>41</v>
      </c>
      <c r="O156" s="55"/>
      <c r="P156" s="152">
        <f t="shared" si="1"/>
        <v>0</v>
      </c>
      <c r="Q156" s="152">
        <v>0</v>
      </c>
      <c r="R156" s="152">
        <f t="shared" si="2"/>
        <v>0</v>
      </c>
      <c r="S156" s="152">
        <v>0</v>
      </c>
      <c r="T156" s="153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168</v>
      </c>
      <c r="AT156" s="154" t="s">
        <v>164</v>
      </c>
      <c r="AU156" s="154" t="s">
        <v>163</v>
      </c>
      <c r="AY156" s="14" t="s">
        <v>161</v>
      </c>
      <c r="BE156" s="155">
        <f t="shared" si="4"/>
        <v>0</v>
      </c>
      <c r="BF156" s="155">
        <f t="shared" si="5"/>
        <v>250</v>
      </c>
      <c r="BG156" s="155">
        <f t="shared" si="6"/>
        <v>0</v>
      </c>
      <c r="BH156" s="155">
        <f t="shared" si="7"/>
        <v>0</v>
      </c>
      <c r="BI156" s="155">
        <f t="shared" si="8"/>
        <v>0</v>
      </c>
      <c r="BJ156" s="14" t="s">
        <v>163</v>
      </c>
      <c r="BK156" s="155">
        <f t="shared" si="9"/>
        <v>250</v>
      </c>
      <c r="BL156" s="14" t="s">
        <v>168</v>
      </c>
      <c r="BM156" s="154" t="s">
        <v>963</v>
      </c>
    </row>
    <row r="157" spans="1:65" s="2" customFormat="1" ht="14.45" customHeight="1" x14ac:dyDescent="0.2">
      <c r="A157" s="29"/>
      <c r="B157" s="141"/>
      <c r="C157" s="142" t="s">
        <v>170</v>
      </c>
      <c r="D157" s="142" t="s">
        <v>164</v>
      </c>
      <c r="E157" s="143" t="s">
        <v>461</v>
      </c>
      <c r="F157" s="144" t="s">
        <v>462</v>
      </c>
      <c r="G157" s="145" t="s">
        <v>272</v>
      </c>
      <c r="H157" s="146">
        <v>15</v>
      </c>
      <c r="I157" s="147">
        <v>2</v>
      </c>
      <c r="J157" s="148">
        <f t="shared" si="0"/>
        <v>30</v>
      </c>
      <c r="K157" s="149"/>
      <c r="L157" s="30"/>
      <c r="M157" s="167" t="s">
        <v>1</v>
      </c>
      <c r="N157" s="168" t="s">
        <v>41</v>
      </c>
      <c r="O157" s="169"/>
      <c r="P157" s="170">
        <f t="shared" si="1"/>
        <v>0</v>
      </c>
      <c r="Q157" s="170">
        <v>0</v>
      </c>
      <c r="R157" s="170">
        <f t="shared" si="2"/>
        <v>0</v>
      </c>
      <c r="S157" s="170">
        <v>0</v>
      </c>
      <c r="T157" s="171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168</v>
      </c>
      <c r="AT157" s="154" t="s">
        <v>164</v>
      </c>
      <c r="AU157" s="154" t="s">
        <v>163</v>
      </c>
      <c r="AY157" s="14" t="s">
        <v>161</v>
      </c>
      <c r="BE157" s="155">
        <f t="shared" si="4"/>
        <v>0</v>
      </c>
      <c r="BF157" s="155">
        <f t="shared" si="5"/>
        <v>30</v>
      </c>
      <c r="BG157" s="155">
        <f t="shared" si="6"/>
        <v>0</v>
      </c>
      <c r="BH157" s="155">
        <f t="shared" si="7"/>
        <v>0</v>
      </c>
      <c r="BI157" s="155">
        <f t="shared" si="8"/>
        <v>0</v>
      </c>
      <c r="BJ157" s="14" t="s">
        <v>163</v>
      </c>
      <c r="BK157" s="155">
        <f t="shared" si="9"/>
        <v>30</v>
      </c>
      <c r="BL157" s="14" t="s">
        <v>168</v>
      </c>
      <c r="BM157" s="154" t="s">
        <v>964</v>
      </c>
    </row>
    <row r="158" spans="1:65" s="2" customFormat="1" ht="6.95" customHeight="1" x14ac:dyDescent="0.2">
      <c r="A158" s="29"/>
      <c r="B158" s="44"/>
      <c r="C158" s="45"/>
      <c r="D158" s="45"/>
      <c r="E158" s="45"/>
      <c r="F158" s="45"/>
      <c r="G158" s="45"/>
      <c r="H158" s="45"/>
      <c r="I158" s="45"/>
      <c r="J158" s="45"/>
      <c r="K158" s="45"/>
      <c r="L158" s="30"/>
      <c r="M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</row>
  </sheetData>
  <autoFilter ref="C122:K157" xr:uid="{00000000-0009-0000-0000-000006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65"/>
  <sheetViews>
    <sheetView showGridLines="0" topLeftCell="A148" workbookViewId="0">
      <selection activeCell="I129" sqref="I129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102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31" t="str">
        <f>'Rekapitulácia stavby'!K6</f>
        <v>Kompostáreň Partizánske</v>
      </c>
      <c r="F7" s="232"/>
      <c r="G7" s="232"/>
      <c r="H7" s="232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5" t="s">
        <v>965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3" t="str">
        <f>'Rekapitulácia stavby'!E14</f>
        <v>Vyplň údaj</v>
      </c>
      <c r="F18" s="215"/>
      <c r="G18" s="215"/>
      <c r="H18" s="215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9" t="s">
        <v>127</v>
      </c>
      <c r="F27" s="219"/>
      <c r="G27" s="219"/>
      <c r="H27" s="21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ROUND(J124, 2)</f>
        <v>19868.560000000001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ROUND((SUM(BE124:BE164)),  2)</f>
        <v>0</v>
      </c>
      <c r="G33" s="29"/>
      <c r="H33" s="29"/>
      <c r="I33" s="97">
        <v>0.2</v>
      </c>
      <c r="J33" s="96">
        <f>ROUND(((SUM(BE124:BE164))*I33),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41</v>
      </c>
      <c r="F34" s="96">
        <f>ROUND((SUM(BF124:BF164)),  2)</f>
        <v>5368.56</v>
      </c>
      <c r="G34" s="29"/>
      <c r="H34" s="29"/>
      <c r="I34" s="97">
        <v>0.2</v>
      </c>
      <c r="J34" s="96">
        <f>ROUND(((SUM(BF124:BF164))*I34),  2)</f>
        <v>1073.71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42</v>
      </c>
      <c r="F35" s="96">
        <f>ROUND((SUM(BG124:BG164)),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43</v>
      </c>
      <c r="F36" s="96">
        <f>ROUND((SUM(BH124:BH164)),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44</v>
      </c>
      <c r="F37" s="96">
        <f>ROUND((SUM(BI124:BI164)),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20942.27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1" t="str">
        <f>E7</f>
        <v>Kompostáreň Partizánske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5" t="str">
        <f>E9</f>
        <v>SO 107 - CESTNÁ VÁHA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J124</f>
        <v>19868.560000000001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5" customHeight="1" x14ac:dyDescent="0.2">
      <c r="B97" s="109"/>
      <c r="D97" s="110" t="s">
        <v>133</v>
      </c>
      <c r="E97" s="111"/>
      <c r="F97" s="111"/>
      <c r="G97" s="111"/>
      <c r="H97" s="111"/>
      <c r="I97" s="111"/>
      <c r="J97" s="112">
        <f>J125</f>
        <v>2952.07</v>
      </c>
      <c r="L97" s="109"/>
    </row>
    <row r="98" spans="1:31" s="10" customFormat="1" ht="19.899999999999999" customHeight="1" x14ac:dyDescent="0.2">
      <c r="B98" s="113"/>
      <c r="D98" s="114" t="s">
        <v>134</v>
      </c>
      <c r="E98" s="115"/>
      <c r="F98" s="115"/>
      <c r="G98" s="115"/>
      <c r="H98" s="115"/>
      <c r="I98" s="115"/>
      <c r="J98" s="116">
        <f>J126</f>
        <v>1283.52</v>
      </c>
      <c r="L98" s="113"/>
    </row>
    <row r="99" spans="1:31" s="10" customFormat="1" ht="19.899999999999999" customHeight="1" x14ac:dyDescent="0.2">
      <c r="B99" s="113"/>
      <c r="D99" s="114" t="s">
        <v>135</v>
      </c>
      <c r="E99" s="115"/>
      <c r="F99" s="115"/>
      <c r="G99" s="115"/>
      <c r="H99" s="115"/>
      <c r="I99" s="115"/>
      <c r="J99" s="116">
        <f>J133</f>
        <v>1668.5500000000002</v>
      </c>
      <c r="L99" s="113"/>
    </row>
    <row r="100" spans="1:31" s="9" customFormat="1" ht="24.95" customHeight="1" x14ac:dyDescent="0.2">
      <c r="B100" s="109"/>
      <c r="D100" s="110" t="s">
        <v>139</v>
      </c>
      <c r="E100" s="111"/>
      <c r="F100" s="111"/>
      <c r="G100" s="111"/>
      <c r="H100" s="111"/>
      <c r="I100" s="111"/>
      <c r="J100" s="112">
        <f>J140</f>
        <v>373.49</v>
      </c>
      <c r="L100" s="109"/>
    </row>
    <row r="101" spans="1:31" s="10" customFormat="1" ht="19.899999999999999" customHeight="1" x14ac:dyDescent="0.2">
      <c r="B101" s="113"/>
      <c r="D101" s="114" t="s">
        <v>966</v>
      </c>
      <c r="E101" s="115"/>
      <c r="F101" s="115"/>
      <c r="G101" s="115"/>
      <c r="H101" s="115"/>
      <c r="I101" s="115"/>
      <c r="J101" s="116">
        <f>J141</f>
        <v>373.49</v>
      </c>
      <c r="L101" s="113"/>
    </row>
    <row r="102" spans="1:31" s="9" customFormat="1" ht="24.95" customHeight="1" x14ac:dyDescent="0.2">
      <c r="B102" s="109"/>
      <c r="D102" s="110" t="s">
        <v>143</v>
      </c>
      <c r="E102" s="111"/>
      <c r="F102" s="111"/>
      <c r="G102" s="111"/>
      <c r="H102" s="111"/>
      <c r="I102" s="111"/>
      <c r="J102" s="112">
        <f>J144</f>
        <v>16543</v>
      </c>
      <c r="L102" s="109"/>
    </row>
    <row r="103" spans="1:31" s="10" customFormat="1" ht="19.899999999999999" customHeight="1" x14ac:dyDescent="0.2">
      <c r="B103" s="113"/>
      <c r="D103" s="114" t="s">
        <v>144</v>
      </c>
      <c r="E103" s="115"/>
      <c r="F103" s="115"/>
      <c r="G103" s="115"/>
      <c r="H103" s="115"/>
      <c r="I103" s="115"/>
      <c r="J103" s="116">
        <f>J145</f>
        <v>2043</v>
      </c>
      <c r="L103" s="113"/>
    </row>
    <row r="104" spans="1:31" s="10" customFormat="1" ht="19.899999999999999" customHeight="1" x14ac:dyDescent="0.2">
      <c r="B104" s="113"/>
      <c r="D104" s="114" t="s">
        <v>967</v>
      </c>
      <c r="E104" s="115"/>
      <c r="F104" s="115"/>
      <c r="G104" s="115"/>
      <c r="H104" s="115"/>
      <c r="I104" s="115"/>
      <c r="J104" s="116">
        <f>J163</f>
        <v>14500</v>
      </c>
      <c r="L104" s="113"/>
    </row>
    <row r="105" spans="1:31" s="2" customFormat="1" ht="21.75" customHeight="1" x14ac:dyDescent="0.2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 x14ac:dyDescent="0.2">
      <c r="A106" s="29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31" s="2" customFormat="1" ht="6.95" customHeight="1" x14ac:dyDescent="0.2">
      <c r="A110" s="29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5" customHeight="1" x14ac:dyDescent="0.2">
      <c r="A111" s="29"/>
      <c r="B111" s="30"/>
      <c r="C111" s="18" t="s">
        <v>147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15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 x14ac:dyDescent="0.2">
      <c r="A114" s="29"/>
      <c r="B114" s="30"/>
      <c r="C114" s="29"/>
      <c r="D114" s="29"/>
      <c r="E114" s="231" t="str">
        <f>E7</f>
        <v>Kompostáreň Partizánske</v>
      </c>
      <c r="F114" s="232"/>
      <c r="G114" s="232"/>
      <c r="H114" s="232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 x14ac:dyDescent="0.2">
      <c r="A115" s="29"/>
      <c r="B115" s="30"/>
      <c r="C115" s="24" t="s">
        <v>125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 x14ac:dyDescent="0.2">
      <c r="A116" s="29"/>
      <c r="B116" s="30"/>
      <c r="C116" s="29"/>
      <c r="D116" s="29"/>
      <c r="E116" s="225" t="str">
        <f>E9</f>
        <v>SO 107 - CESTNÁ VÁHA</v>
      </c>
      <c r="F116" s="230"/>
      <c r="G116" s="230"/>
      <c r="H116" s="230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 x14ac:dyDescent="0.2">
      <c r="A118" s="29"/>
      <c r="B118" s="30"/>
      <c r="C118" s="24" t="s">
        <v>19</v>
      </c>
      <c r="D118" s="29"/>
      <c r="E118" s="29"/>
      <c r="F118" s="22" t="str">
        <f>F12</f>
        <v>Partizánske parc.č.: 3958/171</v>
      </c>
      <c r="G118" s="29"/>
      <c r="H118" s="29"/>
      <c r="I118" s="24" t="s">
        <v>21</v>
      </c>
      <c r="J118" s="52" t="str">
        <f>IF(J12="","",J12)</f>
        <v>17. 2. 2020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 x14ac:dyDescent="0.2">
      <c r="A120" s="29"/>
      <c r="B120" s="30"/>
      <c r="C120" s="24" t="s">
        <v>23</v>
      </c>
      <c r="D120" s="29"/>
      <c r="E120" s="29"/>
      <c r="F120" s="22" t="str">
        <f>E15</f>
        <v>Mesto Partizánske</v>
      </c>
      <c r="G120" s="29"/>
      <c r="H120" s="29"/>
      <c r="I120" s="24" t="s">
        <v>29</v>
      </c>
      <c r="J120" s="27" t="str">
        <f>E21</f>
        <v>Hescon, s.r.o.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 x14ac:dyDescent="0.2">
      <c r="A121" s="29"/>
      <c r="B121" s="30"/>
      <c r="C121" s="24" t="s">
        <v>27</v>
      </c>
      <c r="D121" s="29"/>
      <c r="E121" s="29"/>
      <c r="F121" s="22" t="str">
        <f>IF(E18="","",E18)</f>
        <v>Vyplň údaj</v>
      </c>
      <c r="G121" s="29"/>
      <c r="H121" s="29"/>
      <c r="I121" s="24" t="s">
        <v>32</v>
      </c>
      <c r="J121" s="27" t="str">
        <f>E24</f>
        <v>Hescon, s.r.o.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 x14ac:dyDescent="0.2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 x14ac:dyDescent="0.2">
      <c r="A123" s="117"/>
      <c r="B123" s="118"/>
      <c r="C123" s="119" t="s">
        <v>148</v>
      </c>
      <c r="D123" s="120" t="s">
        <v>60</v>
      </c>
      <c r="E123" s="120" t="s">
        <v>56</v>
      </c>
      <c r="F123" s="120" t="s">
        <v>57</v>
      </c>
      <c r="G123" s="120" t="s">
        <v>149</v>
      </c>
      <c r="H123" s="120" t="s">
        <v>150</v>
      </c>
      <c r="I123" s="120" t="s">
        <v>151</v>
      </c>
      <c r="J123" s="121" t="s">
        <v>130</v>
      </c>
      <c r="K123" s="122" t="s">
        <v>152</v>
      </c>
      <c r="L123" s="123"/>
      <c r="M123" s="59" t="s">
        <v>1</v>
      </c>
      <c r="N123" s="60" t="s">
        <v>39</v>
      </c>
      <c r="O123" s="60" t="s">
        <v>153</v>
      </c>
      <c r="P123" s="60" t="s">
        <v>154</v>
      </c>
      <c r="Q123" s="60" t="s">
        <v>155</v>
      </c>
      <c r="R123" s="60" t="s">
        <v>156</v>
      </c>
      <c r="S123" s="60" t="s">
        <v>157</v>
      </c>
      <c r="T123" s="61" t="s">
        <v>158</v>
      </c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</row>
    <row r="124" spans="1:65" s="2" customFormat="1" ht="22.9" customHeight="1" x14ac:dyDescent="0.25">
      <c r="A124" s="29"/>
      <c r="B124" s="30"/>
      <c r="C124" s="66" t="s">
        <v>131</v>
      </c>
      <c r="D124" s="29"/>
      <c r="E124" s="29"/>
      <c r="F124" s="29"/>
      <c r="G124" s="29"/>
      <c r="H124" s="29"/>
      <c r="I124" s="29"/>
      <c r="J124" s="124">
        <f>BK124</f>
        <v>19868.560000000001</v>
      </c>
      <c r="K124" s="29"/>
      <c r="L124" s="30"/>
      <c r="M124" s="62"/>
      <c r="N124" s="53"/>
      <c r="O124" s="63"/>
      <c r="P124" s="125">
        <f>P125+P140+P144</f>
        <v>0</v>
      </c>
      <c r="Q124" s="63"/>
      <c r="R124" s="125">
        <f>R125+R140+R144</f>
        <v>35.448237869999993</v>
      </c>
      <c r="S124" s="63"/>
      <c r="T124" s="126">
        <f>T125+T140+T144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74</v>
      </c>
      <c r="AU124" s="14" t="s">
        <v>132</v>
      </c>
      <c r="BK124" s="127">
        <f>BK125+BK140+BK144</f>
        <v>19868.560000000001</v>
      </c>
    </row>
    <row r="125" spans="1:65" s="12" customFormat="1" ht="25.9" customHeight="1" x14ac:dyDescent="0.2">
      <c r="B125" s="128"/>
      <c r="D125" s="129" t="s">
        <v>74</v>
      </c>
      <c r="E125" s="130" t="s">
        <v>159</v>
      </c>
      <c r="F125" s="130" t="s">
        <v>160</v>
      </c>
      <c r="I125" s="131"/>
      <c r="J125" s="132">
        <f>BK125</f>
        <v>2952.07</v>
      </c>
      <c r="L125" s="128"/>
      <c r="M125" s="133"/>
      <c r="N125" s="134"/>
      <c r="O125" s="134"/>
      <c r="P125" s="135">
        <f>P126+P133</f>
        <v>0</v>
      </c>
      <c r="Q125" s="134"/>
      <c r="R125" s="135">
        <f>R126+R133</f>
        <v>35.413560369999992</v>
      </c>
      <c r="S125" s="134"/>
      <c r="T125" s="136">
        <f>T126+T133</f>
        <v>0</v>
      </c>
      <c r="AR125" s="129" t="s">
        <v>83</v>
      </c>
      <c r="AT125" s="137" t="s">
        <v>74</v>
      </c>
      <c r="AU125" s="137" t="s">
        <v>75</v>
      </c>
      <c r="AY125" s="129" t="s">
        <v>161</v>
      </c>
      <c r="BK125" s="138">
        <f>BK126+BK133</f>
        <v>2952.07</v>
      </c>
    </row>
    <row r="126" spans="1:65" s="12" customFormat="1" ht="22.9" customHeight="1" x14ac:dyDescent="0.2">
      <c r="B126" s="128"/>
      <c r="D126" s="129" t="s">
        <v>74</v>
      </c>
      <c r="E126" s="139" t="s">
        <v>83</v>
      </c>
      <c r="F126" s="139" t="s">
        <v>162</v>
      </c>
      <c r="I126" s="131"/>
      <c r="J126" s="140">
        <f>BK126</f>
        <v>1283.52</v>
      </c>
      <c r="L126" s="128"/>
      <c r="M126" s="133"/>
      <c r="N126" s="134"/>
      <c r="O126" s="134"/>
      <c r="P126" s="135">
        <f>SUM(P127:P132)</f>
        <v>0</v>
      </c>
      <c r="Q126" s="134"/>
      <c r="R126" s="135">
        <f>SUM(R127:R132)</f>
        <v>0</v>
      </c>
      <c r="S126" s="134"/>
      <c r="T126" s="136">
        <f>SUM(T127:T132)</f>
        <v>0</v>
      </c>
      <c r="AR126" s="129" t="s">
        <v>83</v>
      </c>
      <c r="AT126" s="137" t="s">
        <v>74</v>
      </c>
      <c r="AU126" s="137" t="s">
        <v>83</v>
      </c>
      <c r="AY126" s="129" t="s">
        <v>161</v>
      </c>
      <c r="BK126" s="138">
        <f>SUM(BK127:BK132)</f>
        <v>1283.52</v>
      </c>
    </row>
    <row r="127" spans="1:65" s="2" customFormat="1" ht="14.45" customHeight="1" x14ac:dyDescent="0.2">
      <c r="A127" s="29"/>
      <c r="B127" s="141"/>
      <c r="C127" s="142" t="s">
        <v>240</v>
      </c>
      <c r="D127" s="142" t="s">
        <v>164</v>
      </c>
      <c r="E127" s="143" t="s">
        <v>968</v>
      </c>
      <c r="F127" s="144" t="s">
        <v>969</v>
      </c>
      <c r="G127" s="145" t="s">
        <v>167</v>
      </c>
      <c r="H127" s="146">
        <v>67.2</v>
      </c>
      <c r="I127" s="147">
        <v>9</v>
      </c>
      <c r="J127" s="148">
        <f t="shared" ref="J127:J132" si="0">ROUND(I127*H127,2)</f>
        <v>604.79999999999995</v>
      </c>
      <c r="K127" s="149"/>
      <c r="L127" s="30"/>
      <c r="M127" s="150" t="s">
        <v>1</v>
      </c>
      <c r="N127" s="151" t="s">
        <v>41</v>
      </c>
      <c r="O127" s="55"/>
      <c r="P127" s="152">
        <f t="shared" ref="P127:P132" si="1">O127*H127</f>
        <v>0</v>
      </c>
      <c r="Q127" s="152">
        <v>0</v>
      </c>
      <c r="R127" s="152">
        <f t="shared" ref="R127:R132" si="2">Q127*H127</f>
        <v>0</v>
      </c>
      <c r="S127" s="152">
        <v>0</v>
      </c>
      <c r="T127" s="153">
        <f t="shared" ref="T127:T132" si="3"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168</v>
      </c>
      <c r="AT127" s="154" t="s">
        <v>164</v>
      </c>
      <c r="AU127" s="154" t="s">
        <v>163</v>
      </c>
      <c r="AY127" s="14" t="s">
        <v>161</v>
      </c>
      <c r="BE127" s="155">
        <f t="shared" ref="BE127:BE132" si="4">IF(N127="základná",J127,0)</f>
        <v>0</v>
      </c>
      <c r="BF127" s="155">
        <f t="shared" ref="BF127:BF132" si="5">IF(N127="znížená",J127,0)</f>
        <v>604.79999999999995</v>
      </c>
      <c r="BG127" s="155">
        <f t="shared" ref="BG127:BG132" si="6">IF(N127="zákl. prenesená",J127,0)</f>
        <v>0</v>
      </c>
      <c r="BH127" s="155">
        <f t="shared" ref="BH127:BH132" si="7">IF(N127="zníž. prenesená",J127,0)</f>
        <v>0</v>
      </c>
      <c r="BI127" s="155">
        <f t="shared" ref="BI127:BI132" si="8">IF(N127="nulová",J127,0)</f>
        <v>0</v>
      </c>
      <c r="BJ127" s="14" t="s">
        <v>163</v>
      </c>
      <c r="BK127" s="155">
        <f t="shared" ref="BK127:BK132" si="9">ROUND(I127*H127,2)</f>
        <v>604.79999999999995</v>
      </c>
      <c r="BL127" s="14" t="s">
        <v>168</v>
      </c>
      <c r="BM127" s="154" t="s">
        <v>970</v>
      </c>
    </row>
    <row r="128" spans="1:65" s="2" customFormat="1" ht="24.2" customHeight="1" x14ac:dyDescent="0.2">
      <c r="A128" s="29"/>
      <c r="B128" s="141"/>
      <c r="C128" s="142" t="s">
        <v>7</v>
      </c>
      <c r="D128" s="142" t="s">
        <v>164</v>
      </c>
      <c r="E128" s="143" t="s">
        <v>528</v>
      </c>
      <c r="F128" s="144" t="s">
        <v>529</v>
      </c>
      <c r="G128" s="145" t="s">
        <v>167</v>
      </c>
      <c r="H128" s="146">
        <v>67.2</v>
      </c>
      <c r="I128" s="147">
        <v>1</v>
      </c>
      <c r="J128" s="148">
        <f t="shared" si="0"/>
        <v>67.2</v>
      </c>
      <c r="K128" s="149"/>
      <c r="L128" s="30"/>
      <c r="M128" s="150" t="s">
        <v>1</v>
      </c>
      <c r="N128" s="151" t="s">
        <v>41</v>
      </c>
      <c r="O128" s="55"/>
      <c r="P128" s="152">
        <f t="shared" si="1"/>
        <v>0</v>
      </c>
      <c r="Q128" s="152">
        <v>0</v>
      </c>
      <c r="R128" s="152">
        <f t="shared" si="2"/>
        <v>0</v>
      </c>
      <c r="S128" s="152">
        <v>0</v>
      </c>
      <c r="T128" s="153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168</v>
      </c>
      <c r="AT128" s="154" t="s">
        <v>164</v>
      </c>
      <c r="AU128" s="154" t="s">
        <v>163</v>
      </c>
      <c r="AY128" s="14" t="s">
        <v>161</v>
      </c>
      <c r="BE128" s="155">
        <f t="shared" si="4"/>
        <v>0</v>
      </c>
      <c r="BF128" s="155">
        <f t="shared" si="5"/>
        <v>67.2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4" t="s">
        <v>163</v>
      </c>
      <c r="BK128" s="155">
        <f t="shared" si="9"/>
        <v>67.2</v>
      </c>
      <c r="BL128" s="14" t="s">
        <v>168</v>
      </c>
      <c r="BM128" s="154" t="s">
        <v>971</v>
      </c>
    </row>
    <row r="129" spans="1:65" s="2" customFormat="1" ht="24.2" customHeight="1" x14ac:dyDescent="0.2">
      <c r="A129" s="29"/>
      <c r="B129" s="141"/>
      <c r="C129" s="142" t="s">
        <v>247</v>
      </c>
      <c r="D129" s="142" t="s">
        <v>164</v>
      </c>
      <c r="E129" s="143" t="s">
        <v>174</v>
      </c>
      <c r="F129" s="144" t="s">
        <v>175</v>
      </c>
      <c r="G129" s="145" t="s">
        <v>167</v>
      </c>
      <c r="H129" s="146">
        <v>67.2</v>
      </c>
      <c r="I129" s="147">
        <v>1</v>
      </c>
      <c r="J129" s="148">
        <f t="shared" si="0"/>
        <v>67.2</v>
      </c>
      <c r="K129" s="149"/>
      <c r="L129" s="30"/>
      <c r="M129" s="150" t="s">
        <v>1</v>
      </c>
      <c r="N129" s="151" t="s">
        <v>41</v>
      </c>
      <c r="O129" s="55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168</v>
      </c>
      <c r="AT129" s="154" t="s">
        <v>164</v>
      </c>
      <c r="AU129" s="154" t="s">
        <v>163</v>
      </c>
      <c r="AY129" s="14" t="s">
        <v>161</v>
      </c>
      <c r="BE129" s="155">
        <f t="shared" si="4"/>
        <v>0</v>
      </c>
      <c r="BF129" s="155">
        <f t="shared" si="5"/>
        <v>67.2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163</v>
      </c>
      <c r="BK129" s="155">
        <f t="shared" si="9"/>
        <v>67.2</v>
      </c>
      <c r="BL129" s="14" t="s">
        <v>168</v>
      </c>
      <c r="BM129" s="154" t="s">
        <v>972</v>
      </c>
    </row>
    <row r="130" spans="1:65" s="2" customFormat="1" ht="24.2" customHeight="1" x14ac:dyDescent="0.2">
      <c r="A130" s="29"/>
      <c r="B130" s="141"/>
      <c r="C130" s="142" t="s">
        <v>251</v>
      </c>
      <c r="D130" s="142" t="s">
        <v>164</v>
      </c>
      <c r="E130" s="143" t="s">
        <v>178</v>
      </c>
      <c r="F130" s="144" t="s">
        <v>179</v>
      </c>
      <c r="G130" s="145" t="s">
        <v>167</v>
      </c>
      <c r="H130" s="146">
        <v>67.2</v>
      </c>
      <c r="I130" s="147">
        <v>3</v>
      </c>
      <c r="J130" s="148">
        <f t="shared" si="0"/>
        <v>201.6</v>
      </c>
      <c r="K130" s="149"/>
      <c r="L130" s="30"/>
      <c r="M130" s="150" t="s">
        <v>1</v>
      </c>
      <c r="N130" s="151" t="s">
        <v>41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168</v>
      </c>
      <c r="AT130" s="154" t="s">
        <v>164</v>
      </c>
      <c r="AU130" s="154" t="s">
        <v>163</v>
      </c>
      <c r="AY130" s="14" t="s">
        <v>161</v>
      </c>
      <c r="BE130" s="155">
        <f t="shared" si="4"/>
        <v>0</v>
      </c>
      <c r="BF130" s="155">
        <f t="shared" si="5"/>
        <v>201.6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163</v>
      </c>
      <c r="BK130" s="155">
        <f t="shared" si="9"/>
        <v>201.6</v>
      </c>
      <c r="BL130" s="14" t="s">
        <v>168</v>
      </c>
      <c r="BM130" s="154" t="s">
        <v>973</v>
      </c>
    </row>
    <row r="131" spans="1:65" s="2" customFormat="1" ht="14.45" customHeight="1" x14ac:dyDescent="0.2">
      <c r="A131" s="29"/>
      <c r="B131" s="141"/>
      <c r="C131" s="142" t="s">
        <v>255</v>
      </c>
      <c r="D131" s="142" t="s">
        <v>164</v>
      </c>
      <c r="E131" s="143" t="s">
        <v>182</v>
      </c>
      <c r="F131" s="144" t="s">
        <v>183</v>
      </c>
      <c r="G131" s="145" t="s">
        <v>167</v>
      </c>
      <c r="H131" s="146">
        <v>67.2</v>
      </c>
      <c r="I131" s="147">
        <v>0.3</v>
      </c>
      <c r="J131" s="148">
        <f t="shared" si="0"/>
        <v>20.16</v>
      </c>
      <c r="K131" s="149"/>
      <c r="L131" s="30"/>
      <c r="M131" s="150" t="s">
        <v>1</v>
      </c>
      <c r="N131" s="151" t="s">
        <v>41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168</v>
      </c>
      <c r="AT131" s="154" t="s">
        <v>164</v>
      </c>
      <c r="AU131" s="154" t="s">
        <v>163</v>
      </c>
      <c r="AY131" s="14" t="s">
        <v>161</v>
      </c>
      <c r="BE131" s="155">
        <f t="shared" si="4"/>
        <v>0</v>
      </c>
      <c r="BF131" s="155">
        <f t="shared" si="5"/>
        <v>20.16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163</v>
      </c>
      <c r="BK131" s="155">
        <f t="shared" si="9"/>
        <v>20.16</v>
      </c>
      <c r="BL131" s="14" t="s">
        <v>168</v>
      </c>
      <c r="BM131" s="154" t="s">
        <v>974</v>
      </c>
    </row>
    <row r="132" spans="1:65" s="2" customFormat="1" ht="24.2" customHeight="1" x14ac:dyDescent="0.2">
      <c r="A132" s="29"/>
      <c r="B132" s="141"/>
      <c r="C132" s="142" t="s">
        <v>261</v>
      </c>
      <c r="D132" s="142" t="s">
        <v>164</v>
      </c>
      <c r="E132" s="143" t="s">
        <v>975</v>
      </c>
      <c r="F132" s="144" t="s">
        <v>976</v>
      </c>
      <c r="G132" s="145" t="s">
        <v>193</v>
      </c>
      <c r="H132" s="146">
        <v>107.52</v>
      </c>
      <c r="I132" s="147">
        <v>3</v>
      </c>
      <c r="J132" s="148">
        <f t="shared" si="0"/>
        <v>322.56</v>
      </c>
      <c r="K132" s="149"/>
      <c r="L132" s="30"/>
      <c r="M132" s="150" t="s">
        <v>1</v>
      </c>
      <c r="N132" s="151" t="s">
        <v>41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168</v>
      </c>
      <c r="AT132" s="154" t="s">
        <v>164</v>
      </c>
      <c r="AU132" s="154" t="s">
        <v>163</v>
      </c>
      <c r="AY132" s="14" t="s">
        <v>161</v>
      </c>
      <c r="BE132" s="155">
        <f t="shared" si="4"/>
        <v>0</v>
      </c>
      <c r="BF132" s="155">
        <f t="shared" si="5"/>
        <v>322.56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163</v>
      </c>
      <c r="BK132" s="155">
        <f t="shared" si="9"/>
        <v>322.56</v>
      </c>
      <c r="BL132" s="14" t="s">
        <v>168</v>
      </c>
      <c r="BM132" s="154" t="s">
        <v>977</v>
      </c>
    </row>
    <row r="133" spans="1:65" s="12" customFormat="1" ht="22.9" customHeight="1" x14ac:dyDescent="0.2">
      <c r="B133" s="128"/>
      <c r="D133" s="129" t="s">
        <v>74</v>
      </c>
      <c r="E133" s="139" t="s">
        <v>163</v>
      </c>
      <c r="F133" s="139" t="s">
        <v>185</v>
      </c>
      <c r="I133" s="131"/>
      <c r="J133" s="140">
        <f>BK133</f>
        <v>1668.5500000000002</v>
      </c>
      <c r="L133" s="128"/>
      <c r="M133" s="133"/>
      <c r="N133" s="134"/>
      <c r="O133" s="134"/>
      <c r="P133" s="135">
        <f>SUM(P134:P139)</f>
        <v>0</v>
      </c>
      <c r="Q133" s="134"/>
      <c r="R133" s="135">
        <f>SUM(R134:R139)</f>
        <v>35.413560369999992</v>
      </c>
      <c r="S133" s="134"/>
      <c r="T133" s="136">
        <f>SUM(T134:T139)</f>
        <v>0</v>
      </c>
      <c r="AR133" s="129" t="s">
        <v>83</v>
      </c>
      <c r="AT133" s="137" t="s">
        <v>74</v>
      </c>
      <c r="AU133" s="137" t="s">
        <v>83</v>
      </c>
      <c r="AY133" s="129" t="s">
        <v>161</v>
      </c>
      <c r="BK133" s="138">
        <f>SUM(BK134:BK139)</f>
        <v>1668.5500000000002</v>
      </c>
    </row>
    <row r="134" spans="1:65" s="2" customFormat="1" ht="24.2" customHeight="1" x14ac:dyDescent="0.2">
      <c r="A134" s="29"/>
      <c r="B134" s="141"/>
      <c r="C134" s="142" t="s">
        <v>269</v>
      </c>
      <c r="D134" s="142" t="s">
        <v>164</v>
      </c>
      <c r="E134" s="143" t="s">
        <v>540</v>
      </c>
      <c r="F134" s="144" t="s">
        <v>541</v>
      </c>
      <c r="G134" s="145" t="s">
        <v>167</v>
      </c>
      <c r="H134" s="146">
        <v>9.6</v>
      </c>
      <c r="I134" s="147">
        <v>28</v>
      </c>
      <c r="J134" s="148">
        <f t="shared" ref="J134:J139" si="10">ROUND(I134*H134,2)</f>
        <v>268.8</v>
      </c>
      <c r="K134" s="149"/>
      <c r="L134" s="30"/>
      <c r="M134" s="150" t="s">
        <v>1</v>
      </c>
      <c r="N134" s="151" t="s">
        <v>41</v>
      </c>
      <c r="O134" s="55"/>
      <c r="P134" s="152">
        <f t="shared" ref="P134:P139" si="11">O134*H134</f>
        <v>0</v>
      </c>
      <c r="Q134" s="152">
        <v>2.0699999999999998</v>
      </c>
      <c r="R134" s="152">
        <f t="shared" ref="R134:R139" si="12">Q134*H134</f>
        <v>19.871999999999996</v>
      </c>
      <c r="S134" s="152">
        <v>0</v>
      </c>
      <c r="T134" s="153">
        <f t="shared" ref="T134:T139" si="13"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168</v>
      </c>
      <c r="AT134" s="154" t="s">
        <v>164</v>
      </c>
      <c r="AU134" s="154" t="s">
        <v>163</v>
      </c>
      <c r="AY134" s="14" t="s">
        <v>161</v>
      </c>
      <c r="BE134" s="155">
        <f t="shared" ref="BE134:BE139" si="14">IF(N134="základná",J134,0)</f>
        <v>0</v>
      </c>
      <c r="BF134" s="155">
        <f t="shared" ref="BF134:BF139" si="15">IF(N134="znížená",J134,0)</f>
        <v>268.8</v>
      </c>
      <c r="BG134" s="155">
        <f t="shared" ref="BG134:BG139" si="16">IF(N134="zákl. prenesená",J134,0)</f>
        <v>0</v>
      </c>
      <c r="BH134" s="155">
        <f t="shared" ref="BH134:BH139" si="17">IF(N134="zníž. prenesená",J134,0)</f>
        <v>0</v>
      </c>
      <c r="BI134" s="155">
        <f t="shared" ref="BI134:BI139" si="18">IF(N134="nulová",J134,0)</f>
        <v>0</v>
      </c>
      <c r="BJ134" s="14" t="s">
        <v>163</v>
      </c>
      <c r="BK134" s="155">
        <f t="shared" ref="BK134:BK139" si="19">ROUND(I134*H134,2)</f>
        <v>268.8</v>
      </c>
      <c r="BL134" s="14" t="s">
        <v>168</v>
      </c>
      <c r="BM134" s="154" t="s">
        <v>978</v>
      </c>
    </row>
    <row r="135" spans="1:65" s="2" customFormat="1" ht="14.45" customHeight="1" x14ac:dyDescent="0.2">
      <c r="A135" s="29"/>
      <c r="B135" s="141"/>
      <c r="C135" s="142" t="s">
        <v>274</v>
      </c>
      <c r="D135" s="142" t="s">
        <v>164</v>
      </c>
      <c r="E135" s="143" t="s">
        <v>543</v>
      </c>
      <c r="F135" s="144" t="s">
        <v>544</v>
      </c>
      <c r="G135" s="145" t="s">
        <v>167</v>
      </c>
      <c r="H135" s="146">
        <v>1.6</v>
      </c>
      <c r="I135" s="147">
        <v>78</v>
      </c>
      <c r="J135" s="148">
        <f t="shared" si="10"/>
        <v>124.8</v>
      </c>
      <c r="K135" s="149"/>
      <c r="L135" s="30"/>
      <c r="M135" s="150" t="s">
        <v>1</v>
      </c>
      <c r="N135" s="151" t="s">
        <v>41</v>
      </c>
      <c r="O135" s="55"/>
      <c r="P135" s="152">
        <f t="shared" si="11"/>
        <v>0</v>
      </c>
      <c r="Q135" s="152">
        <v>2.23543</v>
      </c>
      <c r="R135" s="152">
        <f t="shared" si="12"/>
        <v>3.5766880000000003</v>
      </c>
      <c r="S135" s="152">
        <v>0</v>
      </c>
      <c r="T135" s="153">
        <f t="shared" si="1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163</v>
      </c>
      <c r="AY135" s="14" t="s">
        <v>161</v>
      </c>
      <c r="BE135" s="155">
        <f t="shared" si="14"/>
        <v>0</v>
      </c>
      <c r="BF135" s="155">
        <f t="shared" si="15"/>
        <v>124.8</v>
      </c>
      <c r="BG135" s="155">
        <f t="shared" si="16"/>
        <v>0</v>
      </c>
      <c r="BH135" s="155">
        <f t="shared" si="17"/>
        <v>0</v>
      </c>
      <c r="BI135" s="155">
        <f t="shared" si="18"/>
        <v>0</v>
      </c>
      <c r="BJ135" s="14" t="s">
        <v>163</v>
      </c>
      <c r="BK135" s="155">
        <f t="shared" si="19"/>
        <v>124.8</v>
      </c>
      <c r="BL135" s="14" t="s">
        <v>168</v>
      </c>
      <c r="BM135" s="154" t="s">
        <v>979</v>
      </c>
    </row>
    <row r="136" spans="1:65" s="2" customFormat="1" ht="24.2" customHeight="1" x14ac:dyDescent="0.2">
      <c r="A136" s="29"/>
      <c r="B136" s="141"/>
      <c r="C136" s="142" t="s">
        <v>278</v>
      </c>
      <c r="D136" s="142" t="s">
        <v>164</v>
      </c>
      <c r="E136" s="143" t="s">
        <v>980</v>
      </c>
      <c r="F136" s="144" t="s">
        <v>981</v>
      </c>
      <c r="G136" s="145" t="s">
        <v>167</v>
      </c>
      <c r="H136" s="146">
        <v>5.1840000000000002</v>
      </c>
      <c r="I136" s="147">
        <v>80</v>
      </c>
      <c r="J136" s="148">
        <f t="shared" si="10"/>
        <v>414.72</v>
      </c>
      <c r="K136" s="149"/>
      <c r="L136" s="30"/>
      <c r="M136" s="150" t="s">
        <v>1</v>
      </c>
      <c r="N136" s="151" t="s">
        <v>41</v>
      </c>
      <c r="O136" s="55"/>
      <c r="P136" s="152">
        <f t="shared" si="11"/>
        <v>0</v>
      </c>
      <c r="Q136" s="152">
        <v>2.2151299999999998</v>
      </c>
      <c r="R136" s="152">
        <f t="shared" si="12"/>
        <v>11.48323392</v>
      </c>
      <c r="S136" s="152">
        <v>0</v>
      </c>
      <c r="T136" s="153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163</v>
      </c>
      <c r="AY136" s="14" t="s">
        <v>161</v>
      </c>
      <c r="BE136" s="155">
        <f t="shared" si="14"/>
        <v>0</v>
      </c>
      <c r="BF136" s="155">
        <f t="shared" si="15"/>
        <v>414.72</v>
      </c>
      <c r="BG136" s="155">
        <f t="shared" si="16"/>
        <v>0</v>
      </c>
      <c r="BH136" s="155">
        <f t="shared" si="17"/>
        <v>0</v>
      </c>
      <c r="BI136" s="155">
        <f t="shared" si="18"/>
        <v>0</v>
      </c>
      <c r="BJ136" s="14" t="s">
        <v>163</v>
      </c>
      <c r="BK136" s="155">
        <f t="shared" si="19"/>
        <v>414.72</v>
      </c>
      <c r="BL136" s="14" t="s">
        <v>168</v>
      </c>
      <c r="BM136" s="154" t="s">
        <v>982</v>
      </c>
    </row>
    <row r="137" spans="1:65" s="2" customFormat="1" ht="14.45" customHeight="1" x14ac:dyDescent="0.2">
      <c r="A137" s="29"/>
      <c r="B137" s="141"/>
      <c r="C137" s="142" t="s">
        <v>283</v>
      </c>
      <c r="D137" s="142" t="s">
        <v>164</v>
      </c>
      <c r="E137" s="143" t="s">
        <v>983</v>
      </c>
      <c r="F137" s="144" t="s">
        <v>984</v>
      </c>
      <c r="G137" s="145" t="s">
        <v>198</v>
      </c>
      <c r="H137" s="146">
        <v>8.64</v>
      </c>
      <c r="I137" s="147">
        <v>25</v>
      </c>
      <c r="J137" s="148">
        <f t="shared" si="10"/>
        <v>216</v>
      </c>
      <c r="K137" s="149"/>
      <c r="L137" s="30"/>
      <c r="M137" s="150" t="s">
        <v>1</v>
      </c>
      <c r="N137" s="151" t="s">
        <v>41</v>
      </c>
      <c r="O137" s="55"/>
      <c r="P137" s="152">
        <f t="shared" si="11"/>
        <v>0</v>
      </c>
      <c r="Q137" s="152">
        <v>6.7000000000000002E-4</v>
      </c>
      <c r="R137" s="152">
        <f t="shared" si="12"/>
        <v>5.7888000000000002E-3</v>
      </c>
      <c r="S137" s="152">
        <v>0</v>
      </c>
      <c r="T137" s="153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168</v>
      </c>
      <c r="AT137" s="154" t="s">
        <v>164</v>
      </c>
      <c r="AU137" s="154" t="s">
        <v>163</v>
      </c>
      <c r="AY137" s="14" t="s">
        <v>161</v>
      </c>
      <c r="BE137" s="155">
        <f t="shared" si="14"/>
        <v>0</v>
      </c>
      <c r="BF137" s="155">
        <f t="shared" si="15"/>
        <v>216</v>
      </c>
      <c r="BG137" s="155">
        <f t="shared" si="16"/>
        <v>0</v>
      </c>
      <c r="BH137" s="155">
        <f t="shared" si="17"/>
        <v>0</v>
      </c>
      <c r="BI137" s="155">
        <f t="shared" si="18"/>
        <v>0</v>
      </c>
      <c r="BJ137" s="14" t="s">
        <v>163</v>
      </c>
      <c r="BK137" s="155">
        <f t="shared" si="19"/>
        <v>216</v>
      </c>
      <c r="BL137" s="14" t="s">
        <v>168</v>
      </c>
      <c r="BM137" s="154" t="s">
        <v>985</v>
      </c>
    </row>
    <row r="138" spans="1:65" s="2" customFormat="1" ht="14.45" customHeight="1" x14ac:dyDescent="0.2">
      <c r="A138" s="29"/>
      <c r="B138" s="141"/>
      <c r="C138" s="142" t="s">
        <v>287</v>
      </c>
      <c r="D138" s="142" t="s">
        <v>164</v>
      </c>
      <c r="E138" s="143" t="s">
        <v>986</v>
      </c>
      <c r="F138" s="144" t="s">
        <v>987</v>
      </c>
      <c r="G138" s="145" t="s">
        <v>198</v>
      </c>
      <c r="H138" s="146">
        <v>8.64</v>
      </c>
      <c r="I138" s="147">
        <v>7</v>
      </c>
      <c r="J138" s="148">
        <f t="shared" si="10"/>
        <v>60.48</v>
      </c>
      <c r="K138" s="149"/>
      <c r="L138" s="30"/>
      <c r="M138" s="150" t="s">
        <v>1</v>
      </c>
      <c r="N138" s="151" t="s">
        <v>41</v>
      </c>
      <c r="O138" s="55"/>
      <c r="P138" s="152">
        <f t="shared" si="11"/>
        <v>0</v>
      </c>
      <c r="Q138" s="152">
        <v>0</v>
      </c>
      <c r="R138" s="152">
        <f t="shared" si="12"/>
        <v>0</v>
      </c>
      <c r="S138" s="152">
        <v>0</v>
      </c>
      <c r="T138" s="153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168</v>
      </c>
      <c r="AT138" s="154" t="s">
        <v>164</v>
      </c>
      <c r="AU138" s="154" t="s">
        <v>163</v>
      </c>
      <c r="AY138" s="14" t="s">
        <v>161</v>
      </c>
      <c r="BE138" s="155">
        <f t="shared" si="14"/>
        <v>0</v>
      </c>
      <c r="BF138" s="155">
        <f t="shared" si="15"/>
        <v>60.48</v>
      </c>
      <c r="BG138" s="155">
        <f t="shared" si="16"/>
        <v>0</v>
      </c>
      <c r="BH138" s="155">
        <f t="shared" si="17"/>
        <v>0</v>
      </c>
      <c r="BI138" s="155">
        <f t="shared" si="18"/>
        <v>0</v>
      </c>
      <c r="BJ138" s="14" t="s">
        <v>163</v>
      </c>
      <c r="BK138" s="155">
        <f t="shared" si="19"/>
        <v>60.48</v>
      </c>
      <c r="BL138" s="14" t="s">
        <v>168</v>
      </c>
      <c r="BM138" s="154" t="s">
        <v>988</v>
      </c>
    </row>
    <row r="139" spans="1:65" s="2" customFormat="1" ht="14.45" customHeight="1" x14ac:dyDescent="0.2">
      <c r="A139" s="29"/>
      <c r="B139" s="141"/>
      <c r="C139" s="142" t="s">
        <v>292</v>
      </c>
      <c r="D139" s="142" t="s">
        <v>164</v>
      </c>
      <c r="E139" s="143" t="s">
        <v>989</v>
      </c>
      <c r="F139" s="144" t="s">
        <v>990</v>
      </c>
      <c r="G139" s="145" t="s">
        <v>193</v>
      </c>
      <c r="H139" s="146">
        <v>0.46700000000000003</v>
      </c>
      <c r="I139" s="147">
        <v>1250</v>
      </c>
      <c r="J139" s="148">
        <f t="shared" si="10"/>
        <v>583.75</v>
      </c>
      <c r="K139" s="149"/>
      <c r="L139" s="30"/>
      <c r="M139" s="150" t="s">
        <v>1</v>
      </c>
      <c r="N139" s="151" t="s">
        <v>41</v>
      </c>
      <c r="O139" s="55"/>
      <c r="P139" s="152">
        <f t="shared" si="11"/>
        <v>0</v>
      </c>
      <c r="Q139" s="152">
        <v>1.01895</v>
      </c>
      <c r="R139" s="152">
        <f t="shared" si="12"/>
        <v>0.47584965000000001</v>
      </c>
      <c r="S139" s="152">
        <v>0</v>
      </c>
      <c r="T139" s="153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168</v>
      </c>
      <c r="AT139" s="154" t="s">
        <v>164</v>
      </c>
      <c r="AU139" s="154" t="s">
        <v>163</v>
      </c>
      <c r="AY139" s="14" t="s">
        <v>161</v>
      </c>
      <c r="BE139" s="155">
        <f t="shared" si="14"/>
        <v>0</v>
      </c>
      <c r="BF139" s="155">
        <f t="shared" si="15"/>
        <v>583.75</v>
      </c>
      <c r="BG139" s="155">
        <f t="shared" si="16"/>
        <v>0</v>
      </c>
      <c r="BH139" s="155">
        <f t="shared" si="17"/>
        <v>0</v>
      </c>
      <c r="BI139" s="155">
        <f t="shared" si="18"/>
        <v>0</v>
      </c>
      <c r="BJ139" s="14" t="s">
        <v>163</v>
      </c>
      <c r="BK139" s="155">
        <f t="shared" si="19"/>
        <v>583.75</v>
      </c>
      <c r="BL139" s="14" t="s">
        <v>168</v>
      </c>
      <c r="BM139" s="154" t="s">
        <v>991</v>
      </c>
    </row>
    <row r="140" spans="1:65" s="12" customFormat="1" ht="25.9" customHeight="1" x14ac:dyDescent="0.2">
      <c r="B140" s="128"/>
      <c r="D140" s="129" t="s">
        <v>74</v>
      </c>
      <c r="E140" s="130" t="s">
        <v>265</v>
      </c>
      <c r="F140" s="130" t="s">
        <v>266</v>
      </c>
      <c r="I140" s="131"/>
      <c r="J140" s="132">
        <f>BK140</f>
        <v>373.49</v>
      </c>
      <c r="L140" s="128"/>
      <c r="M140" s="133"/>
      <c r="N140" s="134"/>
      <c r="O140" s="134"/>
      <c r="P140" s="135">
        <f>P141</f>
        <v>0</v>
      </c>
      <c r="Q140" s="134"/>
      <c r="R140" s="135">
        <f>R141</f>
        <v>3.46775E-2</v>
      </c>
      <c r="S140" s="134"/>
      <c r="T140" s="136">
        <f>T141</f>
        <v>0</v>
      </c>
      <c r="AR140" s="129" t="s">
        <v>163</v>
      </c>
      <c r="AT140" s="137" t="s">
        <v>74</v>
      </c>
      <c r="AU140" s="137" t="s">
        <v>75</v>
      </c>
      <c r="AY140" s="129" t="s">
        <v>161</v>
      </c>
      <c r="BK140" s="138">
        <f>BK141</f>
        <v>373.49</v>
      </c>
    </row>
    <row r="141" spans="1:65" s="12" customFormat="1" ht="22.9" customHeight="1" x14ac:dyDescent="0.2">
      <c r="B141" s="128"/>
      <c r="D141" s="129" t="s">
        <v>74</v>
      </c>
      <c r="E141" s="139" t="s">
        <v>992</v>
      </c>
      <c r="F141" s="139" t="s">
        <v>993</v>
      </c>
      <c r="I141" s="131"/>
      <c r="J141" s="140">
        <f>BK141</f>
        <v>373.49</v>
      </c>
      <c r="L141" s="128"/>
      <c r="M141" s="133"/>
      <c r="N141" s="134"/>
      <c r="O141" s="134"/>
      <c r="P141" s="135">
        <f>SUM(P142:P143)</f>
        <v>0</v>
      </c>
      <c r="Q141" s="134"/>
      <c r="R141" s="135">
        <f>SUM(R142:R143)</f>
        <v>3.46775E-2</v>
      </c>
      <c r="S141" s="134"/>
      <c r="T141" s="136">
        <f>SUM(T142:T143)</f>
        <v>0</v>
      </c>
      <c r="AR141" s="129" t="s">
        <v>163</v>
      </c>
      <c r="AT141" s="137" t="s">
        <v>74</v>
      </c>
      <c r="AU141" s="137" t="s">
        <v>83</v>
      </c>
      <c r="AY141" s="129" t="s">
        <v>161</v>
      </c>
      <c r="BK141" s="138">
        <f>SUM(BK142:BK143)</f>
        <v>373.49</v>
      </c>
    </row>
    <row r="142" spans="1:65" s="2" customFormat="1" ht="14.45" customHeight="1" x14ac:dyDescent="0.2">
      <c r="A142" s="29"/>
      <c r="B142" s="141"/>
      <c r="C142" s="142" t="s">
        <v>296</v>
      </c>
      <c r="D142" s="142" t="s">
        <v>164</v>
      </c>
      <c r="E142" s="143" t="s">
        <v>994</v>
      </c>
      <c r="F142" s="144" t="s">
        <v>995</v>
      </c>
      <c r="G142" s="145" t="s">
        <v>272</v>
      </c>
      <c r="H142" s="146">
        <v>10.67</v>
      </c>
      <c r="I142" s="147">
        <v>35</v>
      </c>
      <c r="J142" s="148">
        <f>ROUND(I142*H142,2)</f>
        <v>373.45</v>
      </c>
      <c r="K142" s="149"/>
      <c r="L142" s="30"/>
      <c r="M142" s="150" t="s">
        <v>1</v>
      </c>
      <c r="N142" s="151" t="s">
        <v>41</v>
      </c>
      <c r="O142" s="55"/>
      <c r="P142" s="152">
        <f>O142*H142</f>
        <v>0</v>
      </c>
      <c r="Q142" s="152">
        <v>3.2499999999999999E-3</v>
      </c>
      <c r="R142" s="152">
        <f>Q142*H142</f>
        <v>3.46775E-2</v>
      </c>
      <c r="S142" s="152">
        <v>0</v>
      </c>
      <c r="T142" s="153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226</v>
      </c>
      <c r="AT142" s="154" t="s">
        <v>164</v>
      </c>
      <c r="AU142" s="154" t="s">
        <v>163</v>
      </c>
      <c r="AY142" s="14" t="s">
        <v>161</v>
      </c>
      <c r="BE142" s="155">
        <f>IF(N142="základná",J142,0)</f>
        <v>0</v>
      </c>
      <c r="BF142" s="155">
        <f>IF(N142="znížená",J142,0)</f>
        <v>373.45</v>
      </c>
      <c r="BG142" s="155">
        <f>IF(N142="zákl. prenesená",J142,0)</f>
        <v>0</v>
      </c>
      <c r="BH142" s="155">
        <f>IF(N142="zníž. prenesená",J142,0)</f>
        <v>0</v>
      </c>
      <c r="BI142" s="155">
        <f>IF(N142="nulová",J142,0)</f>
        <v>0</v>
      </c>
      <c r="BJ142" s="14" t="s">
        <v>163</v>
      </c>
      <c r="BK142" s="155">
        <f>ROUND(I142*H142,2)</f>
        <v>373.45</v>
      </c>
      <c r="BL142" s="14" t="s">
        <v>226</v>
      </c>
      <c r="BM142" s="154" t="s">
        <v>996</v>
      </c>
    </row>
    <row r="143" spans="1:65" s="2" customFormat="1" ht="24.2" customHeight="1" x14ac:dyDescent="0.2">
      <c r="A143" s="29"/>
      <c r="B143" s="141"/>
      <c r="C143" s="142" t="s">
        <v>281</v>
      </c>
      <c r="D143" s="142" t="s">
        <v>164</v>
      </c>
      <c r="E143" s="143" t="s">
        <v>997</v>
      </c>
      <c r="F143" s="144" t="s">
        <v>998</v>
      </c>
      <c r="G143" s="145" t="s">
        <v>193</v>
      </c>
      <c r="H143" s="146">
        <v>3.5000000000000003E-2</v>
      </c>
      <c r="I143" s="147">
        <v>1</v>
      </c>
      <c r="J143" s="148">
        <f>ROUND(I143*H143,2)</f>
        <v>0.04</v>
      </c>
      <c r="K143" s="149"/>
      <c r="L143" s="30"/>
      <c r="M143" s="150" t="s">
        <v>1</v>
      </c>
      <c r="N143" s="151" t="s">
        <v>41</v>
      </c>
      <c r="O143" s="55"/>
      <c r="P143" s="152">
        <f>O143*H143</f>
        <v>0</v>
      </c>
      <c r="Q143" s="152">
        <v>0</v>
      </c>
      <c r="R143" s="152">
        <f>Q143*H143</f>
        <v>0</v>
      </c>
      <c r="S143" s="152">
        <v>0</v>
      </c>
      <c r="T143" s="153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226</v>
      </c>
      <c r="AT143" s="154" t="s">
        <v>164</v>
      </c>
      <c r="AU143" s="154" t="s">
        <v>163</v>
      </c>
      <c r="AY143" s="14" t="s">
        <v>161</v>
      </c>
      <c r="BE143" s="155">
        <f>IF(N143="základná",J143,0)</f>
        <v>0</v>
      </c>
      <c r="BF143" s="155">
        <f>IF(N143="znížená",J143,0)</f>
        <v>0.04</v>
      </c>
      <c r="BG143" s="155">
        <f>IF(N143="zákl. prenesená",J143,0)</f>
        <v>0</v>
      </c>
      <c r="BH143" s="155">
        <f>IF(N143="zníž. prenesená",J143,0)</f>
        <v>0</v>
      </c>
      <c r="BI143" s="155">
        <f>IF(N143="nulová",J143,0)</f>
        <v>0</v>
      </c>
      <c r="BJ143" s="14" t="s">
        <v>163</v>
      </c>
      <c r="BK143" s="155">
        <f>ROUND(I143*H143,2)</f>
        <v>0.04</v>
      </c>
      <c r="BL143" s="14" t="s">
        <v>226</v>
      </c>
      <c r="BM143" s="154" t="s">
        <v>999</v>
      </c>
    </row>
    <row r="144" spans="1:65" s="12" customFormat="1" ht="25.9" customHeight="1" x14ac:dyDescent="0.2">
      <c r="B144" s="128"/>
      <c r="D144" s="129" t="s">
        <v>74</v>
      </c>
      <c r="E144" s="130" t="s">
        <v>201</v>
      </c>
      <c r="F144" s="130" t="s">
        <v>344</v>
      </c>
      <c r="I144" s="131"/>
      <c r="J144" s="132">
        <f>BK144</f>
        <v>16543</v>
      </c>
      <c r="L144" s="128"/>
      <c r="M144" s="133"/>
      <c r="N144" s="134"/>
      <c r="O144" s="134"/>
      <c r="P144" s="135">
        <f>P145+P163</f>
        <v>0</v>
      </c>
      <c r="Q144" s="134"/>
      <c r="R144" s="135">
        <f>R145+R163</f>
        <v>0</v>
      </c>
      <c r="S144" s="134"/>
      <c r="T144" s="136">
        <f>T145+T163</f>
        <v>0</v>
      </c>
      <c r="AR144" s="129" t="s">
        <v>170</v>
      </c>
      <c r="AT144" s="137" t="s">
        <v>74</v>
      </c>
      <c r="AU144" s="137" t="s">
        <v>75</v>
      </c>
      <c r="AY144" s="129" t="s">
        <v>161</v>
      </c>
      <c r="BK144" s="138">
        <f>BK145+BK163</f>
        <v>16543</v>
      </c>
    </row>
    <row r="145" spans="1:65" s="12" customFormat="1" ht="22.9" customHeight="1" x14ac:dyDescent="0.2">
      <c r="B145" s="128"/>
      <c r="D145" s="129" t="s">
        <v>74</v>
      </c>
      <c r="E145" s="139" t="s">
        <v>345</v>
      </c>
      <c r="F145" s="139" t="s">
        <v>346</v>
      </c>
      <c r="I145" s="131"/>
      <c r="J145" s="140">
        <f>BK145</f>
        <v>2043</v>
      </c>
      <c r="L145" s="128"/>
      <c r="M145" s="133"/>
      <c r="N145" s="134"/>
      <c r="O145" s="134"/>
      <c r="P145" s="135">
        <f>SUM(P146:P162)</f>
        <v>0</v>
      </c>
      <c r="Q145" s="134"/>
      <c r="R145" s="135">
        <f>SUM(R146:R162)</f>
        <v>0</v>
      </c>
      <c r="S145" s="134"/>
      <c r="T145" s="136">
        <f>SUM(T146:T162)</f>
        <v>0</v>
      </c>
      <c r="AR145" s="129" t="s">
        <v>170</v>
      </c>
      <c r="AT145" s="137" t="s">
        <v>74</v>
      </c>
      <c r="AU145" s="137" t="s">
        <v>83</v>
      </c>
      <c r="AY145" s="129" t="s">
        <v>161</v>
      </c>
      <c r="BK145" s="138">
        <f>SUM(BK146:BK162)</f>
        <v>2043</v>
      </c>
    </row>
    <row r="146" spans="1:65" s="2" customFormat="1" ht="14.45" customHeight="1" x14ac:dyDescent="0.2">
      <c r="A146" s="29"/>
      <c r="B146" s="141"/>
      <c r="C146" s="142" t="s">
        <v>177</v>
      </c>
      <c r="D146" s="142" t="s">
        <v>164</v>
      </c>
      <c r="E146" s="143" t="s">
        <v>381</v>
      </c>
      <c r="F146" s="144" t="s">
        <v>382</v>
      </c>
      <c r="G146" s="145" t="s">
        <v>272</v>
      </c>
      <c r="H146" s="146">
        <v>42</v>
      </c>
      <c r="I146" s="147">
        <v>3</v>
      </c>
      <c r="J146" s="148">
        <f t="shared" ref="J146:J162" si="20">ROUND(I146*H146,2)</f>
        <v>126</v>
      </c>
      <c r="K146" s="149"/>
      <c r="L146" s="30"/>
      <c r="M146" s="150" t="s">
        <v>1</v>
      </c>
      <c r="N146" s="151" t="s">
        <v>41</v>
      </c>
      <c r="O146" s="55"/>
      <c r="P146" s="152">
        <f t="shared" ref="P146:P162" si="21">O146*H146</f>
        <v>0</v>
      </c>
      <c r="Q146" s="152">
        <v>0</v>
      </c>
      <c r="R146" s="152">
        <f t="shared" ref="R146:R162" si="22">Q146*H146</f>
        <v>0</v>
      </c>
      <c r="S146" s="152">
        <v>0</v>
      </c>
      <c r="T146" s="153">
        <f t="shared" ref="T146:T162" si="23"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168</v>
      </c>
      <c r="AT146" s="154" t="s">
        <v>164</v>
      </c>
      <c r="AU146" s="154" t="s">
        <v>163</v>
      </c>
      <c r="AY146" s="14" t="s">
        <v>161</v>
      </c>
      <c r="BE146" s="155">
        <f t="shared" ref="BE146:BE162" si="24">IF(N146="základná",J146,0)</f>
        <v>0</v>
      </c>
      <c r="BF146" s="155">
        <f t="shared" ref="BF146:BF162" si="25">IF(N146="znížená",J146,0)</f>
        <v>126</v>
      </c>
      <c r="BG146" s="155">
        <f t="shared" ref="BG146:BG162" si="26">IF(N146="zákl. prenesená",J146,0)</f>
        <v>0</v>
      </c>
      <c r="BH146" s="155">
        <f t="shared" ref="BH146:BH162" si="27">IF(N146="zníž. prenesená",J146,0)</f>
        <v>0</v>
      </c>
      <c r="BI146" s="155">
        <f t="shared" ref="BI146:BI162" si="28">IF(N146="nulová",J146,0)</f>
        <v>0</v>
      </c>
      <c r="BJ146" s="14" t="s">
        <v>163</v>
      </c>
      <c r="BK146" s="155">
        <f t="shared" ref="BK146:BK162" si="29">ROUND(I146*H146,2)</f>
        <v>126</v>
      </c>
      <c r="BL146" s="14" t="s">
        <v>168</v>
      </c>
      <c r="BM146" s="154" t="s">
        <v>1000</v>
      </c>
    </row>
    <row r="147" spans="1:65" s="2" customFormat="1" ht="14.45" customHeight="1" x14ac:dyDescent="0.2">
      <c r="A147" s="29"/>
      <c r="B147" s="141"/>
      <c r="C147" s="142" t="s">
        <v>163</v>
      </c>
      <c r="D147" s="142" t="s">
        <v>164</v>
      </c>
      <c r="E147" s="143" t="s">
        <v>699</v>
      </c>
      <c r="F147" s="144" t="s">
        <v>1001</v>
      </c>
      <c r="G147" s="145" t="s">
        <v>290</v>
      </c>
      <c r="H147" s="146">
        <v>1</v>
      </c>
      <c r="I147" s="147">
        <v>200</v>
      </c>
      <c r="J147" s="148">
        <f t="shared" si="20"/>
        <v>200</v>
      </c>
      <c r="K147" s="149"/>
      <c r="L147" s="30"/>
      <c r="M147" s="150" t="s">
        <v>1</v>
      </c>
      <c r="N147" s="151" t="s">
        <v>41</v>
      </c>
      <c r="O147" s="55"/>
      <c r="P147" s="152">
        <f t="shared" si="21"/>
        <v>0</v>
      </c>
      <c r="Q147" s="152">
        <v>0</v>
      </c>
      <c r="R147" s="152">
        <f t="shared" si="22"/>
        <v>0</v>
      </c>
      <c r="S147" s="152">
        <v>0</v>
      </c>
      <c r="T147" s="153">
        <f t="shared" si="2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168</v>
      </c>
      <c r="AT147" s="154" t="s">
        <v>164</v>
      </c>
      <c r="AU147" s="154" t="s">
        <v>163</v>
      </c>
      <c r="AY147" s="14" t="s">
        <v>161</v>
      </c>
      <c r="BE147" s="155">
        <f t="shared" si="24"/>
        <v>0</v>
      </c>
      <c r="BF147" s="155">
        <f t="shared" si="25"/>
        <v>200</v>
      </c>
      <c r="BG147" s="155">
        <f t="shared" si="26"/>
        <v>0</v>
      </c>
      <c r="BH147" s="155">
        <f t="shared" si="27"/>
        <v>0</v>
      </c>
      <c r="BI147" s="155">
        <f t="shared" si="28"/>
        <v>0</v>
      </c>
      <c r="BJ147" s="14" t="s">
        <v>163</v>
      </c>
      <c r="BK147" s="155">
        <f t="shared" si="29"/>
        <v>200</v>
      </c>
      <c r="BL147" s="14" t="s">
        <v>168</v>
      </c>
      <c r="BM147" s="154" t="s">
        <v>1002</v>
      </c>
    </row>
    <row r="148" spans="1:65" s="2" customFormat="1" ht="14.45" customHeight="1" x14ac:dyDescent="0.2">
      <c r="A148" s="29"/>
      <c r="B148" s="141"/>
      <c r="C148" s="142" t="s">
        <v>170</v>
      </c>
      <c r="D148" s="142" t="s">
        <v>164</v>
      </c>
      <c r="E148" s="143" t="s">
        <v>701</v>
      </c>
      <c r="F148" s="144" t="s">
        <v>1003</v>
      </c>
      <c r="G148" s="145" t="s">
        <v>290</v>
      </c>
      <c r="H148" s="146">
        <v>0</v>
      </c>
      <c r="I148" s="147">
        <v>1</v>
      </c>
      <c r="J148" s="148">
        <f t="shared" si="20"/>
        <v>0</v>
      </c>
      <c r="K148" s="149"/>
      <c r="L148" s="30"/>
      <c r="M148" s="150" t="s">
        <v>1</v>
      </c>
      <c r="N148" s="151" t="s">
        <v>41</v>
      </c>
      <c r="O148" s="55"/>
      <c r="P148" s="152">
        <f t="shared" si="21"/>
        <v>0</v>
      </c>
      <c r="Q148" s="152">
        <v>0</v>
      </c>
      <c r="R148" s="152">
        <f t="shared" si="22"/>
        <v>0</v>
      </c>
      <c r="S148" s="152">
        <v>0</v>
      </c>
      <c r="T148" s="153">
        <f t="shared" si="2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168</v>
      </c>
      <c r="AT148" s="154" t="s">
        <v>164</v>
      </c>
      <c r="AU148" s="154" t="s">
        <v>163</v>
      </c>
      <c r="AY148" s="14" t="s">
        <v>161</v>
      </c>
      <c r="BE148" s="155">
        <f t="shared" si="24"/>
        <v>0</v>
      </c>
      <c r="BF148" s="155">
        <f t="shared" si="25"/>
        <v>0</v>
      </c>
      <c r="BG148" s="155">
        <f t="shared" si="26"/>
        <v>0</v>
      </c>
      <c r="BH148" s="155">
        <f t="shared" si="27"/>
        <v>0</v>
      </c>
      <c r="BI148" s="155">
        <f t="shared" si="28"/>
        <v>0</v>
      </c>
      <c r="BJ148" s="14" t="s">
        <v>163</v>
      </c>
      <c r="BK148" s="155">
        <f t="shared" si="29"/>
        <v>0</v>
      </c>
      <c r="BL148" s="14" t="s">
        <v>168</v>
      </c>
      <c r="BM148" s="154" t="s">
        <v>1004</v>
      </c>
    </row>
    <row r="149" spans="1:65" s="2" customFormat="1" ht="14.45" customHeight="1" x14ac:dyDescent="0.2">
      <c r="A149" s="29"/>
      <c r="B149" s="141"/>
      <c r="C149" s="142" t="s">
        <v>168</v>
      </c>
      <c r="D149" s="142" t="s">
        <v>164</v>
      </c>
      <c r="E149" s="143" t="s">
        <v>704</v>
      </c>
      <c r="F149" s="144" t="s">
        <v>462</v>
      </c>
      <c r="G149" s="145" t="s">
        <v>272</v>
      </c>
      <c r="H149" s="146">
        <v>21</v>
      </c>
      <c r="I149" s="147">
        <v>2</v>
      </c>
      <c r="J149" s="148">
        <f t="shared" si="20"/>
        <v>42</v>
      </c>
      <c r="K149" s="149"/>
      <c r="L149" s="30"/>
      <c r="M149" s="150" t="s">
        <v>1</v>
      </c>
      <c r="N149" s="151" t="s">
        <v>41</v>
      </c>
      <c r="O149" s="55"/>
      <c r="P149" s="152">
        <f t="shared" si="21"/>
        <v>0</v>
      </c>
      <c r="Q149" s="152">
        <v>0</v>
      </c>
      <c r="R149" s="152">
        <f t="shared" si="22"/>
        <v>0</v>
      </c>
      <c r="S149" s="152">
        <v>0</v>
      </c>
      <c r="T149" s="153">
        <f t="shared" si="2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168</v>
      </c>
      <c r="AT149" s="154" t="s">
        <v>164</v>
      </c>
      <c r="AU149" s="154" t="s">
        <v>163</v>
      </c>
      <c r="AY149" s="14" t="s">
        <v>161</v>
      </c>
      <c r="BE149" s="155">
        <f t="shared" si="24"/>
        <v>0</v>
      </c>
      <c r="BF149" s="155">
        <f t="shared" si="25"/>
        <v>42</v>
      </c>
      <c r="BG149" s="155">
        <f t="shared" si="26"/>
        <v>0</v>
      </c>
      <c r="BH149" s="155">
        <f t="shared" si="27"/>
        <v>0</v>
      </c>
      <c r="BI149" s="155">
        <f t="shared" si="28"/>
        <v>0</v>
      </c>
      <c r="BJ149" s="14" t="s">
        <v>163</v>
      </c>
      <c r="BK149" s="155">
        <f t="shared" si="29"/>
        <v>42</v>
      </c>
      <c r="BL149" s="14" t="s">
        <v>168</v>
      </c>
      <c r="BM149" s="154" t="s">
        <v>1005</v>
      </c>
    </row>
    <row r="150" spans="1:65" s="2" customFormat="1" ht="14.45" customHeight="1" x14ac:dyDescent="0.2">
      <c r="A150" s="29"/>
      <c r="B150" s="141"/>
      <c r="C150" s="142" t="s">
        <v>181</v>
      </c>
      <c r="D150" s="142" t="s">
        <v>164</v>
      </c>
      <c r="E150" s="143" t="s">
        <v>1006</v>
      </c>
      <c r="F150" s="144" t="s">
        <v>647</v>
      </c>
      <c r="G150" s="145" t="s">
        <v>374</v>
      </c>
      <c r="H150" s="146">
        <v>1</v>
      </c>
      <c r="I150" s="147">
        <v>100</v>
      </c>
      <c r="J150" s="148">
        <f t="shared" si="20"/>
        <v>100</v>
      </c>
      <c r="K150" s="149"/>
      <c r="L150" s="30"/>
      <c r="M150" s="150" t="s">
        <v>1</v>
      </c>
      <c r="N150" s="151" t="s">
        <v>41</v>
      </c>
      <c r="O150" s="55"/>
      <c r="P150" s="152">
        <f t="shared" si="21"/>
        <v>0</v>
      </c>
      <c r="Q150" s="152">
        <v>0</v>
      </c>
      <c r="R150" s="152">
        <f t="shared" si="22"/>
        <v>0</v>
      </c>
      <c r="S150" s="152">
        <v>0</v>
      </c>
      <c r="T150" s="153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168</v>
      </c>
      <c r="AT150" s="154" t="s">
        <v>164</v>
      </c>
      <c r="AU150" s="154" t="s">
        <v>163</v>
      </c>
      <c r="AY150" s="14" t="s">
        <v>161</v>
      </c>
      <c r="BE150" s="155">
        <f t="shared" si="24"/>
        <v>0</v>
      </c>
      <c r="BF150" s="155">
        <f t="shared" si="25"/>
        <v>100</v>
      </c>
      <c r="BG150" s="155">
        <f t="shared" si="26"/>
        <v>0</v>
      </c>
      <c r="BH150" s="155">
        <f t="shared" si="27"/>
        <v>0</v>
      </c>
      <c r="BI150" s="155">
        <f t="shared" si="28"/>
        <v>0</v>
      </c>
      <c r="BJ150" s="14" t="s">
        <v>163</v>
      </c>
      <c r="BK150" s="155">
        <f t="shared" si="29"/>
        <v>100</v>
      </c>
      <c r="BL150" s="14" t="s">
        <v>168</v>
      </c>
      <c r="BM150" s="154" t="s">
        <v>1007</v>
      </c>
    </row>
    <row r="151" spans="1:65" s="2" customFormat="1" ht="49.15" customHeight="1" x14ac:dyDescent="0.2">
      <c r="A151" s="29"/>
      <c r="B151" s="141"/>
      <c r="C151" s="142" t="s">
        <v>186</v>
      </c>
      <c r="D151" s="142" t="s">
        <v>164</v>
      </c>
      <c r="E151" s="143" t="s">
        <v>1008</v>
      </c>
      <c r="F151" s="144" t="s">
        <v>1009</v>
      </c>
      <c r="G151" s="145" t="s">
        <v>272</v>
      </c>
      <c r="H151" s="146">
        <v>15</v>
      </c>
      <c r="I151" s="147">
        <v>25</v>
      </c>
      <c r="J151" s="148">
        <f t="shared" si="20"/>
        <v>375</v>
      </c>
      <c r="K151" s="149"/>
      <c r="L151" s="30"/>
      <c r="M151" s="150" t="s">
        <v>1</v>
      </c>
      <c r="N151" s="151" t="s">
        <v>41</v>
      </c>
      <c r="O151" s="55"/>
      <c r="P151" s="152">
        <f t="shared" si="21"/>
        <v>0</v>
      </c>
      <c r="Q151" s="152">
        <v>0</v>
      </c>
      <c r="R151" s="152">
        <f t="shared" si="22"/>
        <v>0</v>
      </c>
      <c r="S151" s="152">
        <v>0</v>
      </c>
      <c r="T151" s="153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168</v>
      </c>
      <c r="AT151" s="154" t="s">
        <v>164</v>
      </c>
      <c r="AU151" s="154" t="s">
        <v>163</v>
      </c>
      <c r="AY151" s="14" t="s">
        <v>161</v>
      </c>
      <c r="BE151" s="155">
        <f t="shared" si="24"/>
        <v>0</v>
      </c>
      <c r="BF151" s="155">
        <f t="shared" si="25"/>
        <v>375</v>
      </c>
      <c r="BG151" s="155">
        <f t="shared" si="26"/>
        <v>0</v>
      </c>
      <c r="BH151" s="155">
        <f t="shared" si="27"/>
        <v>0</v>
      </c>
      <c r="BI151" s="155">
        <f t="shared" si="28"/>
        <v>0</v>
      </c>
      <c r="BJ151" s="14" t="s">
        <v>163</v>
      </c>
      <c r="BK151" s="155">
        <f t="shared" si="29"/>
        <v>375</v>
      </c>
      <c r="BL151" s="14" t="s">
        <v>168</v>
      </c>
      <c r="BM151" s="154" t="s">
        <v>1010</v>
      </c>
    </row>
    <row r="152" spans="1:65" s="2" customFormat="1" ht="14.45" customHeight="1" x14ac:dyDescent="0.2">
      <c r="A152" s="29"/>
      <c r="B152" s="141"/>
      <c r="C152" s="142" t="s">
        <v>190</v>
      </c>
      <c r="D152" s="142" t="s">
        <v>164</v>
      </c>
      <c r="E152" s="143" t="s">
        <v>1011</v>
      </c>
      <c r="F152" s="144" t="s">
        <v>466</v>
      </c>
      <c r="G152" s="145" t="s">
        <v>272</v>
      </c>
      <c r="H152" s="146">
        <v>30</v>
      </c>
      <c r="I152" s="147">
        <v>5</v>
      </c>
      <c r="J152" s="148">
        <f t="shared" si="20"/>
        <v>150</v>
      </c>
      <c r="K152" s="149"/>
      <c r="L152" s="30"/>
      <c r="M152" s="150" t="s">
        <v>1</v>
      </c>
      <c r="N152" s="151" t="s">
        <v>41</v>
      </c>
      <c r="O152" s="55"/>
      <c r="P152" s="152">
        <f t="shared" si="21"/>
        <v>0</v>
      </c>
      <c r="Q152" s="152">
        <v>0</v>
      </c>
      <c r="R152" s="152">
        <f t="shared" si="22"/>
        <v>0</v>
      </c>
      <c r="S152" s="152">
        <v>0</v>
      </c>
      <c r="T152" s="153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168</v>
      </c>
      <c r="AT152" s="154" t="s">
        <v>164</v>
      </c>
      <c r="AU152" s="154" t="s">
        <v>163</v>
      </c>
      <c r="AY152" s="14" t="s">
        <v>161</v>
      </c>
      <c r="BE152" s="155">
        <f t="shared" si="24"/>
        <v>0</v>
      </c>
      <c r="BF152" s="155">
        <f t="shared" si="25"/>
        <v>150</v>
      </c>
      <c r="BG152" s="155">
        <f t="shared" si="26"/>
        <v>0</v>
      </c>
      <c r="BH152" s="155">
        <f t="shared" si="27"/>
        <v>0</v>
      </c>
      <c r="BI152" s="155">
        <f t="shared" si="28"/>
        <v>0</v>
      </c>
      <c r="BJ152" s="14" t="s">
        <v>163</v>
      </c>
      <c r="BK152" s="155">
        <f t="shared" si="29"/>
        <v>150</v>
      </c>
      <c r="BL152" s="14" t="s">
        <v>168</v>
      </c>
      <c r="BM152" s="154" t="s">
        <v>1012</v>
      </c>
    </row>
    <row r="153" spans="1:65" s="2" customFormat="1" ht="14.45" customHeight="1" x14ac:dyDescent="0.2">
      <c r="A153" s="29"/>
      <c r="B153" s="141"/>
      <c r="C153" s="142" t="s">
        <v>195</v>
      </c>
      <c r="D153" s="142" t="s">
        <v>164</v>
      </c>
      <c r="E153" s="143" t="s">
        <v>1013</v>
      </c>
      <c r="F153" s="144" t="s">
        <v>1014</v>
      </c>
      <c r="G153" s="145" t="s">
        <v>272</v>
      </c>
      <c r="H153" s="146">
        <v>30</v>
      </c>
      <c r="I153" s="147">
        <v>5</v>
      </c>
      <c r="J153" s="148">
        <f t="shared" si="20"/>
        <v>150</v>
      </c>
      <c r="K153" s="149"/>
      <c r="L153" s="30"/>
      <c r="M153" s="150" t="s">
        <v>1</v>
      </c>
      <c r="N153" s="151" t="s">
        <v>41</v>
      </c>
      <c r="O153" s="55"/>
      <c r="P153" s="152">
        <f t="shared" si="21"/>
        <v>0</v>
      </c>
      <c r="Q153" s="152">
        <v>0</v>
      </c>
      <c r="R153" s="152">
        <f t="shared" si="22"/>
        <v>0</v>
      </c>
      <c r="S153" s="152">
        <v>0</v>
      </c>
      <c r="T153" s="153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168</v>
      </c>
      <c r="AT153" s="154" t="s">
        <v>164</v>
      </c>
      <c r="AU153" s="154" t="s">
        <v>163</v>
      </c>
      <c r="AY153" s="14" t="s">
        <v>161</v>
      </c>
      <c r="BE153" s="155">
        <f t="shared" si="24"/>
        <v>0</v>
      </c>
      <c r="BF153" s="155">
        <f t="shared" si="25"/>
        <v>150</v>
      </c>
      <c r="BG153" s="155">
        <f t="shared" si="26"/>
        <v>0</v>
      </c>
      <c r="BH153" s="155">
        <f t="shared" si="27"/>
        <v>0</v>
      </c>
      <c r="BI153" s="155">
        <f t="shared" si="28"/>
        <v>0</v>
      </c>
      <c r="BJ153" s="14" t="s">
        <v>163</v>
      </c>
      <c r="BK153" s="155">
        <f t="shared" si="29"/>
        <v>150</v>
      </c>
      <c r="BL153" s="14" t="s">
        <v>168</v>
      </c>
      <c r="BM153" s="154" t="s">
        <v>1015</v>
      </c>
    </row>
    <row r="154" spans="1:65" s="2" customFormat="1" ht="14.45" customHeight="1" x14ac:dyDescent="0.2">
      <c r="A154" s="29"/>
      <c r="B154" s="141"/>
      <c r="C154" s="142" t="s">
        <v>200</v>
      </c>
      <c r="D154" s="142" t="s">
        <v>164</v>
      </c>
      <c r="E154" s="143" t="s">
        <v>1016</v>
      </c>
      <c r="F154" s="144" t="s">
        <v>402</v>
      </c>
      <c r="G154" s="145" t="s">
        <v>374</v>
      </c>
      <c r="H154" s="146">
        <v>1</v>
      </c>
      <c r="I154" s="147">
        <v>100</v>
      </c>
      <c r="J154" s="148">
        <f t="shared" si="20"/>
        <v>100</v>
      </c>
      <c r="K154" s="149"/>
      <c r="L154" s="30"/>
      <c r="M154" s="150" t="s">
        <v>1</v>
      </c>
      <c r="N154" s="151" t="s">
        <v>41</v>
      </c>
      <c r="O154" s="55"/>
      <c r="P154" s="152">
        <f t="shared" si="21"/>
        <v>0</v>
      </c>
      <c r="Q154" s="152">
        <v>0</v>
      </c>
      <c r="R154" s="152">
        <f t="shared" si="22"/>
        <v>0</v>
      </c>
      <c r="S154" s="152">
        <v>0</v>
      </c>
      <c r="T154" s="153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168</v>
      </c>
      <c r="AT154" s="154" t="s">
        <v>164</v>
      </c>
      <c r="AU154" s="154" t="s">
        <v>163</v>
      </c>
      <c r="AY154" s="14" t="s">
        <v>161</v>
      </c>
      <c r="BE154" s="155">
        <f t="shared" si="24"/>
        <v>0</v>
      </c>
      <c r="BF154" s="155">
        <f t="shared" si="25"/>
        <v>100</v>
      </c>
      <c r="BG154" s="155">
        <f t="shared" si="26"/>
        <v>0</v>
      </c>
      <c r="BH154" s="155">
        <f t="shared" si="27"/>
        <v>0</v>
      </c>
      <c r="BI154" s="155">
        <f t="shared" si="28"/>
        <v>0</v>
      </c>
      <c r="BJ154" s="14" t="s">
        <v>163</v>
      </c>
      <c r="BK154" s="155">
        <f t="shared" si="29"/>
        <v>100</v>
      </c>
      <c r="BL154" s="14" t="s">
        <v>168</v>
      </c>
      <c r="BM154" s="154" t="s">
        <v>1017</v>
      </c>
    </row>
    <row r="155" spans="1:65" s="2" customFormat="1" ht="14.45" customHeight="1" x14ac:dyDescent="0.2">
      <c r="A155" s="29"/>
      <c r="B155" s="141"/>
      <c r="C155" s="142" t="s">
        <v>205</v>
      </c>
      <c r="D155" s="142" t="s">
        <v>164</v>
      </c>
      <c r="E155" s="143" t="s">
        <v>1018</v>
      </c>
      <c r="F155" s="144" t="s">
        <v>406</v>
      </c>
      <c r="G155" s="145" t="s">
        <v>374</v>
      </c>
      <c r="H155" s="146">
        <v>1</v>
      </c>
      <c r="I155" s="147">
        <v>100</v>
      </c>
      <c r="J155" s="148">
        <f t="shared" si="20"/>
        <v>100</v>
      </c>
      <c r="K155" s="149"/>
      <c r="L155" s="30"/>
      <c r="M155" s="150" t="s">
        <v>1</v>
      </c>
      <c r="N155" s="151" t="s">
        <v>41</v>
      </c>
      <c r="O155" s="55"/>
      <c r="P155" s="152">
        <f t="shared" si="21"/>
        <v>0</v>
      </c>
      <c r="Q155" s="152">
        <v>0</v>
      </c>
      <c r="R155" s="152">
        <f t="shared" si="22"/>
        <v>0</v>
      </c>
      <c r="S155" s="152">
        <v>0</v>
      </c>
      <c r="T155" s="153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168</v>
      </c>
      <c r="AT155" s="154" t="s">
        <v>164</v>
      </c>
      <c r="AU155" s="154" t="s">
        <v>163</v>
      </c>
      <c r="AY155" s="14" t="s">
        <v>161</v>
      </c>
      <c r="BE155" s="155">
        <f t="shared" si="24"/>
        <v>0</v>
      </c>
      <c r="BF155" s="155">
        <f t="shared" si="25"/>
        <v>100</v>
      </c>
      <c r="BG155" s="155">
        <f t="shared" si="26"/>
        <v>0</v>
      </c>
      <c r="BH155" s="155">
        <f t="shared" si="27"/>
        <v>0</v>
      </c>
      <c r="BI155" s="155">
        <f t="shared" si="28"/>
        <v>0</v>
      </c>
      <c r="BJ155" s="14" t="s">
        <v>163</v>
      </c>
      <c r="BK155" s="155">
        <f t="shared" si="29"/>
        <v>100</v>
      </c>
      <c r="BL155" s="14" t="s">
        <v>168</v>
      </c>
      <c r="BM155" s="154" t="s">
        <v>1019</v>
      </c>
    </row>
    <row r="156" spans="1:65" s="2" customFormat="1" ht="37.9" customHeight="1" x14ac:dyDescent="0.2">
      <c r="A156" s="29"/>
      <c r="B156" s="141"/>
      <c r="C156" s="142" t="s">
        <v>210</v>
      </c>
      <c r="D156" s="142" t="s">
        <v>164</v>
      </c>
      <c r="E156" s="143" t="s">
        <v>1020</v>
      </c>
      <c r="F156" s="144" t="s">
        <v>410</v>
      </c>
      <c r="G156" s="145" t="s">
        <v>374</v>
      </c>
      <c r="H156" s="146">
        <v>1</v>
      </c>
      <c r="I156" s="147">
        <v>100</v>
      </c>
      <c r="J156" s="148">
        <f t="shared" si="20"/>
        <v>100</v>
      </c>
      <c r="K156" s="149"/>
      <c r="L156" s="30"/>
      <c r="M156" s="150" t="s">
        <v>1</v>
      </c>
      <c r="N156" s="151" t="s">
        <v>41</v>
      </c>
      <c r="O156" s="55"/>
      <c r="P156" s="152">
        <f t="shared" si="21"/>
        <v>0</v>
      </c>
      <c r="Q156" s="152">
        <v>0</v>
      </c>
      <c r="R156" s="152">
        <f t="shared" si="22"/>
        <v>0</v>
      </c>
      <c r="S156" s="152">
        <v>0</v>
      </c>
      <c r="T156" s="153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168</v>
      </c>
      <c r="AT156" s="154" t="s">
        <v>164</v>
      </c>
      <c r="AU156" s="154" t="s">
        <v>163</v>
      </c>
      <c r="AY156" s="14" t="s">
        <v>161</v>
      </c>
      <c r="BE156" s="155">
        <f t="shared" si="24"/>
        <v>0</v>
      </c>
      <c r="BF156" s="155">
        <f t="shared" si="25"/>
        <v>100</v>
      </c>
      <c r="BG156" s="155">
        <f t="shared" si="26"/>
        <v>0</v>
      </c>
      <c r="BH156" s="155">
        <f t="shared" si="27"/>
        <v>0</v>
      </c>
      <c r="BI156" s="155">
        <f t="shared" si="28"/>
        <v>0</v>
      </c>
      <c r="BJ156" s="14" t="s">
        <v>163</v>
      </c>
      <c r="BK156" s="155">
        <f t="shared" si="29"/>
        <v>100</v>
      </c>
      <c r="BL156" s="14" t="s">
        <v>168</v>
      </c>
      <c r="BM156" s="154" t="s">
        <v>1021</v>
      </c>
    </row>
    <row r="157" spans="1:65" s="2" customFormat="1" ht="14.45" customHeight="1" x14ac:dyDescent="0.2">
      <c r="A157" s="29"/>
      <c r="B157" s="141"/>
      <c r="C157" s="142" t="s">
        <v>214</v>
      </c>
      <c r="D157" s="142" t="s">
        <v>164</v>
      </c>
      <c r="E157" s="143" t="s">
        <v>1022</v>
      </c>
      <c r="F157" s="144" t="s">
        <v>414</v>
      </c>
      <c r="G157" s="145" t="s">
        <v>374</v>
      </c>
      <c r="H157" s="146">
        <v>1</v>
      </c>
      <c r="I157" s="147">
        <v>100</v>
      </c>
      <c r="J157" s="148">
        <f t="shared" si="20"/>
        <v>100</v>
      </c>
      <c r="K157" s="149"/>
      <c r="L157" s="30"/>
      <c r="M157" s="150" t="s">
        <v>1</v>
      </c>
      <c r="N157" s="151" t="s">
        <v>41</v>
      </c>
      <c r="O157" s="55"/>
      <c r="P157" s="152">
        <f t="shared" si="21"/>
        <v>0</v>
      </c>
      <c r="Q157" s="152">
        <v>0</v>
      </c>
      <c r="R157" s="152">
        <f t="shared" si="22"/>
        <v>0</v>
      </c>
      <c r="S157" s="152">
        <v>0</v>
      </c>
      <c r="T157" s="153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168</v>
      </c>
      <c r="AT157" s="154" t="s">
        <v>164</v>
      </c>
      <c r="AU157" s="154" t="s">
        <v>163</v>
      </c>
      <c r="AY157" s="14" t="s">
        <v>161</v>
      </c>
      <c r="BE157" s="155">
        <f t="shared" si="24"/>
        <v>0</v>
      </c>
      <c r="BF157" s="155">
        <f t="shared" si="25"/>
        <v>100</v>
      </c>
      <c r="BG157" s="155">
        <f t="shared" si="26"/>
        <v>0</v>
      </c>
      <c r="BH157" s="155">
        <f t="shared" si="27"/>
        <v>0</v>
      </c>
      <c r="BI157" s="155">
        <f t="shared" si="28"/>
        <v>0</v>
      </c>
      <c r="BJ157" s="14" t="s">
        <v>163</v>
      </c>
      <c r="BK157" s="155">
        <f t="shared" si="29"/>
        <v>100</v>
      </c>
      <c r="BL157" s="14" t="s">
        <v>168</v>
      </c>
      <c r="BM157" s="154" t="s">
        <v>1023</v>
      </c>
    </row>
    <row r="158" spans="1:65" s="2" customFormat="1" ht="14.45" customHeight="1" x14ac:dyDescent="0.2">
      <c r="A158" s="29"/>
      <c r="B158" s="141"/>
      <c r="C158" s="142" t="s">
        <v>218</v>
      </c>
      <c r="D158" s="142" t="s">
        <v>164</v>
      </c>
      <c r="E158" s="143" t="s">
        <v>1024</v>
      </c>
      <c r="F158" s="144" t="s">
        <v>422</v>
      </c>
      <c r="G158" s="145" t="s">
        <v>374</v>
      </c>
      <c r="H158" s="146">
        <v>1</v>
      </c>
      <c r="I158" s="147">
        <v>100</v>
      </c>
      <c r="J158" s="148">
        <f t="shared" si="20"/>
        <v>100</v>
      </c>
      <c r="K158" s="149"/>
      <c r="L158" s="30"/>
      <c r="M158" s="150" t="s">
        <v>1</v>
      </c>
      <c r="N158" s="151" t="s">
        <v>41</v>
      </c>
      <c r="O158" s="55"/>
      <c r="P158" s="152">
        <f t="shared" si="21"/>
        <v>0</v>
      </c>
      <c r="Q158" s="152">
        <v>0</v>
      </c>
      <c r="R158" s="152">
        <f t="shared" si="22"/>
        <v>0</v>
      </c>
      <c r="S158" s="152">
        <v>0</v>
      </c>
      <c r="T158" s="153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4" t="s">
        <v>168</v>
      </c>
      <c r="AT158" s="154" t="s">
        <v>164</v>
      </c>
      <c r="AU158" s="154" t="s">
        <v>163</v>
      </c>
      <c r="AY158" s="14" t="s">
        <v>161</v>
      </c>
      <c r="BE158" s="155">
        <f t="shared" si="24"/>
        <v>0</v>
      </c>
      <c r="BF158" s="155">
        <f t="shared" si="25"/>
        <v>100</v>
      </c>
      <c r="BG158" s="155">
        <f t="shared" si="26"/>
        <v>0</v>
      </c>
      <c r="BH158" s="155">
        <f t="shared" si="27"/>
        <v>0</v>
      </c>
      <c r="BI158" s="155">
        <f t="shared" si="28"/>
        <v>0</v>
      </c>
      <c r="BJ158" s="14" t="s">
        <v>163</v>
      </c>
      <c r="BK158" s="155">
        <f t="shared" si="29"/>
        <v>100</v>
      </c>
      <c r="BL158" s="14" t="s">
        <v>168</v>
      </c>
      <c r="BM158" s="154" t="s">
        <v>1025</v>
      </c>
    </row>
    <row r="159" spans="1:65" s="2" customFormat="1" ht="37.9" customHeight="1" x14ac:dyDescent="0.2">
      <c r="A159" s="29"/>
      <c r="B159" s="141"/>
      <c r="C159" s="142" t="s">
        <v>222</v>
      </c>
      <c r="D159" s="142" t="s">
        <v>164</v>
      </c>
      <c r="E159" s="143" t="s">
        <v>1026</v>
      </c>
      <c r="F159" s="144" t="s">
        <v>426</v>
      </c>
      <c r="G159" s="145" t="s">
        <v>374</v>
      </c>
      <c r="H159" s="146">
        <v>1</v>
      </c>
      <c r="I159" s="147">
        <v>100</v>
      </c>
      <c r="J159" s="148">
        <f t="shared" si="20"/>
        <v>100</v>
      </c>
      <c r="K159" s="149"/>
      <c r="L159" s="30"/>
      <c r="M159" s="150" t="s">
        <v>1</v>
      </c>
      <c r="N159" s="151" t="s">
        <v>41</v>
      </c>
      <c r="O159" s="55"/>
      <c r="P159" s="152">
        <f t="shared" si="21"/>
        <v>0</v>
      </c>
      <c r="Q159" s="152">
        <v>0</v>
      </c>
      <c r="R159" s="152">
        <f t="shared" si="22"/>
        <v>0</v>
      </c>
      <c r="S159" s="152">
        <v>0</v>
      </c>
      <c r="T159" s="153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168</v>
      </c>
      <c r="AT159" s="154" t="s">
        <v>164</v>
      </c>
      <c r="AU159" s="154" t="s">
        <v>163</v>
      </c>
      <c r="AY159" s="14" t="s">
        <v>161</v>
      </c>
      <c r="BE159" s="155">
        <f t="shared" si="24"/>
        <v>0</v>
      </c>
      <c r="BF159" s="155">
        <f t="shared" si="25"/>
        <v>100</v>
      </c>
      <c r="BG159" s="155">
        <f t="shared" si="26"/>
        <v>0</v>
      </c>
      <c r="BH159" s="155">
        <f t="shared" si="27"/>
        <v>0</v>
      </c>
      <c r="BI159" s="155">
        <f t="shared" si="28"/>
        <v>0</v>
      </c>
      <c r="BJ159" s="14" t="s">
        <v>163</v>
      </c>
      <c r="BK159" s="155">
        <f t="shared" si="29"/>
        <v>100</v>
      </c>
      <c r="BL159" s="14" t="s">
        <v>168</v>
      </c>
      <c r="BM159" s="154" t="s">
        <v>1027</v>
      </c>
    </row>
    <row r="160" spans="1:65" s="2" customFormat="1" ht="24.2" customHeight="1" x14ac:dyDescent="0.2">
      <c r="A160" s="29"/>
      <c r="B160" s="141"/>
      <c r="C160" s="142" t="s">
        <v>226</v>
      </c>
      <c r="D160" s="142" t="s">
        <v>164</v>
      </c>
      <c r="E160" s="143" t="s">
        <v>1028</v>
      </c>
      <c r="F160" s="144" t="s">
        <v>430</v>
      </c>
      <c r="G160" s="145" t="s">
        <v>374</v>
      </c>
      <c r="H160" s="146">
        <v>1</v>
      </c>
      <c r="I160" s="147">
        <v>100</v>
      </c>
      <c r="J160" s="148">
        <f t="shared" si="20"/>
        <v>100</v>
      </c>
      <c r="K160" s="149"/>
      <c r="L160" s="30"/>
      <c r="M160" s="150" t="s">
        <v>1</v>
      </c>
      <c r="N160" s="151" t="s">
        <v>41</v>
      </c>
      <c r="O160" s="55"/>
      <c r="P160" s="152">
        <f t="shared" si="21"/>
        <v>0</v>
      </c>
      <c r="Q160" s="152">
        <v>0</v>
      </c>
      <c r="R160" s="152">
        <f t="shared" si="22"/>
        <v>0</v>
      </c>
      <c r="S160" s="152">
        <v>0</v>
      </c>
      <c r="T160" s="153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4" t="s">
        <v>168</v>
      </c>
      <c r="AT160" s="154" t="s">
        <v>164</v>
      </c>
      <c r="AU160" s="154" t="s">
        <v>163</v>
      </c>
      <c r="AY160" s="14" t="s">
        <v>161</v>
      </c>
      <c r="BE160" s="155">
        <f t="shared" si="24"/>
        <v>0</v>
      </c>
      <c r="BF160" s="155">
        <f t="shared" si="25"/>
        <v>100</v>
      </c>
      <c r="BG160" s="155">
        <f t="shared" si="26"/>
        <v>0</v>
      </c>
      <c r="BH160" s="155">
        <f t="shared" si="27"/>
        <v>0</v>
      </c>
      <c r="BI160" s="155">
        <f t="shared" si="28"/>
        <v>0</v>
      </c>
      <c r="BJ160" s="14" t="s">
        <v>163</v>
      </c>
      <c r="BK160" s="155">
        <f t="shared" si="29"/>
        <v>100</v>
      </c>
      <c r="BL160" s="14" t="s">
        <v>168</v>
      </c>
      <c r="BM160" s="154" t="s">
        <v>1029</v>
      </c>
    </row>
    <row r="161" spans="1:65" s="2" customFormat="1" ht="62.65" customHeight="1" x14ac:dyDescent="0.2">
      <c r="A161" s="29"/>
      <c r="B161" s="141"/>
      <c r="C161" s="142" t="s">
        <v>231</v>
      </c>
      <c r="D161" s="142" t="s">
        <v>164</v>
      </c>
      <c r="E161" s="143" t="s">
        <v>1030</v>
      </c>
      <c r="F161" s="144" t="s">
        <v>434</v>
      </c>
      <c r="G161" s="145" t="s">
        <v>374</v>
      </c>
      <c r="H161" s="146">
        <v>1</v>
      </c>
      <c r="I161" s="147">
        <v>100</v>
      </c>
      <c r="J161" s="148">
        <f t="shared" si="20"/>
        <v>100</v>
      </c>
      <c r="K161" s="149"/>
      <c r="L161" s="30"/>
      <c r="M161" s="150" t="s">
        <v>1</v>
      </c>
      <c r="N161" s="151" t="s">
        <v>41</v>
      </c>
      <c r="O161" s="55"/>
      <c r="P161" s="152">
        <f t="shared" si="21"/>
        <v>0</v>
      </c>
      <c r="Q161" s="152">
        <v>0</v>
      </c>
      <c r="R161" s="152">
        <f t="shared" si="22"/>
        <v>0</v>
      </c>
      <c r="S161" s="152">
        <v>0</v>
      </c>
      <c r="T161" s="153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4" t="s">
        <v>168</v>
      </c>
      <c r="AT161" s="154" t="s">
        <v>164</v>
      </c>
      <c r="AU161" s="154" t="s">
        <v>163</v>
      </c>
      <c r="AY161" s="14" t="s">
        <v>161</v>
      </c>
      <c r="BE161" s="155">
        <f t="shared" si="24"/>
        <v>0</v>
      </c>
      <c r="BF161" s="155">
        <f t="shared" si="25"/>
        <v>100</v>
      </c>
      <c r="BG161" s="155">
        <f t="shared" si="26"/>
        <v>0</v>
      </c>
      <c r="BH161" s="155">
        <f t="shared" si="27"/>
        <v>0</v>
      </c>
      <c r="BI161" s="155">
        <f t="shared" si="28"/>
        <v>0</v>
      </c>
      <c r="BJ161" s="14" t="s">
        <v>163</v>
      </c>
      <c r="BK161" s="155">
        <f t="shared" si="29"/>
        <v>100</v>
      </c>
      <c r="BL161" s="14" t="s">
        <v>168</v>
      </c>
      <c r="BM161" s="154" t="s">
        <v>1031</v>
      </c>
    </row>
    <row r="162" spans="1:65" s="2" customFormat="1" ht="24.2" customHeight="1" x14ac:dyDescent="0.2">
      <c r="A162" s="29"/>
      <c r="B162" s="141"/>
      <c r="C162" s="142" t="s">
        <v>236</v>
      </c>
      <c r="D162" s="142" t="s">
        <v>164</v>
      </c>
      <c r="E162" s="143" t="s">
        <v>1032</v>
      </c>
      <c r="F162" s="144" t="s">
        <v>442</v>
      </c>
      <c r="G162" s="145" t="s">
        <v>374</v>
      </c>
      <c r="H162" s="146">
        <v>1</v>
      </c>
      <c r="I162" s="147">
        <v>100</v>
      </c>
      <c r="J162" s="148">
        <f t="shared" si="20"/>
        <v>100</v>
      </c>
      <c r="K162" s="149"/>
      <c r="L162" s="30"/>
      <c r="M162" s="150" t="s">
        <v>1</v>
      </c>
      <c r="N162" s="151" t="s">
        <v>41</v>
      </c>
      <c r="O162" s="55"/>
      <c r="P162" s="152">
        <f t="shared" si="21"/>
        <v>0</v>
      </c>
      <c r="Q162" s="152">
        <v>0</v>
      </c>
      <c r="R162" s="152">
        <f t="shared" si="22"/>
        <v>0</v>
      </c>
      <c r="S162" s="152">
        <v>0</v>
      </c>
      <c r="T162" s="153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168</v>
      </c>
      <c r="AT162" s="154" t="s">
        <v>164</v>
      </c>
      <c r="AU162" s="154" t="s">
        <v>163</v>
      </c>
      <c r="AY162" s="14" t="s">
        <v>161</v>
      </c>
      <c r="BE162" s="155">
        <f t="shared" si="24"/>
        <v>0</v>
      </c>
      <c r="BF162" s="155">
        <f t="shared" si="25"/>
        <v>100</v>
      </c>
      <c r="BG162" s="155">
        <f t="shared" si="26"/>
        <v>0</v>
      </c>
      <c r="BH162" s="155">
        <f t="shared" si="27"/>
        <v>0</v>
      </c>
      <c r="BI162" s="155">
        <f t="shared" si="28"/>
        <v>0</v>
      </c>
      <c r="BJ162" s="14" t="s">
        <v>163</v>
      </c>
      <c r="BK162" s="155">
        <f t="shared" si="29"/>
        <v>100</v>
      </c>
      <c r="BL162" s="14" t="s">
        <v>168</v>
      </c>
      <c r="BM162" s="154" t="s">
        <v>1033</v>
      </c>
    </row>
    <row r="163" spans="1:65" s="12" customFormat="1" ht="22.9" customHeight="1" x14ac:dyDescent="0.2">
      <c r="B163" s="128"/>
      <c r="D163" s="129" t="s">
        <v>74</v>
      </c>
      <c r="E163" s="139" t="s">
        <v>1034</v>
      </c>
      <c r="F163" s="139" t="s">
        <v>1035</v>
      </c>
      <c r="I163" s="131"/>
      <c r="J163" s="140">
        <f>BK163</f>
        <v>14500</v>
      </c>
      <c r="L163" s="128"/>
      <c r="M163" s="133"/>
      <c r="N163" s="134"/>
      <c r="O163" s="134"/>
      <c r="P163" s="135">
        <f>P164</f>
        <v>0</v>
      </c>
      <c r="Q163" s="134"/>
      <c r="R163" s="135">
        <f>R164</f>
        <v>0</v>
      </c>
      <c r="S163" s="134"/>
      <c r="T163" s="136">
        <f>T164</f>
        <v>0</v>
      </c>
      <c r="AR163" s="129" t="s">
        <v>170</v>
      </c>
      <c r="AT163" s="137" t="s">
        <v>74</v>
      </c>
      <c r="AU163" s="137" t="s">
        <v>83</v>
      </c>
      <c r="AY163" s="129" t="s">
        <v>161</v>
      </c>
      <c r="BK163" s="138">
        <f>BK164</f>
        <v>14500</v>
      </c>
    </row>
    <row r="164" spans="1:65" s="2" customFormat="1" ht="37.9" customHeight="1" x14ac:dyDescent="0.2">
      <c r="A164" s="29"/>
      <c r="B164" s="141"/>
      <c r="C164" s="142" t="s">
        <v>305</v>
      </c>
      <c r="D164" s="142" t="s">
        <v>164</v>
      </c>
      <c r="E164" s="176" t="s">
        <v>1036</v>
      </c>
      <c r="F164" s="177" t="s">
        <v>1037</v>
      </c>
      <c r="G164" s="178" t="s">
        <v>290</v>
      </c>
      <c r="H164" s="174">
        <v>1</v>
      </c>
      <c r="I164" s="147">
        <v>14500</v>
      </c>
      <c r="J164" s="148">
        <f>ROUND(I164*H164,2)</f>
        <v>14500</v>
      </c>
      <c r="K164" s="149"/>
      <c r="L164" s="234" t="s">
        <v>1696</v>
      </c>
      <c r="M164" s="235"/>
      <c r="N164" s="235"/>
      <c r="O164" s="235"/>
      <c r="P164" s="235"/>
      <c r="Q164" s="235"/>
      <c r="R164" s="235"/>
      <c r="S164" s="235"/>
      <c r="T164" s="235"/>
      <c r="U164" s="235"/>
      <c r="V164" s="235"/>
      <c r="W164" s="235"/>
      <c r="X164" s="29"/>
      <c r="Y164" s="29"/>
      <c r="Z164" s="29"/>
      <c r="AA164" s="29"/>
      <c r="AB164" s="29"/>
      <c r="AC164" s="29"/>
      <c r="AD164" s="29"/>
      <c r="AE164" s="29"/>
      <c r="AR164" s="154" t="s">
        <v>473</v>
      </c>
      <c r="AT164" s="154" t="s">
        <v>164</v>
      </c>
      <c r="AU164" s="154" t="s">
        <v>163</v>
      </c>
      <c r="AY164" s="14" t="s">
        <v>161</v>
      </c>
      <c r="BE164" s="155">
        <f>IF(N164="základná",J164,0)</f>
        <v>0</v>
      </c>
      <c r="BF164" s="155">
        <f>IF(N164="znížená",J164,0)</f>
        <v>0</v>
      </c>
      <c r="BG164" s="155">
        <f>IF(N164="zákl. prenesená",J164,0)</f>
        <v>0</v>
      </c>
      <c r="BH164" s="155">
        <f>IF(N164="zníž. prenesená",J164,0)</f>
        <v>0</v>
      </c>
      <c r="BI164" s="155">
        <f>IF(N164="nulová",J164,0)</f>
        <v>0</v>
      </c>
      <c r="BJ164" s="14" t="s">
        <v>163</v>
      </c>
      <c r="BK164" s="155">
        <f>ROUND(I164*H164,2)</f>
        <v>14500</v>
      </c>
      <c r="BL164" s="14" t="s">
        <v>473</v>
      </c>
      <c r="BM164" s="154" t="s">
        <v>1038</v>
      </c>
    </row>
    <row r="165" spans="1:65" s="2" customFormat="1" ht="6.95" customHeight="1" x14ac:dyDescent="0.2">
      <c r="A165" s="29"/>
      <c r="B165" s="44"/>
      <c r="C165" s="45"/>
      <c r="D165" s="45"/>
      <c r="E165" s="45"/>
      <c r="F165" s="45"/>
      <c r="G165" s="45"/>
      <c r="H165" s="45"/>
      <c r="I165" s="45"/>
      <c r="J165" s="45"/>
      <c r="K165" s="45"/>
      <c r="M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</row>
  </sheetData>
  <autoFilter ref="C123:K164" xr:uid="{00000000-0009-0000-0000-000007000000}"/>
  <mergeCells count="10">
    <mergeCell ref="L164:W164"/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68"/>
  <sheetViews>
    <sheetView showGridLines="0" topLeftCell="A141" workbookViewId="0">
      <selection activeCell="I150" sqref="I15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8.83203125" style="1" customWidth="1"/>
    <col min="24" max="24" width="9.66406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105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31" t="str">
        <f>'Rekapitulácia stavby'!K6</f>
        <v>Kompostáreň Partizánske</v>
      </c>
      <c r="F7" s="232"/>
      <c r="G7" s="232"/>
      <c r="H7" s="232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5" t="s">
        <v>1039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3" t="str">
        <f>'Rekapitulácia stavby'!E14</f>
        <v>Vyplň údaj</v>
      </c>
      <c r="F18" s="215"/>
      <c r="G18" s="215"/>
      <c r="H18" s="215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9" t="s">
        <v>127</v>
      </c>
      <c r="F27" s="219"/>
      <c r="G27" s="219"/>
      <c r="H27" s="21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ROUND(J124, 2)</f>
        <v>125834.57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ROUND((SUM(BE124:BE167)),  2)</f>
        <v>0</v>
      </c>
      <c r="G33" s="29"/>
      <c r="H33" s="29"/>
      <c r="I33" s="97">
        <v>0.2</v>
      </c>
      <c r="J33" s="96">
        <f>ROUND(((SUM(BE124:BE167))*I33),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41</v>
      </c>
      <c r="F34" s="96">
        <f>ROUND((SUM(BF124:BF167)),  2)</f>
        <v>125834.57</v>
      </c>
      <c r="G34" s="29"/>
      <c r="H34" s="29"/>
      <c r="I34" s="97">
        <v>0.2</v>
      </c>
      <c r="J34" s="96">
        <f>ROUND(((SUM(BF124:BF167))*I34),  2)</f>
        <v>25166.91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42</v>
      </c>
      <c r="F35" s="96">
        <f>ROUND((SUM(BG124:BG167)),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43</v>
      </c>
      <c r="F36" s="96">
        <f>ROUND((SUM(BH124:BH167)),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44</v>
      </c>
      <c r="F37" s="96">
        <f>ROUND((SUM(BI124:BI167)),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151001.48000000001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1" t="str">
        <f>E7</f>
        <v>Kompostáreň Partizánske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5" t="str">
        <f>E9</f>
        <v>SO 201 - SPEVNENÉ PLOCHY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J124</f>
        <v>125834.57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5" customHeight="1" x14ac:dyDescent="0.2">
      <c r="B97" s="109"/>
      <c r="D97" s="110" t="s">
        <v>133</v>
      </c>
      <c r="E97" s="111"/>
      <c r="F97" s="111"/>
      <c r="G97" s="111"/>
      <c r="H97" s="111"/>
      <c r="I97" s="111"/>
      <c r="J97" s="112">
        <f>J125</f>
        <v>124934.57</v>
      </c>
      <c r="L97" s="109"/>
    </row>
    <row r="98" spans="1:31" s="10" customFormat="1" ht="19.899999999999999" customHeight="1" x14ac:dyDescent="0.2">
      <c r="B98" s="113"/>
      <c r="D98" s="114" t="s">
        <v>134</v>
      </c>
      <c r="E98" s="115"/>
      <c r="F98" s="115"/>
      <c r="G98" s="115"/>
      <c r="H98" s="115"/>
      <c r="I98" s="115"/>
      <c r="J98" s="116">
        <f>J126</f>
        <v>5884.42</v>
      </c>
      <c r="L98" s="113"/>
    </row>
    <row r="99" spans="1:31" s="10" customFormat="1" ht="19.899999999999999" customHeight="1" x14ac:dyDescent="0.2">
      <c r="B99" s="113"/>
      <c r="D99" s="114" t="s">
        <v>135</v>
      </c>
      <c r="E99" s="115"/>
      <c r="F99" s="115"/>
      <c r="G99" s="115"/>
      <c r="H99" s="115"/>
      <c r="I99" s="115"/>
      <c r="J99" s="116">
        <f>J134</f>
        <v>8895.74</v>
      </c>
      <c r="L99" s="113"/>
    </row>
    <row r="100" spans="1:31" s="10" customFormat="1" ht="19.899999999999999" customHeight="1" x14ac:dyDescent="0.2">
      <c r="B100" s="113"/>
      <c r="D100" s="114" t="s">
        <v>136</v>
      </c>
      <c r="E100" s="115"/>
      <c r="F100" s="115"/>
      <c r="G100" s="115"/>
      <c r="H100" s="115"/>
      <c r="I100" s="115"/>
      <c r="J100" s="116">
        <f>J139</f>
        <v>13494.6</v>
      </c>
      <c r="L100" s="113"/>
    </row>
    <row r="101" spans="1:31" s="10" customFormat="1" ht="19.899999999999999" customHeight="1" x14ac:dyDescent="0.2">
      <c r="B101" s="113"/>
      <c r="D101" s="114" t="s">
        <v>137</v>
      </c>
      <c r="E101" s="115"/>
      <c r="F101" s="115"/>
      <c r="G101" s="115"/>
      <c r="H101" s="115"/>
      <c r="I101" s="115"/>
      <c r="J101" s="116">
        <f>J142</f>
        <v>69700.800000000003</v>
      </c>
      <c r="L101" s="113"/>
    </row>
    <row r="102" spans="1:31" s="10" customFormat="1" ht="19.899999999999999" customHeight="1" x14ac:dyDescent="0.2">
      <c r="B102" s="113"/>
      <c r="D102" s="114" t="s">
        <v>817</v>
      </c>
      <c r="E102" s="115"/>
      <c r="F102" s="115"/>
      <c r="G102" s="115"/>
      <c r="H102" s="115"/>
      <c r="I102" s="115"/>
      <c r="J102" s="116">
        <f>J150</f>
        <v>12156.54</v>
      </c>
      <c r="L102" s="113"/>
    </row>
    <row r="103" spans="1:31" s="10" customFormat="1" ht="19.899999999999999" customHeight="1" x14ac:dyDescent="0.2">
      <c r="B103" s="113"/>
      <c r="D103" s="114" t="s">
        <v>138</v>
      </c>
      <c r="E103" s="115"/>
      <c r="F103" s="115"/>
      <c r="G103" s="115"/>
      <c r="H103" s="115"/>
      <c r="I103" s="115"/>
      <c r="J103" s="116">
        <f>J156</f>
        <v>14802.47</v>
      </c>
      <c r="L103" s="113"/>
    </row>
    <row r="104" spans="1:31" s="9" customFormat="1" ht="24.95" customHeight="1" x14ac:dyDescent="0.2">
      <c r="B104" s="109"/>
      <c r="D104" s="110" t="s">
        <v>146</v>
      </c>
      <c r="E104" s="111"/>
      <c r="F104" s="111"/>
      <c r="G104" s="111"/>
      <c r="H104" s="111"/>
      <c r="I104" s="111"/>
      <c r="J104" s="112">
        <f>J158</f>
        <v>900</v>
      </c>
      <c r="L104" s="109"/>
    </row>
    <row r="105" spans="1:31" s="2" customFormat="1" ht="21.75" customHeight="1" x14ac:dyDescent="0.2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 x14ac:dyDescent="0.2">
      <c r="A106" s="29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31" s="2" customFormat="1" ht="6.95" customHeight="1" x14ac:dyDescent="0.2">
      <c r="A110" s="29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5" customHeight="1" x14ac:dyDescent="0.2">
      <c r="A111" s="29"/>
      <c r="B111" s="30"/>
      <c r="C111" s="18" t="s">
        <v>147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15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 x14ac:dyDescent="0.2">
      <c r="A114" s="29"/>
      <c r="B114" s="30"/>
      <c r="C114" s="29"/>
      <c r="D114" s="29"/>
      <c r="E114" s="231" t="str">
        <f>E7</f>
        <v>Kompostáreň Partizánske</v>
      </c>
      <c r="F114" s="232"/>
      <c r="G114" s="232"/>
      <c r="H114" s="232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 x14ac:dyDescent="0.2">
      <c r="A115" s="29"/>
      <c r="B115" s="30"/>
      <c r="C115" s="24" t="s">
        <v>125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 x14ac:dyDescent="0.2">
      <c r="A116" s="29"/>
      <c r="B116" s="30"/>
      <c r="C116" s="29"/>
      <c r="D116" s="29"/>
      <c r="E116" s="225" t="str">
        <f>E9</f>
        <v>SO 201 - SPEVNENÉ PLOCHY</v>
      </c>
      <c r="F116" s="230"/>
      <c r="G116" s="230"/>
      <c r="H116" s="230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 x14ac:dyDescent="0.2">
      <c r="A118" s="29"/>
      <c r="B118" s="30"/>
      <c r="C118" s="24" t="s">
        <v>19</v>
      </c>
      <c r="D118" s="29"/>
      <c r="E118" s="29"/>
      <c r="F118" s="22" t="str">
        <f>F12</f>
        <v>Partizánske parc.č.: 3958/171</v>
      </c>
      <c r="G118" s="29"/>
      <c r="H118" s="29"/>
      <c r="I118" s="24" t="s">
        <v>21</v>
      </c>
      <c r="J118" s="52" t="str">
        <f>IF(J12="","",J12)</f>
        <v>17. 2. 2020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 x14ac:dyDescent="0.2">
      <c r="A120" s="29"/>
      <c r="B120" s="30"/>
      <c r="C120" s="24" t="s">
        <v>23</v>
      </c>
      <c r="D120" s="29"/>
      <c r="E120" s="29"/>
      <c r="F120" s="22" t="str">
        <f>E15</f>
        <v>Mesto Partizánske</v>
      </c>
      <c r="G120" s="29"/>
      <c r="H120" s="29"/>
      <c r="I120" s="24" t="s">
        <v>29</v>
      </c>
      <c r="J120" s="27" t="str">
        <f>E21</f>
        <v>Hescon, s.r.o.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 x14ac:dyDescent="0.2">
      <c r="A121" s="29"/>
      <c r="B121" s="30"/>
      <c r="C121" s="24" t="s">
        <v>27</v>
      </c>
      <c r="D121" s="29"/>
      <c r="E121" s="29"/>
      <c r="F121" s="22" t="str">
        <f>IF(E18="","",E18)</f>
        <v>Vyplň údaj</v>
      </c>
      <c r="G121" s="29"/>
      <c r="H121" s="29"/>
      <c r="I121" s="24" t="s">
        <v>32</v>
      </c>
      <c r="J121" s="27" t="str">
        <f>E24</f>
        <v>Hescon, s.r.o.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 x14ac:dyDescent="0.2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 x14ac:dyDescent="0.2">
      <c r="A123" s="117"/>
      <c r="B123" s="118"/>
      <c r="C123" s="119" t="s">
        <v>148</v>
      </c>
      <c r="D123" s="120" t="s">
        <v>60</v>
      </c>
      <c r="E123" s="120" t="s">
        <v>56</v>
      </c>
      <c r="F123" s="120" t="s">
        <v>57</v>
      </c>
      <c r="G123" s="120" t="s">
        <v>149</v>
      </c>
      <c r="H123" s="120" t="s">
        <v>150</v>
      </c>
      <c r="I123" s="120" t="s">
        <v>151</v>
      </c>
      <c r="J123" s="121" t="s">
        <v>130</v>
      </c>
      <c r="K123" s="122" t="s">
        <v>152</v>
      </c>
      <c r="L123" s="123"/>
      <c r="M123" s="59" t="s">
        <v>1</v>
      </c>
      <c r="N123" s="60" t="s">
        <v>39</v>
      </c>
      <c r="O123" s="60" t="s">
        <v>153</v>
      </c>
      <c r="P123" s="60" t="s">
        <v>154</v>
      </c>
      <c r="Q123" s="60" t="s">
        <v>155</v>
      </c>
      <c r="R123" s="60" t="s">
        <v>156</v>
      </c>
      <c r="S123" s="60" t="s">
        <v>157</v>
      </c>
      <c r="T123" s="61" t="s">
        <v>158</v>
      </c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</row>
    <row r="124" spans="1:65" s="2" customFormat="1" ht="22.9" customHeight="1" x14ac:dyDescent="0.25">
      <c r="A124" s="29"/>
      <c r="B124" s="30"/>
      <c r="C124" s="66" t="s">
        <v>131</v>
      </c>
      <c r="D124" s="29"/>
      <c r="E124" s="29"/>
      <c r="F124" s="29"/>
      <c r="G124" s="29"/>
      <c r="H124" s="29"/>
      <c r="I124" s="29"/>
      <c r="J124" s="124">
        <f>BK124</f>
        <v>125834.57</v>
      </c>
      <c r="K124" s="29"/>
      <c r="L124" s="30"/>
      <c r="M124" s="62"/>
      <c r="N124" s="53"/>
      <c r="O124" s="63"/>
      <c r="P124" s="125">
        <f>P125+P158</f>
        <v>0</v>
      </c>
      <c r="Q124" s="63"/>
      <c r="R124" s="125">
        <f>R125+R158</f>
        <v>2960.4927232999999</v>
      </c>
      <c r="S124" s="63"/>
      <c r="T124" s="126">
        <f>T125+T158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74</v>
      </c>
      <c r="AU124" s="14" t="s">
        <v>132</v>
      </c>
      <c r="BK124" s="127">
        <f>BK125+BK158</f>
        <v>125834.57</v>
      </c>
    </row>
    <row r="125" spans="1:65" s="12" customFormat="1" ht="25.9" customHeight="1" x14ac:dyDescent="0.2">
      <c r="B125" s="128"/>
      <c r="D125" s="129" t="s">
        <v>74</v>
      </c>
      <c r="E125" s="130" t="s">
        <v>159</v>
      </c>
      <c r="F125" s="130" t="s">
        <v>160</v>
      </c>
      <c r="I125" s="131"/>
      <c r="J125" s="132">
        <f>BK125</f>
        <v>124934.57</v>
      </c>
      <c r="L125" s="128"/>
      <c r="M125" s="133"/>
      <c r="N125" s="134"/>
      <c r="O125" s="134"/>
      <c r="P125" s="135">
        <f>P126+P134+P139+P142+P150+P156</f>
        <v>0</v>
      </c>
      <c r="Q125" s="134"/>
      <c r="R125" s="135">
        <f>R126+R134+R139+R142+R150+R156</f>
        <v>2960.4927232999999</v>
      </c>
      <c r="S125" s="134"/>
      <c r="T125" s="136">
        <f>T126+T134+T139+T142+T150+T156</f>
        <v>0</v>
      </c>
      <c r="AR125" s="129" t="s">
        <v>83</v>
      </c>
      <c r="AT125" s="137" t="s">
        <v>74</v>
      </c>
      <c r="AU125" s="137" t="s">
        <v>75</v>
      </c>
      <c r="AY125" s="129" t="s">
        <v>161</v>
      </c>
      <c r="BK125" s="138">
        <f>BK126+BK134+BK139+BK142+BK150+BK156</f>
        <v>124934.57</v>
      </c>
    </row>
    <row r="126" spans="1:65" s="12" customFormat="1" ht="22.9" customHeight="1" x14ac:dyDescent="0.2">
      <c r="B126" s="128"/>
      <c r="D126" s="129" t="s">
        <v>74</v>
      </c>
      <c r="E126" s="139" t="s">
        <v>83</v>
      </c>
      <c r="F126" s="139" t="s">
        <v>162</v>
      </c>
      <c r="I126" s="131"/>
      <c r="J126" s="140">
        <f>BK126</f>
        <v>5884.42</v>
      </c>
      <c r="L126" s="128"/>
      <c r="M126" s="133"/>
      <c r="N126" s="134"/>
      <c r="O126" s="134"/>
      <c r="P126" s="135">
        <f>SUM(P127:P133)</f>
        <v>0</v>
      </c>
      <c r="Q126" s="134"/>
      <c r="R126" s="135">
        <f>SUM(R127:R133)</f>
        <v>0</v>
      </c>
      <c r="S126" s="134"/>
      <c r="T126" s="136">
        <f>SUM(T127:T133)</f>
        <v>0</v>
      </c>
      <c r="AR126" s="129" t="s">
        <v>83</v>
      </c>
      <c r="AT126" s="137" t="s">
        <v>74</v>
      </c>
      <c r="AU126" s="137" t="s">
        <v>83</v>
      </c>
      <c r="AY126" s="129" t="s">
        <v>161</v>
      </c>
      <c r="BK126" s="138">
        <f>SUM(BK127:BK133)</f>
        <v>5884.42</v>
      </c>
    </row>
    <row r="127" spans="1:65" s="2" customFormat="1" ht="24.2" customHeight="1" x14ac:dyDescent="0.2">
      <c r="A127" s="29"/>
      <c r="B127" s="141"/>
      <c r="C127" s="142" t="s">
        <v>287</v>
      </c>
      <c r="D127" s="142" t="s">
        <v>164</v>
      </c>
      <c r="E127" s="143" t="s">
        <v>818</v>
      </c>
      <c r="F127" s="144" t="s">
        <v>819</v>
      </c>
      <c r="G127" s="145" t="s">
        <v>167</v>
      </c>
      <c r="H127" s="146">
        <v>748.8</v>
      </c>
      <c r="I127" s="147">
        <v>2.5</v>
      </c>
      <c r="J127" s="148">
        <f t="shared" ref="J127:J133" si="0">ROUND(I127*H127,2)</f>
        <v>1872</v>
      </c>
      <c r="K127" s="149"/>
      <c r="L127" s="30"/>
      <c r="M127" s="150" t="s">
        <v>1</v>
      </c>
      <c r="N127" s="151" t="s">
        <v>41</v>
      </c>
      <c r="O127" s="55"/>
      <c r="P127" s="152">
        <f t="shared" ref="P127:P133" si="1">O127*H127</f>
        <v>0</v>
      </c>
      <c r="Q127" s="152">
        <v>0</v>
      </c>
      <c r="R127" s="152">
        <f t="shared" ref="R127:R133" si="2">Q127*H127</f>
        <v>0</v>
      </c>
      <c r="S127" s="152">
        <v>0</v>
      </c>
      <c r="T127" s="153">
        <f t="shared" ref="T127:T133" si="3"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168</v>
      </c>
      <c r="AT127" s="154" t="s">
        <v>164</v>
      </c>
      <c r="AU127" s="154" t="s">
        <v>163</v>
      </c>
      <c r="AY127" s="14" t="s">
        <v>161</v>
      </c>
      <c r="BE127" s="155">
        <f t="shared" ref="BE127:BE133" si="4">IF(N127="základná",J127,0)</f>
        <v>0</v>
      </c>
      <c r="BF127" s="155">
        <f t="shared" ref="BF127:BF133" si="5">IF(N127="znížená",J127,0)</f>
        <v>1872</v>
      </c>
      <c r="BG127" s="155">
        <f t="shared" ref="BG127:BG133" si="6">IF(N127="zákl. prenesená",J127,0)</f>
        <v>0</v>
      </c>
      <c r="BH127" s="155">
        <f t="shared" ref="BH127:BH133" si="7">IF(N127="zníž. prenesená",J127,0)</f>
        <v>0</v>
      </c>
      <c r="BI127" s="155">
        <f t="shared" ref="BI127:BI133" si="8">IF(N127="nulová",J127,0)</f>
        <v>0</v>
      </c>
      <c r="BJ127" s="14" t="s">
        <v>163</v>
      </c>
      <c r="BK127" s="155">
        <f t="shared" ref="BK127:BK133" si="9">ROUND(I127*H127,2)</f>
        <v>1872</v>
      </c>
      <c r="BL127" s="14" t="s">
        <v>168</v>
      </c>
      <c r="BM127" s="154" t="s">
        <v>1040</v>
      </c>
    </row>
    <row r="128" spans="1:65" s="2" customFormat="1" ht="24.2" customHeight="1" x14ac:dyDescent="0.2">
      <c r="A128" s="29"/>
      <c r="B128" s="141"/>
      <c r="C128" s="142" t="s">
        <v>292</v>
      </c>
      <c r="D128" s="142" t="s">
        <v>164</v>
      </c>
      <c r="E128" s="143" t="s">
        <v>821</v>
      </c>
      <c r="F128" s="144" t="s">
        <v>822</v>
      </c>
      <c r="G128" s="145" t="s">
        <v>167</v>
      </c>
      <c r="H128" s="146">
        <v>748.8</v>
      </c>
      <c r="I128" s="147">
        <v>0.5</v>
      </c>
      <c r="J128" s="148">
        <f t="shared" si="0"/>
        <v>374.4</v>
      </c>
      <c r="K128" s="149"/>
      <c r="L128" s="30"/>
      <c r="M128" s="150" t="s">
        <v>1</v>
      </c>
      <c r="N128" s="151" t="s">
        <v>41</v>
      </c>
      <c r="O128" s="55"/>
      <c r="P128" s="152">
        <f t="shared" si="1"/>
        <v>0</v>
      </c>
      <c r="Q128" s="152">
        <v>0</v>
      </c>
      <c r="R128" s="152">
        <f t="shared" si="2"/>
        <v>0</v>
      </c>
      <c r="S128" s="152">
        <v>0</v>
      </c>
      <c r="T128" s="153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168</v>
      </c>
      <c r="AT128" s="154" t="s">
        <v>164</v>
      </c>
      <c r="AU128" s="154" t="s">
        <v>163</v>
      </c>
      <c r="AY128" s="14" t="s">
        <v>161</v>
      </c>
      <c r="BE128" s="155">
        <f t="shared" si="4"/>
        <v>0</v>
      </c>
      <c r="BF128" s="155">
        <f t="shared" si="5"/>
        <v>374.4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4" t="s">
        <v>163</v>
      </c>
      <c r="BK128" s="155">
        <f t="shared" si="9"/>
        <v>374.4</v>
      </c>
      <c r="BL128" s="14" t="s">
        <v>168</v>
      </c>
      <c r="BM128" s="154" t="s">
        <v>1041</v>
      </c>
    </row>
    <row r="129" spans="1:65" s="2" customFormat="1" ht="14.45" customHeight="1" x14ac:dyDescent="0.2">
      <c r="A129" s="29"/>
      <c r="B129" s="141"/>
      <c r="C129" s="142" t="s">
        <v>296</v>
      </c>
      <c r="D129" s="142" t="s">
        <v>164</v>
      </c>
      <c r="E129" s="143" t="s">
        <v>165</v>
      </c>
      <c r="F129" s="144" t="s">
        <v>166</v>
      </c>
      <c r="G129" s="145" t="s">
        <v>167</v>
      </c>
      <c r="H129" s="146">
        <v>48.96</v>
      </c>
      <c r="I129" s="147">
        <v>7</v>
      </c>
      <c r="J129" s="148">
        <f t="shared" si="0"/>
        <v>342.72</v>
      </c>
      <c r="K129" s="149"/>
      <c r="L129" s="30"/>
      <c r="M129" s="150" t="s">
        <v>1</v>
      </c>
      <c r="N129" s="151" t="s">
        <v>41</v>
      </c>
      <c r="O129" s="55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168</v>
      </c>
      <c r="AT129" s="154" t="s">
        <v>164</v>
      </c>
      <c r="AU129" s="154" t="s">
        <v>163</v>
      </c>
      <c r="AY129" s="14" t="s">
        <v>161</v>
      </c>
      <c r="BE129" s="155">
        <f t="shared" si="4"/>
        <v>0</v>
      </c>
      <c r="BF129" s="155">
        <f t="shared" si="5"/>
        <v>342.72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163</v>
      </c>
      <c r="BK129" s="155">
        <f t="shared" si="9"/>
        <v>342.72</v>
      </c>
      <c r="BL129" s="14" t="s">
        <v>168</v>
      </c>
      <c r="BM129" s="154" t="s">
        <v>1042</v>
      </c>
    </row>
    <row r="130" spans="1:65" s="2" customFormat="1" ht="37.9" customHeight="1" x14ac:dyDescent="0.2">
      <c r="A130" s="29"/>
      <c r="B130" s="141"/>
      <c r="C130" s="142" t="s">
        <v>281</v>
      </c>
      <c r="D130" s="142" t="s">
        <v>164</v>
      </c>
      <c r="E130" s="143" t="s">
        <v>171</v>
      </c>
      <c r="F130" s="144" t="s">
        <v>172</v>
      </c>
      <c r="G130" s="145" t="s">
        <v>167</v>
      </c>
      <c r="H130" s="146">
        <v>48.96</v>
      </c>
      <c r="I130" s="147">
        <v>0.5</v>
      </c>
      <c r="J130" s="148">
        <f t="shared" si="0"/>
        <v>24.48</v>
      </c>
      <c r="K130" s="149"/>
      <c r="L130" s="30"/>
      <c r="M130" s="150" t="s">
        <v>1</v>
      </c>
      <c r="N130" s="151" t="s">
        <v>41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168</v>
      </c>
      <c r="AT130" s="154" t="s">
        <v>164</v>
      </c>
      <c r="AU130" s="154" t="s">
        <v>163</v>
      </c>
      <c r="AY130" s="14" t="s">
        <v>161</v>
      </c>
      <c r="BE130" s="155">
        <f t="shared" si="4"/>
        <v>0</v>
      </c>
      <c r="BF130" s="155">
        <f t="shared" si="5"/>
        <v>24.48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163</v>
      </c>
      <c r="BK130" s="155">
        <f t="shared" si="9"/>
        <v>24.48</v>
      </c>
      <c r="BL130" s="14" t="s">
        <v>168</v>
      </c>
      <c r="BM130" s="154" t="s">
        <v>1043</v>
      </c>
    </row>
    <row r="131" spans="1:65" s="2" customFormat="1" ht="24.2" customHeight="1" x14ac:dyDescent="0.2">
      <c r="A131" s="29"/>
      <c r="B131" s="141"/>
      <c r="C131" s="142" t="s">
        <v>305</v>
      </c>
      <c r="D131" s="142" t="s">
        <v>164</v>
      </c>
      <c r="E131" s="143" t="s">
        <v>174</v>
      </c>
      <c r="F131" s="144" t="s">
        <v>175</v>
      </c>
      <c r="G131" s="145" t="s">
        <v>167</v>
      </c>
      <c r="H131" s="146">
        <v>797.76</v>
      </c>
      <c r="I131" s="147">
        <v>1</v>
      </c>
      <c r="J131" s="148">
        <f t="shared" si="0"/>
        <v>797.76</v>
      </c>
      <c r="K131" s="149"/>
      <c r="L131" s="30"/>
      <c r="M131" s="150" t="s">
        <v>1</v>
      </c>
      <c r="N131" s="151" t="s">
        <v>41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168</v>
      </c>
      <c r="AT131" s="154" t="s">
        <v>164</v>
      </c>
      <c r="AU131" s="154" t="s">
        <v>163</v>
      </c>
      <c r="AY131" s="14" t="s">
        <v>161</v>
      </c>
      <c r="BE131" s="155">
        <f t="shared" si="4"/>
        <v>0</v>
      </c>
      <c r="BF131" s="155">
        <f t="shared" si="5"/>
        <v>797.76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163</v>
      </c>
      <c r="BK131" s="155">
        <f t="shared" si="9"/>
        <v>797.76</v>
      </c>
      <c r="BL131" s="14" t="s">
        <v>168</v>
      </c>
      <c r="BM131" s="154" t="s">
        <v>1044</v>
      </c>
    </row>
    <row r="132" spans="1:65" s="2" customFormat="1" ht="37.9" customHeight="1" x14ac:dyDescent="0.2">
      <c r="A132" s="29"/>
      <c r="B132" s="141"/>
      <c r="C132" s="142" t="s">
        <v>309</v>
      </c>
      <c r="D132" s="142" t="s">
        <v>164</v>
      </c>
      <c r="E132" s="143" t="s">
        <v>827</v>
      </c>
      <c r="F132" s="144" t="s">
        <v>828</v>
      </c>
      <c r="G132" s="145" t="s">
        <v>167</v>
      </c>
      <c r="H132" s="146">
        <v>797.76</v>
      </c>
      <c r="I132" s="147">
        <v>2.8</v>
      </c>
      <c r="J132" s="148">
        <f t="shared" si="0"/>
        <v>2233.73</v>
      </c>
      <c r="K132" s="149"/>
      <c r="L132" s="30"/>
      <c r="M132" s="150" t="s">
        <v>1</v>
      </c>
      <c r="N132" s="151" t="s">
        <v>41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168</v>
      </c>
      <c r="AT132" s="154" t="s">
        <v>164</v>
      </c>
      <c r="AU132" s="154" t="s">
        <v>163</v>
      </c>
      <c r="AY132" s="14" t="s">
        <v>161</v>
      </c>
      <c r="BE132" s="155">
        <f t="shared" si="4"/>
        <v>0</v>
      </c>
      <c r="BF132" s="155">
        <f t="shared" si="5"/>
        <v>2233.73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163</v>
      </c>
      <c r="BK132" s="155">
        <f t="shared" si="9"/>
        <v>2233.73</v>
      </c>
      <c r="BL132" s="14" t="s">
        <v>168</v>
      </c>
      <c r="BM132" s="154" t="s">
        <v>1045</v>
      </c>
    </row>
    <row r="133" spans="1:65" s="2" customFormat="1" ht="14.45" customHeight="1" x14ac:dyDescent="0.2">
      <c r="A133" s="29"/>
      <c r="B133" s="141"/>
      <c r="C133" s="142" t="s">
        <v>313</v>
      </c>
      <c r="D133" s="142" t="s">
        <v>164</v>
      </c>
      <c r="E133" s="143" t="s">
        <v>537</v>
      </c>
      <c r="F133" s="144" t="s">
        <v>538</v>
      </c>
      <c r="G133" s="145" t="s">
        <v>167</v>
      </c>
      <c r="H133" s="146">
        <v>797.76</v>
      </c>
      <c r="I133" s="147">
        <v>0.3</v>
      </c>
      <c r="J133" s="148">
        <f t="shared" si="0"/>
        <v>239.33</v>
      </c>
      <c r="K133" s="149"/>
      <c r="L133" s="30"/>
      <c r="M133" s="150" t="s">
        <v>1</v>
      </c>
      <c r="N133" s="151" t="s">
        <v>41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168</v>
      </c>
      <c r="AT133" s="154" t="s">
        <v>164</v>
      </c>
      <c r="AU133" s="154" t="s">
        <v>163</v>
      </c>
      <c r="AY133" s="14" t="s">
        <v>161</v>
      </c>
      <c r="BE133" s="155">
        <f t="shared" si="4"/>
        <v>0</v>
      </c>
      <c r="BF133" s="155">
        <f t="shared" si="5"/>
        <v>239.33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163</v>
      </c>
      <c r="BK133" s="155">
        <f t="shared" si="9"/>
        <v>239.33</v>
      </c>
      <c r="BL133" s="14" t="s">
        <v>168</v>
      </c>
      <c r="BM133" s="154" t="s">
        <v>1046</v>
      </c>
    </row>
    <row r="134" spans="1:65" s="12" customFormat="1" ht="22.9" customHeight="1" x14ac:dyDescent="0.2">
      <c r="B134" s="128"/>
      <c r="D134" s="129" t="s">
        <v>74</v>
      </c>
      <c r="E134" s="139" t="s">
        <v>163</v>
      </c>
      <c r="F134" s="139" t="s">
        <v>185</v>
      </c>
      <c r="I134" s="131"/>
      <c r="J134" s="140">
        <f>BK134</f>
        <v>8895.74</v>
      </c>
      <c r="L134" s="128"/>
      <c r="M134" s="133"/>
      <c r="N134" s="134"/>
      <c r="O134" s="134"/>
      <c r="P134" s="135">
        <f>SUM(P135:P138)</f>
        <v>0</v>
      </c>
      <c r="Q134" s="134"/>
      <c r="R134" s="135">
        <f>SUM(R135:R138)</f>
        <v>113.16084480000001</v>
      </c>
      <c r="S134" s="134"/>
      <c r="T134" s="136">
        <f>SUM(T135:T138)</f>
        <v>0</v>
      </c>
      <c r="AR134" s="129" t="s">
        <v>83</v>
      </c>
      <c r="AT134" s="137" t="s">
        <v>74</v>
      </c>
      <c r="AU134" s="137" t="s">
        <v>83</v>
      </c>
      <c r="AY134" s="129" t="s">
        <v>161</v>
      </c>
      <c r="BK134" s="138">
        <f>SUM(BK135:BK138)</f>
        <v>8895.74</v>
      </c>
    </row>
    <row r="135" spans="1:65" s="2" customFormat="1" ht="24.2" customHeight="1" x14ac:dyDescent="0.2">
      <c r="A135" s="29"/>
      <c r="B135" s="141"/>
      <c r="C135" s="142" t="s">
        <v>274</v>
      </c>
      <c r="D135" s="142" t="s">
        <v>164</v>
      </c>
      <c r="E135" s="143" t="s">
        <v>187</v>
      </c>
      <c r="F135" s="144" t="s">
        <v>188</v>
      </c>
      <c r="G135" s="145" t="s">
        <v>167</v>
      </c>
      <c r="H135" s="146">
        <v>48.96</v>
      </c>
      <c r="I135" s="147">
        <v>78</v>
      </c>
      <c r="J135" s="148">
        <f>ROUND(I135*H135,2)</f>
        <v>3818.88</v>
      </c>
      <c r="K135" s="149"/>
      <c r="L135" s="30"/>
      <c r="M135" s="150" t="s">
        <v>1</v>
      </c>
      <c r="N135" s="151" t="s">
        <v>41</v>
      </c>
      <c r="O135" s="55"/>
      <c r="P135" s="152">
        <f>O135*H135</f>
        <v>0</v>
      </c>
      <c r="Q135" s="152">
        <v>2.2151299999999998</v>
      </c>
      <c r="R135" s="152">
        <f>Q135*H135</f>
        <v>108.4527648</v>
      </c>
      <c r="S135" s="152">
        <v>0</v>
      </c>
      <c r="T135" s="15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163</v>
      </c>
      <c r="AY135" s="14" t="s">
        <v>161</v>
      </c>
      <c r="BE135" s="155">
        <f>IF(N135="základná",J135,0)</f>
        <v>0</v>
      </c>
      <c r="BF135" s="155">
        <f>IF(N135="znížená",J135,0)</f>
        <v>3818.88</v>
      </c>
      <c r="BG135" s="155">
        <f>IF(N135="zákl. prenesená",J135,0)</f>
        <v>0</v>
      </c>
      <c r="BH135" s="155">
        <f>IF(N135="zníž. prenesená",J135,0)</f>
        <v>0</v>
      </c>
      <c r="BI135" s="155">
        <f>IF(N135="nulová",J135,0)</f>
        <v>0</v>
      </c>
      <c r="BJ135" s="14" t="s">
        <v>163</v>
      </c>
      <c r="BK135" s="155">
        <f>ROUND(I135*H135,2)</f>
        <v>3818.88</v>
      </c>
      <c r="BL135" s="14" t="s">
        <v>168</v>
      </c>
      <c r="BM135" s="154" t="s">
        <v>1047</v>
      </c>
    </row>
    <row r="136" spans="1:65" s="2" customFormat="1" ht="24.2" customHeight="1" x14ac:dyDescent="0.2">
      <c r="A136" s="29"/>
      <c r="B136" s="141"/>
      <c r="C136" s="142" t="s">
        <v>83</v>
      </c>
      <c r="D136" s="142" t="s">
        <v>164</v>
      </c>
      <c r="E136" s="143" t="s">
        <v>196</v>
      </c>
      <c r="F136" s="144" t="s">
        <v>197</v>
      </c>
      <c r="G136" s="145" t="s">
        <v>198</v>
      </c>
      <c r="H136" s="146">
        <v>1872</v>
      </c>
      <c r="I136" s="147">
        <v>0.5</v>
      </c>
      <c r="J136" s="148">
        <f>ROUND(I136*H136,2)</f>
        <v>936</v>
      </c>
      <c r="K136" s="149"/>
      <c r="L136" s="30"/>
      <c r="M136" s="150" t="s">
        <v>1</v>
      </c>
      <c r="N136" s="151" t="s">
        <v>41</v>
      </c>
      <c r="O136" s="55"/>
      <c r="P136" s="152">
        <f>O136*H136</f>
        <v>0</v>
      </c>
      <c r="Q136" s="152">
        <v>3.0000000000000001E-5</v>
      </c>
      <c r="R136" s="152">
        <f>Q136*H136</f>
        <v>5.6160000000000002E-2</v>
      </c>
      <c r="S136" s="152">
        <v>0</v>
      </c>
      <c r="T136" s="15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163</v>
      </c>
      <c r="AY136" s="14" t="s">
        <v>161</v>
      </c>
      <c r="BE136" s="155">
        <f>IF(N136="základná",J136,0)</f>
        <v>0</v>
      </c>
      <c r="BF136" s="155">
        <f>IF(N136="znížená",J136,0)</f>
        <v>936</v>
      </c>
      <c r="BG136" s="155">
        <f>IF(N136="zákl. prenesená",J136,0)</f>
        <v>0</v>
      </c>
      <c r="BH136" s="155">
        <f>IF(N136="zníž. prenesená",J136,0)</f>
        <v>0</v>
      </c>
      <c r="BI136" s="155">
        <f>IF(N136="nulová",J136,0)</f>
        <v>0</v>
      </c>
      <c r="BJ136" s="14" t="s">
        <v>163</v>
      </c>
      <c r="BK136" s="155">
        <f>ROUND(I136*H136,2)</f>
        <v>936</v>
      </c>
      <c r="BL136" s="14" t="s">
        <v>168</v>
      </c>
      <c r="BM136" s="154" t="s">
        <v>1048</v>
      </c>
    </row>
    <row r="137" spans="1:65" s="2" customFormat="1" ht="14.45" customHeight="1" x14ac:dyDescent="0.2">
      <c r="A137" s="29"/>
      <c r="B137" s="141"/>
      <c r="C137" s="156" t="s">
        <v>163</v>
      </c>
      <c r="D137" s="156" t="s">
        <v>201</v>
      </c>
      <c r="E137" s="157" t="s">
        <v>202</v>
      </c>
      <c r="F137" s="158" t="s">
        <v>203</v>
      </c>
      <c r="G137" s="159" t="s">
        <v>198</v>
      </c>
      <c r="H137" s="160">
        <v>1909.44</v>
      </c>
      <c r="I137" s="161">
        <v>0.6</v>
      </c>
      <c r="J137" s="162">
        <f>ROUND(I137*H137,2)</f>
        <v>1145.6600000000001</v>
      </c>
      <c r="K137" s="163"/>
      <c r="L137" s="164"/>
      <c r="M137" s="165" t="s">
        <v>1</v>
      </c>
      <c r="N137" s="166" t="s">
        <v>41</v>
      </c>
      <c r="O137" s="55"/>
      <c r="P137" s="152">
        <f>O137*H137</f>
        <v>0</v>
      </c>
      <c r="Q137" s="152">
        <v>2.5000000000000001E-4</v>
      </c>
      <c r="R137" s="152">
        <f>Q137*H137</f>
        <v>0.47736000000000001</v>
      </c>
      <c r="S137" s="152">
        <v>0</v>
      </c>
      <c r="T137" s="153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190</v>
      </c>
      <c r="AT137" s="154" t="s">
        <v>201</v>
      </c>
      <c r="AU137" s="154" t="s">
        <v>163</v>
      </c>
      <c r="AY137" s="14" t="s">
        <v>161</v>
      </c>
      <c r="BE137" s="155">
        <f>IF(N137="základná",J137,0)</f>
        <v>0</v>
      </c>
      <c r="BF137" s="155">
        <f>IF(N137="znížená",J137,0)</f>
        <v>1145.6600000000001</v>
      </c>
      <c r="BG137" s="155">
        <f>IF(N137="zákl. prenesená",J137,0)</f>
        <v>0</v>
      </c>
      <c r="BH137" s="155">
        <f>IF(N137="zníž. prenesená",J137,0)</f>
        <v>0</v>
      </c>
      <c r="BI137" s="155">
        <f>IF(N137="nulová",J137,0)</f>
        <v>0</v>
      </c>
      <c r="BJ137" s="14" t="s">
        <v>163</v>
      </c>
      <c r="BK137" s="155">
        <f>ROUND(I137*H137,2)</f>
        <v>1145.6600000000001</v>
      </c>
      <c r="BL137" s="14" t="s">
        <v>168</v>
      </c>
      <c r="BM137" s="154" t="s">
        <v>1049</v>
      </c>
    </row>
    <row r="138" spans="1:65" s="2" customFormat="1" ht="37.9" customHeight="1" x14ac:dyDescent="0.2">
      <c r="A138" s="29"/>
      <c r="B138" s="141"/>
      <c r="C138" s="142" t="s">
        <v>170</v>
      </c>
      <c r="D138" s="142" t="s">
        <v>164</v>
      </c>
      <c r="E138" s="143" t="s">
        <v>206</v>
      </c>
      <c r="F138" s="144" t="s">
        <v>207</v>
      </c>
      <c r="G138" s="145" t="s">
        <v>198</v>
      </c>
      <c r="H138" s="146">
        <v>1872</v>
      </c>
      <c r="I138" s="147">
        <v>1.6</v>
      </c>
      <c r="J138" s="148">
        <f>ROUND(I138*H138,2)</f>
        <v>2995.2</v>
      </c>
      <c r="K138" s="149"/>
      <c r="L138" s="30"/>
      <c r="M138" s="150" t="s">
        <v>1</v>
      </c>
      <c r="N138" s="151" t="s">
        <v>41</v>
      </c>
      <c r="O138" s="55"/>
      <c r="P138" s="152">
        <f>O138*H138</f>
        <v>0</v>
      </c>
      <c r="Q138" s="152">
        <v>2.2300000000000002E-3</v>
      </c>
      <c r="R138" s="152">
        <f>Q138*H138</f>
        <v>4.1745600000000005</v>
      </c>
      <c r="S138" s="152">
        <v>0</v>
      </c>
      <c r="T138" s="153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168</v>
      </c>
      <c r="AT138" s="154" t="s">
        <v>164</v>
      </c>
      <c r="AU138" s="154" t="s">
        <v>163</v>
      </c>
      <c r="AY138" s="14" t="s">
        <v>161</v>
      </c>
      <c r="BE138" s="155">
        <f>IF(N138="základná",J138,0)</f>
        <v>0</v>
      </c>
      <c r="BF138" s="155">
        <f>IF(N138="znížená",J138,0)</f>
        <v>2995.2</v>
      </c>
      <c r="BG138" s="155">
        <f>IF(N138="zákl. prenesená",J138,0)</f>
        <v>0</v>
      </c>
      <c r="BH138" s="155">
        <f>IF(N138="zníž. prenesená",J138,0)</f>
        <v>0</v>
      </c>
      <c r="BI138" s="155">
        <f>IF(N138="nulová",J138,0)</f>
        <v>0</v>
      </c>
      <c r="BJ138" s="14" t="s">
        <v>163</v>
      </c>
      <c r="BK138" s="155">
        <f>ROUND(I138*H138,2)</f>
        <v>2995.2</v>
      </c>
      <c r="BL138" s="14" t="s">
        <v>168</v>
      </c>
      <c r="BM138" s="154" t="s">
        <v>1050</v>
      </c>
    </row>
    <row r="139" spans="1:65" s="12" customFormat="1" ht="22.9" customHeight="1" x14ac:dyDescent="0.2">
      <c r="B139" s="128"/>
      <c r="D139" s="129" t="s">
        <v>74</v>
      </c>
      <c r="E139" s="139" t="s">
        <v>170</v>
      </c>
      <c r="F139" s="139" t="s">
        <v>209</v>
      </c>
      <c r="I139" s="131"/>
      <c r="J139" s="140">
        <f>BK139</f>
        <v>13494.6</v>
      </c>
      <c r="L139" s="128"/>
      <c r="M139" s="133"/>
      <c r="N139" s="134"/>
      <c r="O139" s="134"/>
      <c r="P139" s="135">
        <f>SUM(P140:P141)</f>
        <v>0</v>
      </c>
      <c r="Q139" s="134"/>
      <c r="R139" s="135">
        <f>SUM(R140:R141)</f>
        <v>149.90090849999999</v>
      </c>
      <c r="S139" s="134"/>
      <c r="T139" s="136">
        <f>SUM(T140:T141)</f>
        <v>0</v>
      </c>
      <c r="AR139" s="129" t="s">
        <v>83</v>
      </c>
      <c r="AT139" s="137" t="s">
        <v>74</v>
      </c>
      <c r="AU139" s="137" t="s">
        <v>83</v>
      </c>
      <c r="AY139" s="129" t="s">
        <v>161</v>
      </c>
      <c r="BK139" s="138">
        <f>SUM(BK140:BK141)</f>
        <v>13494.6</v>
      </c>
    </row>
    <row r="140" spans="1:65" s="2" customFormat="1" ht="24.2" customHeight="1" x14ac:dyDescent="0.2">
      <c r="A140" s="29"/>
      <c r="B140" s="141"/>
      <c r="C140" s="142" t="s">
        <v>278</v>
      </c>
      <c r="D140" s="142" t="s">
        <v>164</v>
      </c>
      <c r="E140" s="143" t="s">
        <v>837</v>
      </c>
      <c r="F140" s="144" t="s">
        <v>838</v>
      </c>
      <c r="G140" s="145" t="s">
        <v>167</v>
      </c>
      <c r="H140" s="146">
        <v>68.849999999999994</v>
      </c>
      <c r="I140" s="147">
        <v>145</v>
      </c>
      <c r="J140" s="148">
        <f>ROUND(I140*H140,2)</f>
        <v>9983.25</v>
      </c>
      <c r="K140" s="149"/>
      <c r="L140" s="30"/>
      <c r="M140" s="150" t="s">
        <v>1</v>
      </c>
      <c r="N140" s="151" t="s">
        <v>41</v>
      </c>
      <c r="O140" s="55"/>
      <c r="P140" s="152">
        <f>O140*H140</f>
        <v>0</v>
      </c>
      <c r="Q140" s="152">
        <v>2.1170900000000001</v>
      </c>
      <c r="R140" s="152">
        <f>Q140*H140</f>
        <v>145.76164649999998</v>
      </c>
      <c r="S140" s="152">
        <v>0</v>
      </c>
      <c r="T140" s="153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168</v>
      </c>
      <c r="AT140" s="154" t="s">
        <v>164</v>
      </c>
      <c r="AU140" s="154" t="s">
        <v>163</v>
      </c>
      <c r="AY140" s="14" t="s">
        <v>161</v>
      </c>
      <c r="BE140" s="155">
        <f>IF(N140="základná",J140,0)</f>
        <v>0</v>
      </c>
      <c r="BF140" s="155">
        <f>IF(N140="znížená",J140,0)</f>
        <v>9983.25</v>
      </c>
      <c r="BG140" s="155">
        <f>IF(N140="zákl. prenesená",J140,0)</f>
        <v>0</v>
      </c>
      <c r="BH140" s="155">
        <f>IF(N140="zníž. prenesená",J140,0)</f>
        <v>0</v>
      </c>
      <c r="BI140" s="155">
        <f>IF(N140="nulová",J140,0)</f>
        <v>0</v>
      </c>
      <c r="BJ140" s="14" t="s">
        <v>163</v>
      </c>
      <c r="BK140" s="155">
        <f>ROUND(I140*H140,2)</f>
        <v>9983.25</v>
      </c>
      <c r="BL140" s="14" t="s">
        <v>168</v>
      </c>
      <c r="BM140" s="154" t="s">
        <v>1051</v>
      </c>
    </row>
    <row r="141" spans="1:65" s="2" customFormat="1" ht="24.2" customHeight="1" x14ac:dyDescent="0.2">
      <c r="A141" s="29"/>
      <c r="B141" s="141"/>
      <c r="C141" s="142" t="s">
        <v>283</v>
      </c>
      <c r="D141" s="142" t="s">
        <v>164</v>
      </c>
      <c r="E141" s="143" t="s">
        <v>840</v>
      </c>
      <c r="F141" s="144" t="s">
        <v>841</v>
      </c>
      <c r="G141" s="145" t="s">
        <v>193</v>
      </c>
      <c r="H141" s="146">
        <v>4.1310000000000002</v>
      </c>
      <c r="I141" s="147">
        <v>850</v>
      </c>
      <c r="J141" s="148">
        <f>ROUND(I141*H141,2)</f>
        <v>3511.35</v>
      </c>
      <c r="K141" s="149"/>
      <c r="L141" s="30"/>
      <c r="M141" s="150" t="s">
        <v>1</v>
      </c>
      <c r="N141" s="151" t="s">
        <v>41</v>
      </c>
      <c r="O141" s="55"/>
      <c r="P141" s="152">
        <f>O141*H141</f>
        <v>0</v>
      </c>
      <c r="Q141" s="152">
        <v>1.002</v>
      </c>
      <c r="R141" s="152">
        <f>Q141*H141</f>
        <v>4.1392620000000004</v>
      </c>
      <c r="S141" s="152">
        <v>0</v>
      </c>
      <c r="T141" s="153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168</v>
      </c>
      <c r="AT141" s="154" t="s">
        <v>164</v>
      </c>
      <c r="AU141" s="154" t="s">
        <v>163</v>
      </c>
      <c r="AY141" s="14" t="s">
        <v>161</v>
      </c>
      <c r="BE141" s="155">
        <f>IF(N141="základná",J141,0)</f>
        <v>0</v>
      </c>
      <c r="BF141" s="155">
        <f>IF(N141="znížená",J141,0)</f>
        <v>3511.35</v>
      </c>
      <c r="BG141" s="155">
        <f>IF(N141="zákl. prenesená",J141,0)</f>
        <v>0</v>
      </c>
      <c r="BH141" s="155">
        <f>IF(N141="zníž. prenesená",J141,0)</f>
        <v>0</v>
      </c>
      <c r="BI141" s="155">
        <f>IF(N141="nulová",J141,0)</f>
        <v>0</v>
      </c>
      <c r="BJ141" s="14" t="s">
        <v>163</v>
      </c>
      <c r="BK141" s="155">
        <f>ROUND(I141*H141,2)</f>
        <v>3511.35</v>
      </c>
      <c r="BL141" s="14" t="s">
        <v>168</v>
      </c>
      <c r="BM141" s="154" t="s">
        <v>1052</v>
      </c>
    </row>
    <row r="142" spans="1:65" s="12" customFormat="1" ht="22.9" customHeight="1" x14ac:dyDescent="0.2">
      <c r="B142" s="128"/>
      <c r="D142" s="129" t="s">
        <v>74</v>
      </c>
      <c r="E142" s="139" t="s">
        <v>177</v>
      </c>
      <c r="F142" s="139" t="s">
        <v>235</v>
      </c>
      <c r="I142" s="131"/>
      <c r="J142" s="140">
        <f>BK142</f>
        <v>69700.800000000003</v>
      </c>
      <c r="L142" s="128"/>
      <c r="M142" s="133"/>
      <c r="N142" s="134"/>
      <c r="O142" s="134"/>
      <c r="P142" s="135">
        <f>SUM(P143:P149)</f>
        <v>0</v>
      </c>
      <c r="Q142" s="134"/>
      <c r="R142" s="135">
        <f>SUM(R143:R149)</f>
        <v>2599.8356799999997</v>
      </c>
      <c r="S142" s="134"/>
      <c r="T142" s="136">
        <f>SUM(T143:T149)</f>
        <v>0</v>
      </c>
      <c r="AR142" s="129" t="s">
        <v>83</v>
      </c>
      <c r="AT142" s="137" t="s">
        <v>74</v>
      </c>
      <c r="AU142" s="137" t="s">
        <v>83</v>
      </c>
      <c r="AY142" s="129" t="s">
        <v>161</v>
      </c>
      <c r="BK142" s="138">
        <f>SUM(BK143:BK149)</f>
        <v>69700.800000000003</v>
      </c>
    </row>
    <row r="143" spans="1:65" s="2" customFormat="1" ht="24.2" customHeight="1" x14ac:dyDescent="0.2">
      <c r="A143" s="29"/>
      <c r="B143" s="141"/>
      <c r="C143" s="142" t="s">
        <v>168</v>
      </c>
      <c r="D143" s="142" t="s">
        <v>164</v>
      </c>
      <c r="E143" s="143" t="s">
        <v>237</v>
      </c>
      <c r="F143" s="144" t="s">
        <v>238</v>
      </c>
      <c r="G143" s="145" t="s">
        <v>198</v>
      </c>
      <c r="H143" s="146">
        <v>1872</v>
      </c>
      <c r="I143" s="147">
        <v>9</v>
      </c>
      <c r="J143" s="148">
        <f t="shared" ref="J143:J149" si="10">ROUND(I143*H143,2)</f>
        <v>16848</v>
      </c>
      <c r="K143" s="149"/>
      <c r="L143" s="30"/>
      <c r="M143" s="150" t="s">
        <v>1</v>
      </c>
      <c r="N143" s="151" t="s">
        <v>41</v>
      </c>
      <c r="O143" s="55"/>
      <c r="P143" s="152">
        <f t="shared" ref="P143:P149" si="11">O143*H143</f>
        <v>0</v>
      </c>
      <c r="Q143" s="152">
        <v>0.71643999999999997</v>
      </c>
      <c r="R143" s="152">
        <f t="shared" ref="R143:R149" si="12">Q143*H143</f>
        <v>1341.1756799999998</v>
      </c>
      <c r="S143" s="152">
        <v>0</v>
      </c>
      <c r="T143" s="153">
        <f t="shared" ref="T143:T149" si="13"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168</v>
      </c>
      <c r="AT143" s="154" t="s">
        <v>164</v>
      </c>
      <c r="AU143" s="154" t="s">
        <v>163</v>
      </c>
      <c r="AY143" s="14" t="s">
        <v>161</v>
      </c>
      <c r="BE143" s="155">
        <f t="shared" ref="BE143:BE149" si="14">IF(N143="základná",J143,0)</f>
        <v>0</v>
      </c>
      <c r="BF143" s="155">
        <f t="shared" ref="BF143:BF149" si="15">IF(N143="znížená",J143,0)</f>
        <v>16848</v>
      </c>
      <c r="BG143" s="155">
        <f t="shared" ref="BG143:BG149" si="16">IF(N143="zákl. prenesená",J143,0)</f>
        <v>0</v>
      </c>
      <c r="BH143" s="155">
        <f t="shared" ref="BH143:BH149" si="17">IF(N143="zníž. prenesená",J143,0)</f>
        <v>0</v>
      </c>
      <c r="BI143" s="155">
        <f t="shared" ref="BI143:BI149" si="18">IF(N143="nulová",J143,0)</f>
        <v>0</v>
      </c>
      <c r="BJ143" s="14" t="s">
        <v>163</v>
      </c>
      <c r="BK143" s="155">
        <f t="shared" ref="BK143:BK149" si="19">ROUND(I143*H143,2)</f>
        <v>16848</v>
      </c>
      <c r="BL143" s="14" t="s">
        <v>168</v>
      </c>
      <c r="BM143" s="154" t="s">
        <v>1053</v>
      </c>
    </row>
    <row r="144" spans="1:65" s="2" customFormat="1" ht="24.2" customHeight="1" x14ac:dyDescent="0.2">
      <c r="A144" s="29"/>
      <c r="B144" s="141"/>
      <c r="C144" s="142" t="s">
        <v>177</v>
      </c>
      <c r="D144" s="142" t="s">
        <v>164</v>
      </c>
      <c r="E144" s="143" t="s">
        <v>1054</v>
      </c>
      <c r="F144" s="144" t="s">
        <v>1055</v>
      </c>
      <c r="G144" s="145" t="s">
        <v>198</v>
      </c>
      <c r="H144" s="146">
        <v>104</v>
      </c>
      <c r="I144" s="147">
        <v>3.3</v>
      </c>
      <c r="J144" s="148">
        <f t="shared" si="10"/>
        <v>343.2</v>
      </c>
      <c r="K144" s="149"/>
      <c r="L144" s="30"/>
      <c r="M144" s="150" t="s">
        <v>1</v>
      </c>
      <c r="N144" s="151" t="s">
        <v>41</v>
      </c>
      <c r="O144" s="55"/>
      <c r="P144" s="152">
        <f t="shared" si="11"/>
        <v>0</v>
      </c>
      <c r="Q144" s="152">
        <v>0.18906999999999999</v>
      </c>
      <c r="R144" s="152">
        <f t="shared" si="12"/>
        <v>19.66328</v>
      </c>
      <c r="S144" s="152">
        <v>0</v>
      </c>
      <c r="T144" s="153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168</v>
      </c>
      <c r="AT144" s="154" t="s">
        <v>164</v>
      </c>
      <c r="AU144" s="154" t="s">
        <v>163</v>
      </c>
      <c r="AY144" s="14" t="s">
        <v>161</v>
      </c>
      <c r="BE144" s="155">
        <f t="shared" si="14"/>
        <v>0</v>
      </c>
      <c r="BF144" s="155">
        <f t="shared" si="15"/>
        <v>343.2</v>
      </c>
      <c r="BG144" s="155">
        <f t="shared" si="16"/>
        <v>0</v>
      </c>
      <c r="BH144" s="155">
        <f t="shared" si="17"/>
        <v>0</v>
      </c>
      <c r="BI144" s="155">
        <f t="shared" si="18"/>
        <v>0</v>
      </c>
      <c r="BJ144" s="14" t="s">
        <v>163</v>
      </c>
      <c r="BK144" s="155">
        <f t="shared" si="19"/>
        <v>343.2</v>
      </c>
      <c r="BL144" s="14" t="s">
        <v>168</v>
      </c>
      <c r="BM144" s="154" t="s">
        <v>1056</v>
      </c>
    </row>
    <row r="145" spans="1:65" s="2" customFormat="1" ht="37.9" customHeight="1" x14ac:dyDescent="0.2">
      <c r="A145" s="29"/>
      <c r="B145" s="141"/>
      <c r="C145" s="142" t="s">
        <v>181</v>
      </c>
      <c r="D145" s="142" t="s">
        <v>164</v>
      </c>
      <c r="E145" s="143" t="s">
        <v>241</v>
      </c>
      <c r="F145" s="144" t="s">
        <v>242</v>
      </c>
      <c r="G145" s="145" t="s">
        <v>198</v>
      </c>
      <c r="H145" s="146">
        <v>1768</v>
      </c>
      <c r="I145" s="147">
        <v>10.1</v>
      </c>
      <c r="J145" s="148">
        <f t="shared" si="10"/>
        <v>17856.8</v>
      </c>
      <c r="K145" s="149"/>
      <c r="L145" s="30"/>
      <c r="M145" s="150" t="s">
        <v>1</v>
      </c>
      <c r="N145" s="151" t="s">
        <v>41</v>
      </c>
      <c r="O145" s="55"/>
      <c r="P145" s="152">
        <f t="shared" si="11"/>
        <v>0</v>
      </c>
      <c r="Q145" s="152">
        <v>0.38307999999999998</v>
      </c>
      <c r="R145" s="152">
        <f t="shared" si="12"/>
        <v>677.28543999999999</v>
      </c>
      <c r="S145" s="152">
        <v>0</v>
      </c>
      <c r="T145" s="153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168</v>
      </c>
      <c r="AT145" s="154" t="s">
        <v>164</v>
      </c>
      <c r="AU145" s="154" t="s">
        <v>163</v>
      </c>
      <c r="AY145" s="14" t="s">
        <v>161</v>
      </c>
      <c r="BE145" s="155">
        <f t="shared" si="14"/>
        <v>0</v>
      </c>
      <c r="BF145" s="155">
        <f t="shared" si="15"/>
        <v>17856.8</v>
      </c>
      <c r="BG145" s="155">
        <f t="shared" si="16"/>
        <v>0</v>
      </c>
      <c r="BH145" s="155">
        <f t="shared" si="17"/>
        <v>0</v>
      </c>
      <c r="BI145" s="155">
        <f t="shared" si="18"/>
        <v>0</v>
      </c>
      <c r="BJ145" s="14" t="s">
        <v>163</v>
      </c>
      <c r="BK145" s="155">
        <f t="shared" si="19"/>
        <v>17856.8</v>
      </c>
      <c r="BL145" s="14" t="s">
        <v>168</v>
      </c>
      <c r="BM145" s="154" t="s">
        <v>1057</v>
      </c>
    </row>
    <row r="146" spans="1:65" s="2" customFormat="1" ht="24.2" customHeight="1" x14ac:dyDescent="0.2">
      <c r="A146" s="29"/>
      <c r="B146" s="141"/>
      <c r="C146" s="142" t="s">
        <v>186</v>
      </c>
      <c r="D146" s="142" t="s">
        <v>164</v>
      </c>
      <c r="E146" s="143" t="s">
        <v>244</v>
      </c>
      <c r="F146" s="144" t="s">
        <v>245</v>
      </c>
      <c r="G146" s="145" t="s">
        <v>198</v>
      </c>
      <c r="H146" s="146">
        <v>1768</v>
      </c>
      <c r="I146" s="147">
        <v>0.7</v>
      </c>
      <c r="J146" s="148">
        <f t="shared" si="10"/>
        <v>1237.5999999999999</v>
      </c>
      <c r="K146" s="149"/>
      <c r="L146" s="30"/>
      <c r="M146" s="150" t="s">
        <v>1</v>
      </c>
      <c r="N146" s="151" t="s">
        <v>41</v>
      </c>
      <c r="O146" s="55"/>
      <c r="P146" s="152">
        <f t="shared" si="11"/>
        <v>0</v>
      </c>
      <c r="Q146" s="152">
        <v>6.0099999999999997E-3</v>
      </c>
      <c r="R146" s="152">
        <f t="shared" si="12"/>
        <v>10.625679999999999</v>
      </c>
      <c r="S146" s="152">
        <v>0</v>
      </c>
      <c r="T146" s="153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168</v>
      </c>
      <c r="AT146" s="154" t="s">
        <v>164</v>
      </c>
      <c r="AU146" s="154" t="s">
        <v>163</v>
      </c>
      <c r="AY146" s="14" t="s">
        <v>161</v>
      </c>
      <c r="BE146" s="155">
        <f t="shared" si="14"/>
        <v>0</v>
      </c>
      <c r="BF146" s="155">
        <f t="shared" si="15"/>
        <v>1237.5999999999999</v>
      </c>
      <c r="BG146" s="155">
        <f t="shared" si="16"/>
        <v>0</v>
      </c>
      <c r="BH146" s="155">
        <f t="shared" si="17"/>
        <v>0</v>
      </c>
      <c r="BI146" s="155">
        <f t="shared" si="18"/>
        <v>0</v>
      </c>
      <c r="BJ146" s="14" t="s">
        <v>163</v>
      </c>
      <c r="BK146" s="155">
        <f t="shared" si="19"/>
        <v>1237.5999999999999</v>
      </c>
      <c r="BL146" s="14" t="s">
        <v>168</v>
      </c>
      <c r="BM146" s="154" t="s">
        <v>1058</v>
      </c>
    </row>
    <row r="147" spans="1:65" s="2" customFormat="1" ht="24.2" customHeight="1" x14ac:dyDescent="0.2">
      <c r="A147" s="29"/>
      <c r="B147" s="141"/>
      <c r="C147" s="142" t="s">
        <v>190</v>
      </c>
      <c r="D147" s="142" t="s">
        <v>164</v>
      </c>
      <c r="E147" s="143" t="s">
        <v>248</v>
      </c>
      <c r="F147" s="144" t="s">
        <v>249</v>
      </c>
      <c r="G147" s="145" t="s">
        <v>198</v>
      </c>
      <c r="H147" s="146">
        <v>1768</v>
      </c>
      <c r="I147" s="147">
        <v>0.6</v>
      </c>
      <c r="J147" s="148">
        <f t="shared" si="10"/>
        <v>1060.8</v>
      </c>
      <c r="K147" s="149"/>
      <c r="L147" s="30"/>
      <c r="M147" s="150" t="s">
        <v>1</v>
      </c>
      <c r="N147" s="151" t="s">
        <v>41</v>
      </c>
      <c r="O147" s="55"/>
      <c r="P147" s="152">
        <f t="shared" si="11"/>
        <v>0</v>
      </c>
      <c r="Q147" s="152">
        <v>5.1000000000000004E-4</v>
      </c>
      <c r="R147" s="152">
        <f t="shared" si="12"/>
        <v>0.90168000000000004</v>
      </c>
      <c r="S147" s="152">
        <v>0</v>
      </c>
      <c r="T147" s="153">
        <f t="shared" si="13"/>
        <v>0</v>
      </c>
      <c r="U147" s="29"/>
      <c r="V147" s="188"/>
      <c r="W147" s="188"/>
      <c r="X147" s="155"/>
      <c r="Y147" s="188"/>
      <c r="Z147" s="29"/>
      <c r="AA147" s="29"/>
      <c r="AB147" s="29"/>
      <c r="AC147" s="29"/>
      <c r="AD147" s="29"/>
      <c r="AE147" s="29"/>
      <c r="AR147" s="154" t="s">
        <v>168</v>
      </c>
      <c r="AT147" s="154" t="s">
        <v>164</v>
      </c>
      <c r="AU147" s="154" t="s">
        <v>163</v>
      </c>
      <c r="AY147" s="14" t="s">
        <v>161</v>
      </c>
      <c r="BE147" s="155">
        <f t="shared" si="14"/>
        <v>0</v>
      </c>
      <c r="BF147" s="155">
        <f t="shared" si="15"/>
        <v>1060.8</v>
      </c>
      <c r="BG147" s="155">
        <f t="shared" si="16"/>
        <v>0</v>
      </c>
      <c r="BH147" s="155">
        <f t="shared" si="17"/>
        <v>0</v>
      </c>
      <c r="BI147" s="155">
        <f t="shared" si="18"/>
        <v>0</v>
      </c>
      <c r="BJ147" s="14" t="s">
        <v>163</v>
      </c>
      <c r="BK147" s="155">
        <f t="shared" si="19"/>
        <v>1060.8</v>
      </c>
      <c r="BL147" s="14" t="s">
        <v>168</v>
      </c>
      <c r="BM147" s="154" t="s">
        <v>1059</v>
      </c>
    </row>
    <row r="148" spans="1:65" s="2" customFormat="1" ht="24.2" customHeight="1" x14ac:dyDescent="0.2">
      <c r="A148" s="29"/>
      <c r="B148" s="141"/>
      <c r="C148" s="142" t="s">
        <v>195</v>
      </c>
      <c r="D148" s="142" t="s">
        <v>164</v>
      </c>
      <c r="E148" s="143" t="s">
        <v>252</v>
      </c>
      <c r="F148" s="144" t="s">
        <v>253</v>
      </c>
      <c r="G148" s="145" t="s">
        <v>198</v>
      </c>
      <c r="H148" s="146">
        <v>1768</v>
      </c>
      <c r="I148" s="147">
        <v>7.3</v>
      </c>
      <c r="J148" s="148">
        <f t="shared" si="10"/>
        <v>12906.4</v>
      </c>
      <c r="K148" s="149"/>
      <c r="L148" s="30"/>
      <c r="M148" s="150" t="s">
        <v>1</v>
      </c>
      <c r="N148" s="151" t="s">
        <v>41</v>
      </c>
      <c r="O148" s="55"/>
      <c r="P148" s="152">
        <f t="shared" si="11"/>
        <v>0</v>
      </c>
      <c r="Q148" s="152">
        <v>0.10373</v>
      </c>
      <c r="R148" s="152">
        <f t="shared" si="12"/>
        <v>183.39464000000001</v>
      </c>
      <c r="S148" s="152">
        <v>0</v>
      </c>
      <c r="T148" s="153">
        <f t="shared" si="13"/>
        <v>0</v>
      </c>
      <c r="U148" s="29"/>
      <c r="V148" s="188"/>
      <c r="W148" s="188"/>
      <c r="X148" s="155"/>
      <c r="Y148" s="188"/>
      <c r="Z148" s="29"/>
      <c r="AA148" s="29"/>
      <c r="AB148" s="29"/>
      <c r="AC148" s="29"/>
      <c r="AD148" s="29"/>
      <c r="AE148" s="29"/>
      <c r="AR148" s="154" t="s">
        <v>168</v>
      </c>
      <c r="AT148" s="154" t="s">
        <v>164</v>
      </c>
      <c r="AU148" s="154" t="s">
        <v>163</v>
      </c>
      <c r="AY148" s="14" t="s">
        <v>161</v>
      </c>
      <c r="BE148" s="155">
        <f t="shared" si="14"/>
        <v>0</v>
      </c>
      <c r="BF148" s="155">
        <f t="shared" si="15"/>
        <v>12906.4</v>
      </c>
      <c r="BG148" s="155">
        <f t="shared" si="16"/>
        <v>0</v>
      </c>
      <c r="BH148" s="155">
        <f t="shared" si="17"/>
        <v>0</v>
      </c>
      <c r="BI148" s="155">
        <f t="shared" si="18"/>
        <v>0</v>
      </c>
      <c r="BJ148" s="14" t="s">
        <v>163</v>
      </c>
      <c r="BK148" s="155">
        <f t="shared" si="19"/>
        <v>12906.4</v>
      </c>
      <c r="BL148" s="14" t="s">
        <v>168</v>
      </c>
      <c r="BM148" s="154" t="s">
        <v>1060</v>
      </c>
    </row>
    <row r="149" spans="1:65" s="2" customFormat="1" ht="24.2" customHeight="1" x14ac:dyDescent="0.2">
      <c r="A149" s="29"/>
      <c r="B149" s="141"/>
      <c r="C149" s="142" t="s">
        <v>200</v>
      </c>
      <c r="D149" s="142" t="s">
        <v>164</v>
      </c>
      <c r="E149" s="143" t="s">
        <v>256</v>
      </c>
      <c r="F149" s="144" t="s">
        <v>257</v>
      </c>
      <c r="G149" s="145" t="s">
        <v>198</v>
      </c>
      <c r="H149" s="146">
        <v>1768</v>
      </c>
      <c r="I149" s="147">
        <v>11</v>
      </c>
      <c r="J149" s="148">
        <f t="shared" si="10"/>
        <v>19448</v>
      </c>
      <c r="K149" s="149"/>
      <c r="L149" s="30"/>
      <c r="M149" s="150" t="s">
        <v>1</v>
      </c>
      <c r="N149" s="151" t="s">
        <v>41</v>
      </c>
      <c r="O149" s="55"/>
      <c r="P149" s="152">
        <f t="shared" si="11"/>
        <v>0</v>
      </c>
      <c r="Q149" s="152">
        <v>0.20746000000000001</v>
      </c>
      <c r="R149" s="152">
        <f t="shared" si="12"/>
        <v>366.78928000000002</v>
      </c>
      <c r="S149" s="152">
        <v>0</v>
      </c>
      <c r="T149" s="153">
        <f t="shared" si="13"/>
        <v>0</v>
      </c>
      <c r="U149" s="29"/>
      <c r="V149" s="188"/>
      <c r="W149" s="188"/>
      <c r="X149" s="155"/>
      <c r="Y149" s="188"/>
      <c r="Z149" s="29"/>
      <c r="AA149" s="29"/>
      <c r="AB149" s="29"/>
      <c r="AC149" s="29"/>
      <c r="AD149" s="29"/>
      <c r="AE149" s="29"/>
      <c r="AR149" s="154" t="s">
        <v>168</v>
      </c>
      <c r="AT149" s="154" t="s">
        <v>164</v>
      </c>
      <c r="AU149" s="154" t="s">
        <v>163</v>
      </c>
      <c r="AY149" s="14" t="s">
        <v>161</v>
      </c>
      <c r="BE149" s="155">
        <f t="shared" si="14"/>
        <v>0</v>
      </c>
      <c r="BF149" s="155">
        <f t="shared" si="15"/>
        <v>19448</v>
      </c>
      <c r="BG149" s="155">
        <f t="shared" si="16"/>
        <v>0</v>
      </c>
      <c r="BH149" s="155">
        <f t="shared" si="17"/>
        <v>0</v>
      </c>
      <c r="BI149" s="155">
        <f t="shared" si="18"/>
        <v>0</v>
      </c>
      <c r="BJ149" s="14" t="s">
        <v>163</v>
      </c>
      <c r="BK149" s="155">
        <f t="shared" si="19"/>
        <v>19448</v>
      </c>
      <c r="BL149" s="14" t="s">
        <v>168</v>
      </c>
      <c r="BM149" s="154" t="s">
        <v>1061</v>
      </c>
    </row>
    <row r="150" spans="1:65" s="12" customFormat="1" ht="22.9" customHeight="1" x14ac:dyDescent="0.2">
      <c r="B150" s="128"/>
      <c r="D150" s="129" t="s">
        <v>74</v>
      </c>
      <c r="E150" s="139" t="s">
        <v>195</v>
      </c>
      <c r="F150" s="139" t="s">
        <v>849</v>
      </c>
      <c r="I150" s="131"/>
      <c r="J150" s="140">
        <f>BK150</f>
        <v>12156.54</v>
      </c>
      <c r="L150" s="128"/>
      <c r="M150" s="133"/>
      <c r="N150" s="134"/>
      <c r="O150" s="134"/>
      <c r="P150" s="135">
        <f>SUM(P151:P155)</f>
        <v>0</v>
      </c>
      <c r="Q150" s="134"/>
      <c r="R150" s="135">
        <f>SUM(R151:R155)</f>
        <v>97.595290000000006</v>
      </c>
      <c r="S150" s="134"/>
      <c r="T150" s="136">
        <f>SUM(T151:T155)</f>
        <v>0</v>
      </c>
      <c r="X150" s="190"/>
      <c r="AR150" s="129" t="s">
        <v>83</v>
      </c>
      <c r="AT150" s="137" t="s">
        <v>74</v>
      </c>
      <c r="AU150" s="137" t="s">
        <v>83</v>
      </c>
      <c r="AY150" s="129" t="s">
        <v>161</v>
      </c>
      <c r="BK150" s="138">
        <f>SUM(BK151:BK155)</f>
        <v>12156.54</v>
      </c>
    </row>
    <row r="151" spans="1:65" s="2" customFormat="1" ht="24.2" customHeight="1" x14ac:dyDescent="0.2">
      <c r="A151" s="29"/>
      <c r="B151" s="141"/>
      <c r="C151" s="142" t="s">
        <v>205</v>
      </c>
      <c r="D151" s="142" t="s">
        <v>164</v>
      </c>
      <c r="E151" s="143" t="s">
        <v>850</v>
      </c>
      <c r="F151" s="144" t="s">
        <v>851</v>
      </c>
      <c r="G151" s="145" t="s">
        <v>272</v>
      </c>
      <c r="H151" s="146">
        <v>402.8</v>
      </c>
      <c r="I151" s="147">
        <v>8</v>
      </c>
      <c r="J151" s="148">
        <f>ROUND(I151*H151,2)</f>
        <v>3222.4</v>
      </c>
      <c r="K151" s="149"/>
      <c r="L151" s="30"/>
      <c r="M151" s="150" t="s">
        <v>1</v>
      </c>
      <c r="N151" s="151" t="s">
        <v>41</v>
      </c>
      <c r="O151" s="55"/>
      <c r="P151" s="152">
        <f>O151*H151</f>
        <v>0</v>
      </c>
      <c r="Q151" s="152">
        <v>0.12584000000000001</v>
      </c>
      <c r="R151" s="152">
        <f>Q151*H151</f>
        <v>50.688352000000002</v>
      </c>
      <c r="S151" s="152">
        <v>0</v>
      </c>
      <c r="T151" s="153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168</v>
      </c>
      <c r="AT151" s="154" t="s">
        <v>164</v>
      </c>
      <c r="AU151" s="154" t="s">
        <v>163</v>
      </c>
      <c r="AY151" s="14" t="s">
        <v>161</v>
      </c>
      <c r="BE151" s="155">
        <f>IF(N151="základná",J151,0)</f>
        <v>0</v>
      </c>
      <c r="BF151" s="155">
        <f>IF(N151="znížená",J151,0)</f>
        <v>3222.4</v>
      </c>
      <c r="BG151" s="155">
        <f>IF(N151="zákl. prenesená",J151,0)</f>
        <v>0</v>
      </c>
      <c r="BH151" s="155">
        <f>IF(N151="zníž. prenesená",J151,0)</f>
        <v>0</v>
      </c>
      <c r="BI151" s="155">
        <f>IF(N151="nulová",J151,0)</f>
        <v>0</v>
      </c>
      <c r="BJ151" s="14" t="s">
        <v>163</v>
      </c>
      <c r="BK151" s="155">
        <f>ROUND(I151*H151,2)</f>
        <v>3222.4</v>
      </c>
      <c r="BL151" s="14" t="s">
        <v>168</v>
      </c>
      <c r="BM151" s="154" t="s">
        <v>1062</v>
      </c>
    </row>
    <row r="152" spans="1:65" s="2" customFormat="1" ht="14.45" customHeight="1" x14ac:dyDescent="0.2">
      <c r="A152" s="29"/>
      <c r="B152" s="141"/>
      <c r="C152" s="156" t="s">
        <v>210</v>
      </c>
      <c r="D152" s="156" t="s">
        <v>201</v>
      </c>
      <c r="E152" s="157" t="s">
        <v>853</v>
      </c>
      <c r="F152" s="158" t="s">
        <v>854</v>
      </c>
      <c r="G152" s="159" t="s">
        <v>290</v>
      </c>
      <c r="H152" s="160">
        <v>406.82799999999997</v>
      </c>
      <c r="I152" s="161">
        <v>5</v>
      </c>
      <c r="J152" s="162">
        <f>ROUND(I152*H152,2)</f>
        <v>2034.14</v>
      </c>
      <c r="K152" s="163"/>
      <c r="L152" s="164"/>
      <c r="M152" s="165" t="s">
        <v>1</v>
      </c>
      <c r="N152" s="166" t="s">
        <v>41</v>
      </c>
      <c r="O152" s="55"/>
      <c r="P152" s="152">
        <f>O152*H152</f>
        <v>0</v>
      </c>
      <c r="Q152" s="152">
        <v>8.1000000000000003E-2</v>
      </c>
      <c r="R152" s="152">
        <f>Q152*H152</f>
        <v>32.953068000000002</v>
      </c>
      <c r="S152" s="152">
        <v>0</v>
      </c>
      <c r="T152" s="153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190</v>
      </c>
      <c r="AT152" s="154" t="s">
        <v>201</v>
      </c>
      <c r="AU152" s="154" t="s">
        <v>163</v>
      </c>
      <c r="AY152" s="14" t="s">
        <v>161</v>
      </c>
      <c r="BE152" s="155">
        <f>IF(N152="základná",J152,0)</f>
        <v>0</v>
      </c>
      <c r="BF152" s="155">
        <f>IF(N152="znížená",J152,0)</f>
        <v>2034.14</v>
      </c>
      <c r="BG152" s="155">
        <f>IF(N152="zákl. prenesená",J152,0)</f>
        <v>0</v>
      </c>
      <c r="BH152" s="155">
        <f>IF(N152="zníž. prenesená",J152,0)</f>
        <v>0</v>
      </c>
      <c r="BI152" s="155">
        <f>IF(N152="nulová",J152,0)</f>
        <v>0</v>
      </c>
      <c r="BJ152" s="14" t="s">
        <v>163</v>
      </c>
      <c r="BK152" s="155">
        <f>ROUND(I152*H152,2)</f>
        <v>2034.14</v>
      </c>
      <c r="BL152" s="14" t="s">
        <v>168</v>
      </c>
      <c r="BM152" s="154" t="s">
        <v>1063</v>
      </c>
    </row>
    <row r="153" spans="1:65" s="2" customFormat="1" ht="37.9" customHeight="1" x14ac:dyDescent="0.2">
      <c r="A153" s="29"/>
      <c r="B153" s="141"/>
      <c r="C153" s="142" t="s">
        <v>214</v>
      </c>
      <c r="D153" s="142" t="s">
        <v>164</v>
      </c>
      <c r="E153" s="143" t="s">
        <v>1064</v>
      </c>
      <c r="F153" s="144" t="s">
        <v>1065</v>
      </c>
      <c r="G153" s="145" t="s">
        <v>272</v>
      </c>
      <c r="H153" s="146">
        <v>23</v>
      </c>
      <c r="I153" s="147">
        <v>25</v>
      </c>
      <c r="J153" s="148">
        <f>ROUND(I153*H153,2)</f>
        <v>575</v>
      </c>
      <c r="K153" s="149"/>
      <c r="L153" s="30"/>
      <c r="M153" s="150" t="s">
        <v>1</v>
      </c>
      <c r="N153" s="151" t="s">
        <v>41</v>
      </c>
      <c r="O153" s="55"/>
      <c r="P153" s="152">
        <f>O153*H153</f>
        <v>0</v>
      </c>
      <c r="Q153" s="152">
        <v>0.44189000000000001</v>
      </c>
      <c r="R153" s="152">
        <f>Q153*H153</f>
        <v>10.16347</v>
      </c>
      <c r="S153" s="152">
        <v>0</v>
      </c>
      <c r="T153" s="153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168</v>
      </c>
      <c r="AT153" s="154" t="s">
        <v>164</v>
      </c>
      <c r="AU153" s="154" t="s">
        <v>163</v>
      </c>
      <c r="AY153" s="14" t="s">
        <v>161</v>
      </c>
      <c r="BE153" s="155">
        <f>IF(N153="základná",J153,0)</f>
        <v>0</v>
      </c>
      <c r="BF153" s="155">
        <f>IF(N153="znížená",J153,0)</f>
        <v>575</v>
      </c>
      <c r="BG153" s="155">
        <f>IF(N153="zákl. prenesená",J153,0)</f>
        <v>0</v>
      </c>
      <c r="BH153" s="155">
        <f>IF(N153="zníž. prenesená",J153,0)</f>
        <v>0</v>
      </c>
      <c r="BI153" s="155">
        <f>IF(N153="nulová",J153,0)</f>
        <v>0</v>
      </c>
      <c r="BJ153" s="14" t="s">
        <v>163</v>
      </c>
      <c r="BK153" s="155">
        <f>ROUND(I153*H153,2)</f>
        <v>575</v>
      </c>
      <c r="BL153" s="14" t="s">
        <v>168</v>
      </c>
      <c r="BM153" s="154" t="s">
        <v>1066</v>
      </c>
    </row>
    <row r="154" spans="1:65" s="2" customFormat="1" ht="49.15" customHeight="1" x14ac:dyDescent="0.2">
      <c r="A154" s="29"/>
      <c r="B154" s="141"/>
      <c r="C154" s="156" t="s">
        <v>218</v>
      </c>
      <c r="D154" s="156" t="s">
        <v>201</v>
      </c>
      <c r="E154" s="157" t="s">
        <v>1067</v>
      </c>
      <c r="F154" s="158" t="s">
        <v>1068</v>
      </c>
      <c r="G154" s="159" t="s">
        <v>290</v>
      </c>
      <c r="H154" s="160">
        <v>46</v>
      </c>
      <c r="I154" s="161">
        <v>95</v>
      </c>
      <c r="J154" s="162">
        <f>ROUND(I154*H154,2)</f>
        <v>4370</v>
      </c>
      <c r="K154" s="163"/>
      <c r="L154" s="164"/>
      <c r="M154" s="165" t="s">
        <v>1</v>
      </c>
      <c r="N154" s="166" t="s">
        <v>41</v>
      </c>
      <c r="O154" s="55"/>
      <c r="P154" s="152">
        <f>O154*H154</f>
        <v>0</v>
      </c>
      <c r="Q154" s="152">
        <v>2.0899999999999998E-2</v>
      </c>
      <c r="R154" s="152">
        <f>Q154*H154</f>
        <v>0.96139999999999992</v>
      </c>
      <c r="S154" s="152">
        <v>0</v>
      </c>
      <c r="T154" s="153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190</v>
      </c>
      <c r="AT154" s="154" t="s">
        <v>201</v>
      </c>
      <c r="AU154" s="154" t="s">
        <v>163</v>
      </c>
      <c r="AY154" s="14" t="s">
        <v>161</v>
      </c>
      <c r="BE154" s="155">
        <f>IF(N154="základná",J154,0)</f>
        <v>0</v>
      </c>
      <c r="BF154" s="155">
        <f>IF(N154="znížená",J154,0)</f>
        <v>4370</v>
      </c>
      <c r="BG154" s="155">
        <f>IF(N154="zákl. prenesená",J154,0)</f>
        <v>0</v>
      </c>
      <c r="BH154" s="155">
        <f>IF(N154="zníž. prenesená",J154,0)</f>
        <v>0</v>
      </c>
      <c r="BI154" s="155">
        <f>IF(N154="nulová",J154,0)</f>
        <v>0</v>
      </c>
      <c r="BJ154" s="14" t="s">
        <v>163</v>
      </c>
      <c r="BK154" s="155">
        <f>ROUND(I154*H154,2)</f>
        <v>4370</v>
      </c>
      <c r="BL154" s="14" t="s">
        <v>168</v>
      </c>
      <c r="BM154" s="154" t="s">
        <v>1069</v>
      </c>
    </row>
    <row r="155" spans="1:65" s="2" customFormat="1" ht="37.9" customHeight="1" x14ac:dyDescent="0.2">
      <c r="A155" s="29"/>
      <c r="B155" s="141"/>
      <c r="C155" s="156" t="s">
        <v>222</v>
      </c>
      <c r="D155" s="156" t="s">
        <v>201</v>
      </c>
      <c r="E155" s="157" t="s">
        <v>1070</v>
      </c>
      <c r="F155" s="158" t="s">
        <v>1071</v>
      </c>
      <c r="G155" s="159" t="s">
        <v>290</v>
      </c>
      <c r="H155" s="160">
        <v>23</v>
      </c>
      <c r="I155" s="161">
        <v>85</v>
      </c>
      <c r="J155" s="162">
        <f>ROUND(I155*H155,2)</f>
        <v>1955</v>
      </c>
      <c r="K155" s="163"/>
      <c r="L155" s="164"/>
      <c r="M155" s="165" t="s">
        <v>1</v>
      </c>
      <c r="N155" s="166" t="s">
        <v>41</v>
      </c>
      <c r="O155" s="55"/>
      <c r="P155" s="152">
        <f>O155*H155</f>
        <v>0</v>
      </c>
      <c r="Q155" s="152">
        <v>0.123</v>
      </c>
      <c r="R155" s="152">
        <f>Q155*H155</f>
        <v>2.8289999999999997</v>
      </c>
      <c r="S155" s="152">
        <v>0</v>
      </c>
      <c r="T155" s="153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190</v>
      </c>
      <c r="AT155" s="154" t="s">
        <v>201</v>
      </c>
      <c r="AU155" s="154" t="s">
        <v>163</v>
      </c>
      <c r="AY155" s="14" t="s">
        <v>161</v>
      </c>
      <c r="BE155" s="155">
        <f>IF(N155="základná",J155,0)</f>
        <v>0</v>
      </c>
      <c r="BF155" s="155">
        <f>IF(N155="znížená",J155,0)</f>
        <v>1955</v>
      </c>
      <c r="BG155" s="155">
        <f>IF(N155="zákl. prenesená",J155,0)</f>
        <v>0</v>
      </c>
      <c r="BH155" s="155">
        <f>IF(N155="zníž. prenesená",J155,0)</f>
        <v>0</v>
      </c>
      <c r="BI155" s="155">
        <f>IF(N155="nulová",J155,0)</f>
        <v>0</v>
      </c>
      <c r="BJ155" s="14" t="s">
        <v>163</v>
      </c>
      <c r="BK155" s="155">
        <f>ROUND(I155*H155,2)</f>
        <v>1955</v>
      </c>
      <c r="BL155" s="14" t="s">
        <v>168</v>
      </c>
      <c r="BM155" s="154" t="s">
        <v>1072</v>
      </c>
    </row>
    <row r="156" spans="1:65" s="12" customFormat="1" ht="22.9" customHeight="1" x14ac:dyDescent="0.2">
      <c r="B156" s="128"/>
      <c r="D156" s="129" t="s">
        <v>74</v>
      </c>
      <c r="E156" s="139" t="s">
        <v>259</v>
      </c>
      <c r="F156" s="139" t="s">
        <v>260</v>
      </c>
      <c r="I156" s="131"/>
      <c r="J156" s="140">
        <f>BK156</f>
        <v>14802.47</v>
      </c>
      <c r="L156" s="128"/>
      <c r="M156" s="133"/>
      <c r="N156" s="134"/>
      <c r="O156" s="134"/>
      <c r="P156" s="135">
        <f>P157</f>
        <v>0</v>
      </c>
      <c r="Q156" s="134"/>
      <c r="R156" s="135">
        <f>R157</f>
        <v>0</v>
      </c>
      <c r="S156" s="134"/>
      <c r="T156" s="136">
        <f>T157</f>
        <v>0</v>
      </c>
      <c r="AR156" s="129" t="s">
        <v>83</v>
      </c>
      <c r="AT156" s="137" t="s">
        <v>74</v>
      </c>
      <c r="AU156" s="137" t="s">
        <v>83</v>
      </c>
      <c r="AY156" s="129" t="s">
        <v>161</v>
      </c>
      <c r="BK156" s="138">
        <f>BK157</f>
        <v>14802.47</v>
      </c>
    </row>
    <row r="157" spans="1:65" s="2" customFormat="1" ht="24.2" customHeight="1" x14ac:dyDescent="0.2">
      <c r="A157" s="29"/>
      <c r="B157" s="141"/>
      <c r="C157" s="142" t="s">
        <v>226</v>
      </c>
      <c r="D157" s="142" t="s">
        <v>164</v>
      </c>
      <c r="E157" s="143" t="s">
        <v>856</v>
      </c>
      <c r="F157" s="144" t="s">
        <v>857</v>
      </c>
      <c r="G157" s="145" t="s">
        <v>193</v>
      </c>
      <c r="H157" s="146">
        <v>2960.4929999999999</v>
      </c>
      <c r="I157" s="147">
        <v>5</v>
      </c>
      <c r="J157" s="148">
        <f>ROUND(I157*H157,2)</f>
        <v>14802.47</v>
      </c>
      <c r="K157" s="149"/>
      <c r="L157" s="30"/>
      <c r="M157" s="150" t="s">
        <v>1</v>
      </c>
      <c r="N157" s="151" t="s">
        <v>41</v>
      </c>
      <c r="O157" s="55"/>
      <c r="P157" s="152">
        <f>O157*H157</f>
        <v>0</v>
      </c>
      <c r="Q157" s="152">
        <v>0</v>
      </c>
      <c r="R157" s="152">
        <f>Q157*H157</f>
        <v>0</v>
      </c>
      <c r="S157" s="152">
        <v>0</v>
      </c>
      <c r="T157" s="153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168</v>
      </c>
      <c r="AT157" s="154" t="s">
        <v>164</v>
      </c>
      <c r="AU157" s="154" t="s">
        <v>163</v>
      </c>
      <c r="AY157" s="14" t="s">
        <v>161</v>
      </c>
      <c r="BE157" s="155">
        <f>IF(N157="základná",J157,0)</f>
        <v>0</v>
      </c>
      <c r="BF157" s="155">
        <f>IF(N157="znížená",J157,0)</f>
        <v>14802.47</v>
      </c>
      <c r="BG157" s="155">
        <f>IF(N157="zákl. prenesená",J157,0)</f>
        <v>0</v>
      </c>
      <c r="BH157" s="155">
        <f>IF(N157="zníž. prenesená",J157,0)</f>
        <v>0</v>
      </c>
      <c r="BI157" s="155">
        <f>IF(N157="nulová",J157,0)</f>
        <v>0</v>
      </c>
      <c r="BJ157" s="14" t="s">
        <v>163</v>
      </c>
      <c r="BK157" s="155">
        <f>ROUND(I157*H157,2)</f>
        <v>14802.47</v>
      </c>
      <c r="BL157" s="14" t="s">
        <v>168</v>
      </c>
      <c r="BM157" s="154" t="s">
        <v>1073</v>
      </c>
    </row>
    <row r="158" spans="1:65" s="12" customFormat="1" ht="25.9" customHeight="1" x14ac:dyDescent="0.2">
      <c r="B158" s="128"/>
      <c r="D158" s="129" t="s">
        <v>74</v>
      </c>
      <c r="E158" s="130" t="s">
        <v>480</v>
      </c>
      <c r="F158" s="130" t="s">
        <v>481</v>
      </c>
      <c r="I158" s="131"/>
      <c r="J158" s="132">
        <f>BK158</f>
        <v>900</v>
      </c>
      <c r="L158" s="128"/>
      <c r="M158" s="133"/>
      <c r="N158" s="134"/>
      <c r="O158" s="134"/>
      <c r="P158" s="135">
        <f>SUM(P159:P167)</f>
        <v>0</v>
      </c>
      <c r="Q158" s="134"/>
      <c r="R158" s="135">
        <f>SUM(R159:R167)</f>
        <v>0</v>
      </c>
      <c r="S158" s="134"/>
      <c r="T158" s="136">
        <f>SUM(T159:T167)</f>
        <v>0</v>
      </c>
      <c r="AR158" s="129" t="s">
        <v>177</v>
      </c>
      <c r="AT158" s="137" t="s">
        <v>74</v>
      </c>
      <c r="AU158" s="137" t="s">
        <v>75</v>
      </c>
      <c r="AY158" s="129" t="s">
        <v>161</v>
      </c>
      <c r="BK158" s="138">
        <f>SUM(BK159:BK167)</f>
        <v>900</v>
      </c>
    </row>
    <row r="159" spans="1:65" s="2" customFormat="1" ht="24.2" customHeight="1" x14ac:dyDescent="0.2">
      <c r="A159" s="29"/>
      <c r="B159" s="141"/>
      <c r="C159" s="142" t="s">
        <v>231</v>
      </c>
      <c r="D159" s="142" t="s">
        <v>164</v>
      </c>
      <c r="E159" s="143" t="s">
        <v>483</v>
      </c>
      <c r="F159" s="144" t="s">
        <v>484</v>
      </c>
      <c r="G159" s="145" t="s">
        <v>485</v>
      </c>
      <c r="H159" s="146">
        <v>1</v>
      </c>
      <c r="I159" s="147">
        <v>100</v>
      </c>
      <c r="J159" s="148">
        <f t="shared" ref="J159:J167" si="20">ROUND(I159*H159,2)</f>
        <v>100</v>
      </c>
      <c r="K159" s="149"/>
      <c r="L159" s="30"/>
      <c r="M159" s="150" t="s">
        <v>1</v>
      </c>
      <c r="N159" s="151" t="s">
        <v>41</v>
      </c>
      <c r="O159" s="55"/>
      <c r="P159" s="152">
        <f t="shared" ref="P159:P167" si="21">O159*H159</f>
        <v>0</v>
      </c>
      <c r="Q159" s="152">
        <v>0</v>
      </c>
      <c r="R159" s="152">
        <f t="shared" ref="R159:R167" si="22">Q159*H159</f>
        <v>0</v>
      </c>
      <c r="S159" s="152">
        <v>0</v>
      </c>
      <c r="T159" s="153">
        <f t="shared" ref="T159:T167" si="23"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486</v>
      </c>
      <c r="AT159" s="154" t="s">
        <v>164</v>
      </c>
      <c r="AU159" s="154" t="s">
        <v>83</v>
      </c>
      <c r="AY159" s="14" t="s">
        <v>161</v>
      </c>
      <c r="BE159" s="155">
        <f t="shared" ref="BE159:BE167" si="24">IF(N159="základná",J159,0)</f>
        <v>0</v>
      </c>
      <c r="BF159" s="155">
        <f t="shared" ref="BF159:BF167" si="25">IF(N159="znížená",J159,0)</f>
        <v>100</v>
      </c>
      <c r="BG159" s="155">
        <f t="shared" ref="BG159:BG167" si="26">IF(N159="zákl. prenesená",J159,0)</f>
        <v>0</v>
      </c>
      <c r="BH159" s="155">
        <f t="shared" ref="BH159:BH167" si="27">IF(N159="zníž. prenesená",J159,0)</f>
        <v>0</v>
      </c>
      <c r="BI159" s="155">
        <f t="shared" ref="BI159:BI167" si="28">IF(N159="nulová",J159,0)</f>
        <v>0</v>
      </c>
      <c r="BJ159" s="14" t="s">
        <v>163</v>
      </c>
      <c r="BK159" s="155">
        <f t="shared" ref="BK159:BK167" si="29">ROUND(I159*H159,2)</f>
        <v>100</v>
      </c>
      <c r="BL159" s="14" t="s">
        <v>486</v>
      </c>
      <c r="BM159" s="154" t="s">
        <v>1074</v>
      </c>
    </row>
    <row r="160" spans="1:65" s="2" customFormat="1" ht="24.2" customHeight="1" x14ac:dyDescent="0.2">
      <c r="A160" s="29"/>
      <c r="B160" s="141"/>
      <c r="C160" s="142" t="s">
        <v>236</v>
      </c>
      <c r="D160" s="142" t="s">
        <v>164</v>
      </c>
      <c r="E160" s="143" t="s">
        <v>489</v>
      </c>
      <c r="F160" s="144" t="s">
        <v>490</v>
      </c>
      <c r="G160" s="145" t="s">
        <v>485</v>
      </c>
      <c r="H160" s="146">
        <v>1</v>
      </c>
      <c r="I160" s="147">
        <v>100</v>
      </c>
      <c r="J160" s="148">
        <f t="shared" si="20"/>
        <v>100</v>
      </c>
      <c r="K160" s="149"/>
      <c r="L160" s="30"/>
      <c r="M160" s="150" t="s">
        <v>1</v>
      </c>
      <c r="N160" s="151" t="s">
        <v>41</v>
      </c>
      <c r="O160" s="55"/>
      <c r="P160" s="152">
        <f t="shared" si="21"/>
        <v>0</v>
      </c>
      <c r="Q160" s="152">
        <v>0</v>
      </c>
      <c r="R160" s="152">
        <f t="shared" si="22"/>
        <v>0</v>
      </c>
      <c r="S160" s="152">
        <v>0</v>
      </c>
      <c r="T160" s="153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4" t="s">
        <v>486</v>
      </c>
      <c r="AT160" s="154" t="s">
        <v>164</v>
      </c>
      <c r="AU160" s="154" t="s">
        <v>83</v>
      </c>
      <c r="AY160" s="14" t="s">
        <v>161</v>
      </c>
      <c r="BE160" s="155">
        <f t="shared" si="24"/>
        <v>0</v>
      </c>
      <c r="BF160" s="155">
        <f t="shared" si="25"/>
        <v>100</v>
      </c>
      <c r="BG160" s="155">
        <f t="shared" si="26"/>
        <v>0</v>
      </c>
      <c r="BH160" s="155">
        <f t="shared" si="27"/>
        <v>0</v>
      </c>
      <c r="BI160" s="155">
        <f t="shared" si="28"/>
        <v>0</v>
      </c>
      <c r="BJ160" s="14" t="s">
        <v>163</v>
      </c>
      <c r="BK160" s="155">
        <f t="shared" si="29"/>
        <v>100</v>
      </c>
      <c r="BL160" s="14" t="s">
        <v>486</v>
      </c>
      <c r="BM160" s="154" t="s">
        <v>1075</v>
      </c>
    </row>
    <row r="161" spans="1:65" s="2" customFormat="1" ht="24.2" customHeight="1" x14ac:dyDescent="0.2">
      <c r="A161" s="29"/>
      <c r="B161" s="141"/>
      <c r="C161" s="142" t="s">
        <v>240</v>
      </c>
      <c r="D161" s="142" t="s">
        <v>164</v>
      </c>
      <c r="E161" s="143" t="s">
        <v>493</v>
      </c>
      <c r="F161" s="144" t="s">
        <v>494</v>
      </c>
      <c r="G161" s="145" t="s">
        <v>485</v>
      </c>
      <c r="H161" s="146">
        <v>1</v>
      </c>
      <c r="I161" s="147">
        <v>100</v>
      </c>
      <c r="J161" s="148">
        <f t="shared" si="20"/>
        <v>100</v>
      </c>
      <c r="K161" s="149"/>
      <c r="L161" s="30"/>
      <c r="M161" s="150" t="s">
        <v>1</v>
      </c>
      <c r="N161" s="151" t="s">
        <v>41</v>
      </c>
      <c r="O161" s="55"/>
      <c r="P161" s="152">
        <f t="shared" si="21"/>
        <v>0</v>
      </c>
      <c r="Q161" s="152">
        <v>0</v>
      </c>
      <c r="R161" s="152">
        <f t="shared" si="22"/>
        <v>0</v>
      </c>
      <c r="S161" s="152">
        <v>0</v>
      </c>
      <c r="T161" s="153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4" t="s">
        <v>486</v>
      </c>
      <c r="AT161" s="154" t="s">
        <v>164</v>
      </c>
      <c r="AU161" s="154" t="s">
        <v>83</v>
      </c>
      <c r="AY161" s="14" t="s">
        <v>161</v>
      </c>
      <c r="BE161" s="155">
        <f t="shared" si="24"/>
        <v>0</v>
      </c>
      <c r="BF161" s="155">
        <f t="shared" si="25"/>
        <v>100</v>
      </c>
      <c r="BG161" s="155">
        <f t="shared" si="26"/>
        <v>0</v>
      </c>
      <c r="BH161" s="155">
        <f t="shared" si="27"/>
        <v>0</v>
      </c>
      <c r="BI161" s="155">
        <f t="shared" si="28"/>
        <v>0</v>
      </c>
      <c r="BJ161" s="14" t="s">
        <v>163</v>
      </c>
      <c r="BK161" s="155">
        <f t="shared" si="29"/>
        <v>100</v>
      </c>
      <c r="BL161" s="14" t="s">
        <v>486</v>
      </c>
      <c r="BM161" s="154" t="s">
        <v>1076</v>
      </c>
    </row>
    <row r="162" spans="1:65" s="2" customFormat="1" ht="14.45" customHeight="1" x14ac:dyDescent="0.2">
      <c r="A162" s="29"/>
      <c r="B162" s="141"/>
      <c r="C162" s="142" t="s">
        <v>7</v>
      </c>
      <c r="D162" s="142" t="s">
        <v>164</v>
      </c>
      <c r="E162" s="143" t="s">
        <v>497</v>
      </c>
      <c r="F162" s="144" t="s">
        <v>498</v>
      </c>
      <c r="G162" s="145" t="s">
        <v>485</v>
      </c>
      <c r="H162" s="146">
        <v>1</v>
      </c>
      <c r="I162" s="147">
        <v>100</v>
      </c>
      <c r="J162" s="148">
        <f t="shared" si="20"/>
        <v>100</v>
      </c>
      <c r="K162" s="149"/>
      <c r="L162" s="30"/>
      <c r="M162" s="150" t="s">
        <v>1</v>
      </c>
      <c r="N162" s="151" t="s">
        <v>41</v>
      </c>
      <c r="O162" s="55"/>
      <c r="P162" s="152">
        <f t="shared" si="21"/>
        <v>0</v>
      </c>
      <c r="Q162" s="152">
        <v>0</v>
      </c>
      <c r="R162" s="152">
        <f t="shared" si="22"/>
        <v>0</v>
      </c>
      <c r="S162" s="152">
        <v>0</v>
      </c>
      <c r="T162" s="153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486</v>
      </c>
      <c r="AT162" s="154" t="s">
        <v>164</v>
      </c>
      <c r="AU162" s="154" t="s">
        <v>83</v>
      </c>
      <c r="AY162" s="14" t="s">
        <v>161</v>
      </c>
      <c r="BE162" s="155">
        <f t="shared" si="24"/>
        <v>0</v>
      </c>
      <c r="BF162" s="155">
        <f t="shared" si="25"/>
        <v>100</v>
      </c>
      <c r="BG162" s="155">
        <f t="shared" si="26"/>
        <v>0</v>
      </c>
      <c r="BH162" s="155">
        <f t="shared" si="27"/>
        <v>0</v>
      </c>
      <c r="BI162" s="155">
        <f t="shared" si="28"/>
        <v>0</v>
      </c>
      <c r="BJ162" s="14" t="s">
        <v>163</v>
      </c>
      <c r="BK162" s="155">
        <f t="shared" si="29"/>
        <v>100</v>
      </c>
      <c r="BL162" s="14" t="s">
        <v>486</v>
      </c>
      <c r="BM162" s="154" t="s">
        <v>1077</v>
      </c>
    </row>
    <row r="163" spans="1:65" s="2" customFormat="1" ht="24.2" customHeight="1" x14ac:dyDescent="0.2">
      <c r="A163" s="29"/>
      <c r="B163" s="141"/>
      <c r="C163" s="142" t="s">
        <v>247</v>
      </c>
      <c r="D163" s="142" t="s">
        <v>164</v>
      </c>
      <c r="E163" s="143" t="s">
        <v>501</v>
      </c>
      <c r="F163" s="144" t="s">
        <v>502</v>
      </c>
      <c r="G163" s="145" t="s">
        <v>485</v>
      </c>
      <c r="H163" s="146">
        <v>1</v>
      </c>
      <c r="I163" s="147">
        <v>100</v>
      </c>
      <c r="J163" s="148">
        <f t="shared" si="20"/>
        <v>100</v>
      </c>
      <c r="K163" s="149"/>
      <c r="L163" s="30"/>
      <c r="M163" s="150" t="s">
        <v>1</v>
      </c>
      <c r="N163" s="151" t="s">
        <v>41</v>
      </c>
      <c r="O163" s="55"/>
      <c r="P163" s="152">
        <f t="shared" si="21"/>
        <v>0</v>
      </c>
      <c r="Q163" s="152">
        <v>0</v>
      </c>
      <c r="R163" s="152">
        <f t="shared" si="22"/>
        <v>0</v>
      </c>
      <c r="S163" s="152">
        <v>0</v>
      </c>
      <c r="T163" s="153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4" t="s">
        <v>486</v>
      </c>
      <c r="AT163" s="154" t="s">
        <v>164</v>
      </c>
      <c r="AU163" s="154" t="s">
        <v>83</v>
      </c>
      <c r="AY163" s="14" t="s">
        <v>161</v>
      </c>
      <c r="BE163" s="155">
        <f t="shared" si="24"/>
        <v>0</v>
      </c>
      <c r="BF163" s="155">
        <f t="shared" si="25"/>
        <v>100</v>
      </c>
      <c r="BG163" s="155">
        <f t="shared" si="26"/>
        <v>0</v>
      </c>
      <c r="BH163" s="155">
        <f t="shared" si="27"/>
        <v>0</v>
      </c>
      <c r="BI163" s="155">
        <f t="shared" si="28"/>
        <v>0</v>
      </c>
      <c r="BJ163" s="14" t="s">
        <v>163</v>
      </c>
      <c r="BK163" s="155">
        <f t="shared" si="29"/>
        <v>100</v>
      </c>
      <c r="BL163" s="14" t="s">
        <v>486</v>
      </c>
      <c r="BM163" s="154" t="s">
        <v>1078</v>
      </c>
    </row>
    <row r="164" spans="1:65" s="2" customFormat="1" ht="14.45" customHeight="1" x14ac:dyDescent="0.2">
      <c r="A164" s="29"/>
      <c r="B164" s="141"/>
      <c r="C164" s="142" t="s">
        <v>251</v>
      </c>
      <c r="D164" s="142" t="s">
        <v>164</v>
      </c>
      <c r="E164" s="143" t="s">
        <v>505</v>
      </c>
      <c r="F164" s="144" t="s">
        <v>506</v>
      </c>
      <c r="G164" s="145" t="s">
        <v>485</v>
      </c>
      <c r="H164" s="146">
        <v>1</v>
      </c>
      <c r="I164" s="147">
        <v>100</v>
      </c>
      <c r="J164" s="148">
        <f t="shared" si="20"/>
        <v>100</v>
      </c>
      <c r="K164" s="149"/>
      <c r="L164" s="30"/>
      <c r="M164" s="150" t="s">
        <v>1</v>
      </c>
      <c r="N164" s="151" t="s">
        <v>41</v>
      </c>
      <c r="O164" s="55"/>
      <c r="P164" s="152">
        <f t="shared" si="21"/>
        <v>0</v>
      </c>
      <c r="Q164" s="152">
        <v>0</v>
      </c>
      <c r="R164" s="152">
        <f t="shared" si="22"/>
        <v>0</v>
      </c>
      <c r="S164" s="152">
        <v>0</v>
      </c>
      <c r="T164" s="153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486</v>
      </c>
      <c r="AT164" s="154" t="s">
        <v>164</v>
      </c>
      <c r="AU164" s="154" t="s">
        <v>83</v>
      </c>
      <c r="AY164" s="14" t="s">
        <v>161</v>
      </c>
      <c r="BE164" s="155">
        <f t="shared" si="24"/>
        <v>0</v>
      </c>
      <c r="BF164" s="155">
        <f t="shared" si="25"/>
        <v>100</v>
      </c>
      <c r="BG164" s="155">
        <f t="shared" si="26"/>
        <v>0</v>
      </c>
      <c r="BH164" s="155">
        <f t="shared" si="27"/>
        <v>0</v>
      </c>
      <c r="BI164" s="155">
        <f t="shared" si="28"/>
        <v>0</v>
      </c>
      <c r="BJ164" s="14" t="s">
        <v>163</v>
      </c>
      <c r="BK164" s="155">
        <f t="shared" si="29"/>
        <v>100</v>
      </c>
      <c r="BL164" s="14" t="s">
        <v>486</v>
      </c>
      <c r="BM164" s="154" t="s">
        <v>1079</v>
      </c>
    </row>
    <row r="165" spans="1:65" s="2" customFormat="1" ht="14.45" customHeight="1" x14ac:dyDescent="0.2">
      <c r="A165" s="29"/>
      <c r="B165" s="141"/>
      <c r="C165" s="142" t="s">
        <v>255</v>
      </c>
      <c r="D165" s="142" t="s">
        <v>164</v>
      </c>
      <c r="E165" s="143" t="s">
        <v>509</v>
      </c>
      <c r="F165" s="144" t="s">
        <v>510</v>
      </c>
      <c r="G165" s="145" t="s">
        <v>485</v>
      </c>
      <c r="H165" s="146">
        <v>1</v>
      </c>
      <c r="I165" s="147">
        <v>100</v>
      </c>
      <c r="J165" s="148">
        <f t="shared" si="20"/>
        <v>100</v>
      </c>
      <c r="K165" s="149"/>
      <c r="L165" s="30"/>
      <c r="M165" s="150" t="s">
        <v>1</v>
      </c>
      <c r="N165" s="151" t="s">
        <v>41</v>
      </c>
      <c r="O165" s="55"/>
      <c r="P165" s="152">
        <f t="shared" si="21"/>
        <v>0</v>
      </c>
      <c r="Q165" s="152">
        <v>0</v>
      </c>
      <c r="R165" s="152">
        <f t="shared" si="22"/>
        <v>0</v>
      </c>
      <c r="S165" s="152">
        <v>0</v>
      </c>
      <c r="T165" s="153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4" t="s">
        <v>486</v>
      </c>
      <c r="AT165" s="154" t="s">
        <v>164</v>
      </c>
      <c r="AU165" s="154" t="s">
        <v>83</v>
      </c>
      <c r="AY165" s="14" t="s">
        <v>161</v>
      </c>
      <c r="BE165" s="155">
        <f t="shared" si="24"/>
        <v>0</v>
      </c>
      <c r="BF165" s="155">
        <f t="shared" si="25"/>
        <v>100</v>
      </c>
      <c r="BG165" s="155">
        <f t="shared" si="26"/>
        <v>0</v>
      </c>
      <c r="BH165" s="155">
        <f t="shared" si="27"/>
        <v>0</v>
      </c>
      <c r="BI165" s="155">
        <f t="shared" si="28"/>
        <v>0</v>
      </c>
      <c r="BJ165" s="14" t="s">
        <v>163</v>
      </c>
      <c r="BK165" s="155">
        <f t="shared" si="29"/>
        <v>100</v>
      </c>
      <c r="BL165" s="14" t="s">
        <v>486</v>
      </c>
      <c r="BM165" s="154" t="s">
        <v>1080</v>
      </c>
    </row>
    <row r="166" spans="1:65" s="2" customFormat="1" ht="24.2" customHeight="1" x14ac:dyDescent="0.2">
      <c r="A166" s="29"/>
      <c r="B166" s="141"/>
      <c r="C166" s="142" t="s">
        <v>261</v>
      </c>
      <c r="D166" s="142" t="s">
        <v>164</v>
      </c>
      <c r="E166" s="143" t="s">
        <v>513</v>
      </c>
      <c r="F166" s="144" t="s">
        <v>514</v>
      </c>
      <c r="G166" s="145" t="s">
        <v>485</v>
      </c>
      <c r="H166" s="146">
        <v>1</v>
      </c>
      <c r="I166" s="147">
        <v>100</v>
      </c>
      <c r="J166" s="148">
        <f t="shared" si="20"/>
        <v>100</v>
      </c>
      <c r="K166" s="149"/>
      <c r="L166" s="30"/>
      <c r="M166" s="150" t="s">
        <v>1</v>
      </c>
      <c r="N166" s="151" t="s">
        <v>41</v>
      </c>
      <c r="O166" s="55"/>
      <c r="P166" s="152">
        <f t="shared" si="21"/>
        <v>0</v>
      </c>
      <c r="Q166" s="152">
        <v>0</v>
      </c>
      <c r="R166" s="152">
        <f t="shared" si="22"/>
        <v>0</v>
      </c>
      <c r="S166" s="152">
        <v>0</v>
      </c>
      <c r="T166" s="153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4" t="s">
        <v>486</v>
      </c>
      <c r="AT166" s="154" t="s">
        <v>164</v>
      </c>
      <c r="AU166" s="154" t="s">
        <v>83</v>
      </c>
      <c r="AY166" s="14" t="s">
        <v>161</v>
      </c>
      <c r="BE166" s="155">
        <f t="shared" si="24"/>
        <v>0</v>
      </c>
      <c r="BF166" s="155">
        <f t="shared" si="25"/>
        <v>100</v>
      </c>
      <c r="BG166" s="155">
        <f t="shared" si="26"/>
        <v>0</v>
      </c>
      <c r="BH166" s="155">
        <f t="shared" si="27"/>
        <v>0</v>
      </c>
      <c r="BI166" s="155">
        <f t="shared" si="28"/>
        <v>0</v>
      </c>
      <c r="BJ166" s="14" t="s">
        <v>163</v>
      </c>
      <c r="BK166" s="155">
        <f t="shared" si="29"/>
        <v>100</v>
      </c>
      <c r="BL166" s="14" t="s">
        <v>486</v>
      </c>
      <c r="BM166" s="154" t="s">
        <v>1081</v>
      </c>
    </row>
    <row r="167" spans="1:65" s="2" customFormat="1" ht="14.45" customHeight="1" x14ac:dyDescent="0.2">
      <c r="A167" s="29"/>
      <c r="B167" s="141"/>
      <c r="C167" s="142" t="s">
        <v>269</v>
      </c>
      <c r="D167" s="142" t="s">
        <v>164</v>
      </c>
      <c r="E167" s="143" t="s">
        <v>517</v>
      </c>
      <c r="F167" s="144" t="s">
        <v>518</v>
      </c>
      <c r="G167" s="145" t="s">
        <v>485</v>
      </c>
      <c r="H167" s="146">
        <v>1</v>
      </c>
      <c r="I167" s="147">
        <v>100</v>
      </c>
      <c r="J167" s="148">
        <f t="shared" si="20"/>
        <v>100</v>
      </c>
      <c r="K167" s="149"/>
      <c r="L167" s="30"/>
      <c r="M167" s="167" t="s">
        <v>1</v>
      </c>
      <c r="N167" s="168" t="s">
        <v>41</v>
      </c>
      <c r="O167" s="169"/>
      <c r="P167" s="170">
        <f t="shared" si="21"/>
        <v>0</v>
      </c>
      <c r="Q167" s="170">
        <v>0</v>
      </c>
      <c r="R167" s="170">
        <f t="shared" si="22"/>
        <v>0</v>
      </c>
      <c r="S167" s="170">
        <v>0</v>
      </c>
      <c r="T167" s="171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4" t="s">
        <v>486</v>
      </c>
      <c r="AT167" s="154" t="s">
        <v>164</v>
      </c>
      <c r="AU167" s="154" t="s">
        <v>83</v>
      </c>
      <c r="AY167" s="14" t="s">
        <v>161</v>
      </c>
      <c r="BE167" s="155">
        <f t="shared" si="24"/>
        <v>0</v>
      </c>
      <c r="BF167" s="155">
        <f t="shared" si="25"/>
        <v>100</v>
      </c>
      <c r="BG167" s="155">
        <f t="shared" si="26"/>
        <v>0</v>
      </c>
      <c r="BH167" s="155">
        <f t="shared" si="27"/>
        <v>0</v>
      </c>
      <c r="BI167" s="155">
        <f t="shared" si="28"/>
        <v>0</v>
      </c>
      <c r="BJ167" s="14" t="s">
        <v>163</v>
      </c>
      <c r="BK167" s="155">
        <f t="shared" si="29"/>
        <v>100</v>
      </c>
      <c r="BL167" s="14" t="s">
        <v>486</v>
      </c>
      <c r="BM167" s="154" t="s">
        <v>1082</v>
      </c>
    </row>
    <row r="168" spans="1:65" s="2" customFormat="1" ht="6.95" customHeight="1" x14ac:dyDescent="0.2">
      <c r="A168" s="29"/>
      <c r="B168" s="44"/>
      <c r="C168" s="45"/>
      <c r="D168" s="45"/>
      <c r="E168" s="45"/>
      <c r="F168" s="45"/>
      <c r="G168" s="45"/>
      <c r="H168" s="45"/>
      <c r="I168" s="45"/>
      <c r="J168" s="45"/>
      <c r="K168" s="45"/>
      <c r="L168" s="30"/>
      <c r="M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</row>
  </sheetData>
  <autoFilter ref="C123:K167" xr:uid="{00000000-0009-0000-0000-000008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15</vt:i4>
      </vt:variant>
      <vt:variant>
        <vt:lpstr>Pomenované rozsahy</vt:lpstr>
      </vt:variant>
      <vt:variant>
        <vt:i4>30</vt:i4>
      </vt:variant>
    </vt:vector>
  </HeadingPairs>
  <TitlesOfParts>
    <vt:vector size="45" baseType="lpstr">
      <vt:lpstr>Rekapitulácia stavby</vt:lpstr>
      <vt:lpstr>SO 101 - PRIJÍMACIA HALA</vt:lpstr>
      <vt:lpstr>SO 102 - KOMPOSTOVACIE BOXY</vt:lpstr>
      <vt:lpstr>SO 103 - BIOFILTER</vt:lpstr>
      <vt:lpstr>SO 104 - KOMPOSTOVACIA PL...</vt:lpstr>
      <vt:lpstr>SO 105 - OPLOTENIE</vt:lpstr>
      <vt:lpstr>SO 106 - PREVÁDZKOVO-SOCI...</vt:lpstr>
      <vt:lpstr>SO 107 - CESTNÁ VÁHA</vt:lpstr>
      <vt:lpstr>SO 201 - SPEVNENÉ PLOCHY</vt:lpstr>
      <vt:lpstr>SO 301 - AREÁLOVÝ ROZVOD ...</vt:lpstr>
      <vt:lpstr>SO 401 - KANALIZÁCIA</vt:lpstr>
      <vt:lpstr>SO 601 - AREÁLOVÝ ROZVOD NN</vt:lpstr>
      <vt:lpstr>SO 602 - AREÁLOVÉ VONKAJŠ...</vt:lpstr>
      <vt:lpstr>PS 01 - PREVÁDZKOVÉ ROZVO...</vt:lpstr>
      <vt:lpstr>PS 02 - MERANIE A REGULÁCIA</vt:lpstr>
      <vt:lpstr>'PS 01 - PREVÁDZKOVÉ ROZVO...'!Názvy_tlače</vt:lpstr>
      <vt:lpstr>'PS 02 - MERANIE A REGULÁCIA'!Názvy_tlače</vt:lpstr>
      <vt:lpstr>'Rekapitulácia stavby'!Názvy_tlače</vt:lpstr>
      <vt:lpstr>'SO 101 - PRIJÍMACIA HALA'!Názvy_tlače</vt:lpstr>
      <vt:lpstr>'SO 102 - KOMPOSTOVACIE BOXY'!Názvy_tlače</vt:lpstr>
      <vt:lpstr>'SO 103 - BIOFILTER'!Názvy_tlače</vt:lpstr>
      <vt:lpstr>'SO 104 - KOMPOSTOVACIA PL...'!Názvy_tlače</vt:lpstr>
      <vt:lpstr>'SO 105 - OPLOTENIE'!Názvy_tlače</vt:lpstr>
      <vt:lpstr>'SO 106 - PREVÁDZKOVO-SOCI...'!Názvy_tlače</vt:lpstr>
      <vt:lpstr>'SO 107 - CESTNÁ VÁHA'!Názvy_tlače</vt:lpstr>
      <vt:lpstr>'SO 201 - SPEVNENÉ PLOCHY'!Názvy_tlače</vt:lpstr>
      <vt:lpstr>'SO 301 - AREÁLOVÝ ROZVOD ...'!Názvy_tlače</vt:lpstr>
      <vt:lpstr>'SO 401 - KANALIZÁCIA'!Názvy_tlače</vt:lpstr>
      <vt:lpstr>'SO 601 - AREÁLOVÝ ROZVOD NN'!Názvy_tlače</vt:lpstr>
      <vt:lpstr>'SO 602 - AREÁLOVÉ VONKAJŠ...'!Názvy_tlače</vt:lpstr>
      <vt:lpstr>'PS 01 - PREVÁDZKOVÉ ROZVO...'!Oblasť_tlače</vt:lpstr>
      <vt:lpstr>'PS 02 - MERANIE A REGULÁCIA'!Oblasť_tlače</vt:lpstr>
      <vt:lpstr>'Rekapitulácia stavby'!Oblasť_tlače</vt:lpstr>
      <vt:lpstr>'SO 101 - PRIJÍMACIA HALA'!Oblasť_tlače</vt:lpstr>
      <vt:lpstr>'SO 102 - KOMPOSTOVACIE BOXY'!Oblasť_tlače</vt:lpstr>
      <vt:lpstr>'SO 103 - BIOFILTER'!Oblasť_tlače</vt:lpstr>
      <vt:lpstr>'SO 104 - KOMPOSTOVACIA PL...'!Oblasť_tlače</vt:lpstr>
      <vt:lpstr>'SO 105 - OPLOTENIE'!Oblasť_tlače</vt:lpstr>
      <vt:lpstr>'SO 106 - PREVÁDZKOVO-SOCI...'!Oblasť_tlače</vt:lpstr>
      <vt:lpstr>'SO 107 - CESTNÁ VÁHA'!Oblasť_tlače</vt:lpstr>
      <vt:lpstr>'SO 201 - SPEVNENÉ PLOCHY'!Oblasť_tlače</vt:lpstr>
      <vt:lpstr>'SO 301 - AREÁLOVÝ ROZVOD ...'!Oblasť_tlače</vt:lpstr>
      <vt:lpstr>'SO 401 - KANALIZÁCIA'!Oblasť_tlače</vt:lpstr>
      <vt:lpstr>'SO 601 - AREÁLOVÝ ROZVOD NN'!Oblasť_tlače</vt:lpstr>
      <vt:lpstr>'SO 602 - AREÁLOVÉ VONKAJŠ...'!Oblasť_tlače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Fabry</dc:creator>
  <cp:lastModifiedBy>Karol Cibira</cp:lastModifiedBy>
  <dcterms:created xsi:type="dcterms:W3CDTF">2020-11-23T07:21:37Z</dcterms:created>
  <dcterms:modified xsi:type="dcterms:W3CDTF">2020-12-15T08:16:32Z</dcterms:modified>
</cp:coreProperties>
</file>