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dominika_cveckova_zdielanesluzby_sk/Documents/DNS stavby 2026/Debarierizácia Gym J.Chalúpku VO001348/"/>
    </mc:Choice>
  </mc:AlternateContent>
  <xr:revisionPtr revIDLastSave="5" documentId="13_ncr:1_{5DD4DE2A-5C0F-49D3-B49D-8C5A270EAE97}" xr6:coauthVersionLast="47" xr6:coauthVersionMax="47" xr10:uidLastSave="{071DA115-4322-406D-BBAC-3A2D238D3626}"/>
  <bookViews>
    <workbookView xWindow="-105" yWindow="0" windowWidth="14610" windowHeight="15585" activeTab="1" xr2:uid="{00000000-000D-0000-FFFF-FFFF00000000}"/>
  </bookViews>
  <sheets>
    <sheet name="Rekapitulácia stavby" sheetId="1" r:id="rId1"/>
    <sheet name="Stavebna cast" sheetId="2" r:id="rId2"/>
  </sheets>
  <definedNames>
    <definedName name="_xlnm._FilterDatabase" localSheetId="1" hidden="1">'Stavebna cast'!$C$13:$K$167</definedName>
    <definedName name="_xlnm.Print_Titles" localSheetId="1">'Stavebna cast'!$13:$13</definedName>
    <definedName name="_xlnm.Print_Area" localSheetId="1">'Stavebna cast'!#REF!,'Stavebna cast'!#REF!,'Stavebna cast'!$C$3:$J$167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7" i="2" l="1"/>
  <c r="J166" i="2" s="1"/>
  <c r="J165" i="2"/>
  <c r="J164" i="2" s="1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35" i="2"/>
  <c r="J130" i="2"/>
  <c r="J131" i="2"/>
  <c r="J132" i="2"/>
  <c r="J133" i="2"/>
  <c r="J129" i="2"/>
  <c r="J126" i="2"/>
  <c r="J125" i="2"/>
  <c r="J123" i="2"/>
  <c r="J122" i="2"/>
  <c r="J121" i="2" s="1"/>
  <c r="J119" i="2"/>
  <c r="J120" i="2"/>
  <c r="J118" i="2"/>
  <c r="J112" i="2"/>
  <c r="J113" i="2"/>
  <c r="J114" i="2"/>
  <c r="J115" i="2"/>
  <c r="J116" i="2"/>
  <c r="J111" i="2"/>
  <c r="J106" i="2"/>
  <c r="J107" i="2"/>
  <c r="J108" i="2"/>
  <c r="J109" i="2"/>
  <c r="J105" i="2"/>
  <c r="J102" i="2"/>
  <c r="J103" i="2"/>
  <c r="J98" i="2"/>
  <c r="J99" i="2"/>
  <c r="J100" i="2"/>
  <c r="J97" i="2"/>
  <c r="J91" i="2"/>
  <c r="J92" i="2"/>
  <c r="J93" i="2"/>
  <c r="J94" i="2"/>
  <c r="J95" i="2"/>
  <c r="J90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69" i="2"/>
  <c r="J62" i="2"/>
  <c r="J63" i="2"/>
  <c r="J64" i="2"/>
  <c r="J65" i="2"/>
  <c r="J66" i="2"/>
  <c r="J67" i="2"/>
  <c r="J61" i="2"/>
  <c r="J56" i="2"/>
  <c r="J57" i="2"/>
  <c r="J58" i="2"/>
  <c r="J59" i="2"/>
  <c r="J55" i="2"/>
  <c r="J51" i="2"/>
  <c r="J52" i="2"/>
  <c r="J53" i="2"/>
  <c r="J50" i="2"/>
  <c r="J48" i="2"/>
  <c r="J47" i="2"/>
  <c r="J46" i="2" s="1"/>
  <c r="J44" i="2"/>
  <c r="J43" i="2" s="1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25" i="2"/>
  <c r="J17" i="2"/>
  <c r="J18" i="2"/>
  <c r="J19" i="2"/>
  <c r="J20" i="2"/>
  <c r="J21" i="2"/>
  <c r="J22" i="2"/>
  <c r="J23" i="2"/>
  <c r="J16" i="2"/>
  <c r="BK36" i="2"/>
  <c r="BK35" i="2"/>
  <c r="BK34" i="2"/>
  <c r="BK87" i="2"/>
  <c r="BK86" i="2"/>
  <c r="BK64" i="2"/>
  <c r="BK63" i="2"/>
  <c r="BK85" i="2"/>
  <c r="BK84" i="2"/>
  <c r="BK76" i="2"/>
  <c r="J117" i="2" l="1"/>
  <c r="J104" i="2"/>
  <c r="J49" i="2"/>
  <c r="J101" i="2"/>
  <c r="J124" i="2"/>
  <c r="J24" i="2"/>
  <c r="J110" i="2"/>
  <c r="J54" i="2"/>
  <c r="J89" i="2"/>
  <c r="J96" i="2"/>
  <c r="J15" i="2"/>
  <c r="J134" i="2"/>
  <c r="J60" i="2"/>
  <c r="J68" i="2"/>
  <c r="J12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T164" i="2" s="1"/>
  <c r="R165" i="2"/>
  <c r="R164" i="2" s="1"/>
  <c r="P165" i="2"/>
  <c r="P164" i="2" s="1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BI118" i="2"/>
  <c r="BH118" i="2"/>
  <c r="BG118" i="2"/>
  <c r="BE118" i="2"/>
  <c r="T118" i="2"/>
  <c r="R118" i="2"/>
  <c r="P118" i="2"/>
  <c r="BI109" i="2"/>
  <c r="BH109" i="2"/>
  <c r="BG109" i="2"/>
  <c r="BE109" i="2"/>
  <c r="T109" i="2"/>
  <c r="R109" i="2"/>
  <c r="P109" i="2"/>
  <c r="BI108" i="2"/>
  <c r="BH108" i="2"/>
  <c r="BG108" i="2"/>
  <c r="BE108" i="2"/>
  <c r="T108" i="2"/>
  <c r="R108" i="2"/>
  <c r="P108" i="2"/>
  <c r="BI107" i="2"/>
  <c r="BH107" i="2"/>
  <c r="BG107" i="2"/>
  <c r="BE107" i="2"/>
  <c r="T107" i="2"/>
  <c r="R107" i="2"/>
  <c r="P107" i="2"/>
  <c r="BI106" i="2"/>
  <c r="BH106" i="2"/>
  <c r="BG106" i="2"/>
  <c r="BE106" i="2"/>
  <c r="T106" i="2"/>
  <c r="R106" i="2"/>
  <c r="P106" i="2"/>
  <c r="BI105" i="2"/>
  <c r="BH105" i="2"/>
  <c r="BG105" i="2"/>
  <c r="BE105" i="2"/>
  <c r="T105" i="2"/>
  <c r="R105" i="2"/>
  <c r="P105" i="2"/>
  <c r="BI103" i="2"/>
  <c r="BH103" i="2"/>
  <c r="BG103" i="2"/>
  <c r="BE103" i="2"/>
  <c r="T103" i="2"/>
  <c r="R103" i="2"/>
  <c r="P103" i="2"/>
  <c r="BI102" i="2"/>
  <c r="BH102" i="2"/>
  <c r="BG102" i="2"/>
  <c r="BE102" i="2"/>
  <c r="T102" i="2"/>
  <c r="R102" i="2"/>
  <c r="P102" i="2"/>
  <c r="BI88" i="2"/>
  <c r="BH88" i="2"/>
  <c r="BG88" i="2"/>
  <c r="BE88" i="2"/>
  <c r="T88" i="2"/>
  <c r="R88" i="2"/>
  <c r="P88" i="2"/>
  <c r="BI83" i="2"/>
  <c r="BH83" i="2"/>
  <c r="BG83" i="2"/>
  <c r="BE83" i="2"/>
  <c r="T83" i="2"/>
  <c r="R83" i="2"/>
  <c r="P83" i="2"/>
  <c r="BI82" i="2"/>
  <c r="BH82" i="2"/>
  <c r="BG82" i="2"/>
  <c r="BE82" i="2"/>
  <c r="T82" i="2"/>
  <c r="R82" i="2"/>
  <c r="P82" i="2"/>
  <c r="BI81" i="2"/>
  <c r="BH81" i="2"/>
  <c r="BG81" i="2"/>
  <c r="BE81" i="2"/>
  <c r="T81" i="2"/>
  <c r="R81" i="2"/>
  <c r="P81" i="2"/>
  <c r="BI80" i="2"/>
  <c r="BH80" i="2"/>
  <c r="BG80" i="2"/>
  <c r="BE80" i="2"/>
  <c r="T80" i="2"/>
  <c r="R80" i="2"/>
  <c r="P80" i="2"/>
  <c r="BI79" i="2"/>
  <c r="BH79" i="2"/>
  <c r="BG79" i="2"/>
  <c r="BE79" i="2"/>
  <c r="T79" i="2"/>
  <c r="R79" i="2"/>
  <c r="P79" i="2"/>
  <c r="BI78" i="2"/>
  <c r="BH78" i="2"/>
  <c r="BG78" i="2"/>
  <c r="BE78" i="2"/>
  <c r="T78" i="2"/>
  <c r="R78" i="2"/>
  <c r="P78" i="2"/>
  <c r="BI77" i="2"/>
  <c r="BH77" i="2"/>
  <c r="BG77" i="2"/>
  <c r="BE77" i="2"/>
  <c r="T77" i="2"/>
  <c r="R77" i="2"/>
  <c r="P77" i="2"/>
  <c r="BI75" i="2"/>
  <c r="BH75" i="2"/>
  <c r="BG75" i="2"/>
  <c r="BE75" i="2"/>
  <c r="T75" i="2"/>
  <c r="R75" i="2"/>
  <c r="P75" i="2"/>
  <c r="BI74" i="2"/>
  <c r="BH74" i="2"/>
  <c r="BG74" i="2"/>
  <c r="BE74" i="2"/>
  <c r="T74" i="2"/>
  <c r="R74" i="2"/>
  <c r="P74" i="2"/>
  <c r="BI73" i="2"/>
  <c r="BH73" i="2"/>
  <c r="BG73" i="2"/>
  <c r="BE73" i="2"/>
  <c r="T73" i="2"/>
  <c r="R73" i="2"/>
  <c r="P73" i="2"/>
  <c r="BI72" i="2"/>
  <c r="BH72" i="2"/>
  <c r="BG72" i="2"/>
  <c r="BE72" i="2"/>
  <c r="T72" i="2"/>
  <c r="R72" i="2"/>
  <c r="P72" i="2"/>
  <c r="BI71" i="2"/>
  <c r="BH71" i="2"/>
  <c r="BG71" i="2"/>
  <c r="BE71" i="2"/>
  <c r="T71" i="2"/>
  <c r="R71" i="2"/>
  <c r="P71" i="2"/>
  <c r="BI70" i="2"/>
  <c r="BH70" i="2"/>
  <c r="BG70" i="2"/>
  <c r="BE70" i="2"/>
  <c r="T70" i="2"/>
  <c r="R70" i="2"/>
  <c r="P70" i="2"/>
  <c r="BI69" i="2"/>
  <c r="BH69" i="2"/>
  <c r="BG69" i="2"/>
  <c r="BE69" i="2"/>
  <c r="T69" i="2"/>
  <c r="R69" i="2"/>
  <c r="P69" i="2"/>
  <c r="BI67" i="2"/>
  <c r="BH67" i="2"/>
  <c r="BG67" i="2"/>
  <c r="BE67" i="2"/>
  <c r="T67" i="2"/>
  <c r="R67" i="2"/>
  <c r="P67" i="2"/>
  <c r="BI66" i="2"/>
  <c r="BH66" i="2"/>
  <c r="BG66" i="2"/>
  <c r="BE66" i="2"/>
  <c r="T66" i="2"/>
  <c r="R66" i="2"/>
  <c r="P66" i="2"/>
  <c r="BI65" i="2"/>
  <c r="BH65" i="2"/>
  <c r="BG65" i="2"/>
  <c r="BE65" i="2"/>
  <c r="T65" i="2"/>
  <c r="R65" i="2"/>
  <c r="P65" i="2"/>
  <c r="BI62" i="2"/>
  <c r="BH62" i="2"/>
  <c r="BG62" i="2"/>
  <c r="BE62" i="2"/>
  <c r="T62" i="2"/>
  <c r="R62" i="2"/>
  <c r="P62" i="2"/>
  <c r="BI59" i="2"/>
  <c r="BH59" i="2"/>
  <c r="BG59" i="2"/>
  <c r="BE59" i="2"/>
  <c r="T59" i="2"/>
  <c r="R59" i="2"/>
  <c r="P59" i="2"/>
  <c r="BI58" i="2"/>
  <c r="BH58" i="2"/>
  <c r="BG58" i="2"/>
  <c r="BE58" i="2"/>
  <c r="T58" i="2"/>
  <c r="R58" i="2"/>
  <c r="P58" i="2"/>
  <c r="BI56" i="2"/>
  <c r="BH56" i="2"/>
  <c r="BG56" i="2"/>
  <c r="BE56" i="2"/>
  <c r="T56" i="2"/>
  <c r="R56" i="2"/>
  <c r="P56" i="2"/>
  <c r="BI53" i="2"/>
  <c r="BH53" i="2"/>
  <c r="BG53" i="2"/>
  <c r="BE53" i="2"/>
  <c r="T53" i="2"/>
  <c r="R53" i="2"/>
  <c r="P53" i="2"/>
  <c r="BI51" i="2"/>
  <c r="BH51" i="2"/>
  <c r="BG51" i="2"/>
  <c r="BE51" i="2"/>
  <c r="T51" i="2"/>
  <c r="R51" i="2"/>
  <c r="P51" i="2"/>
  <c r="BI50" i="2"/>
  <c r="BH50" i="2"/>
  <c r="BG50" i="2"/>
  <c r="BE50" i="2"/>
  <c r="T50" i="2"/>
  <c r="R50" i="2"/>
  <c r="P50" i="2"/>
  <c r="BI44" i="2"/>
  <c r="BH44" i="2"/>
  <c r="BG44" i="2"/>
  <c r="BE44" i="2"/>
  <c r="T44" i="2"/>
  <c r="T43" i="2" s="1"/>
  <c r="R44" i="2"/>
  <c r="R43" i="2" s="1"/>
  <c r="P44" i="2"/>
  <c r="P43" i="2" s="1"/>
  <c r="BI42" i="2"/>
  <c r="BH42" i="2"/>
  <c r="BG42" i="2"/>
  <c r="BE42" i="2"/>
  <c r="T42" i="2"/>
  <c r="R42" i="2"/>
  <c r="P42" i="2"/>
  <c r="BI41" i="2"/>
  <c r="BH41" i="2"/>
  <c r="BG41" i="2"/>
  <c r="BE41" i="2"/>
  <c r="T41" i="2"/>
  <c r="R41" i="2"/>
  <c r="P41" i="2"/>
  <c r="BI40" i="2"/>
  <c r="BH40" i="2"/>
  <c r="BG40" i="2"/>
  <c r="BE40" i="2"/>
  <c r="T40" i="2"/>
  <c r="R40" i="2"/>
  <c r="P40" i="2"/>
  <c r="BI39" i="2"/>
  <c r="BH39" i="2"/>
  <c r="BG39" i="2"/>
  <c r="BE39" i="2"/>
  <c r="T39" i="2"/>
  <c r="R39" i="2"/>
  <c r="P39" i="2"/>
  <c r="BI38" i="2"/>
  <c r="BH38" i="2"/>
  <c r="BG38" i="2"/>
  <c r="BE38" i="2"/>
  <c r="T38" i="2"/>
  <c r="R38" i="2"/>
  <c r="P38" i="2"/>
  <c r="BI33" i="2"/>
  <c r="BH33" i="2"/>
  <c r="BG33" i="2"/>
  <c r="BE33" i="2"/>
  <c r="T33" i="2"/>
  <c r="R33" i="2"/>
  <c r="P33" i="2"/>
  <c r="BI32" i="2"/>
  <c r="BH32" i="2"/>
  <c r="BG32" i="2"/>
  <c r="BE32" i="2"/>
  <c r="T32" i="2"/>
  <c r="R32" i="2"/>
  <c r="P32" i="2"/>
  <c r="BI31" i="2"/>
  <c r="BH31" i="2"/>
  <c r="BG31" i="2"/>
  <c r="BE31" i="2"/>
  <c r="T31" i="2"/>
  <c r="R31" i="2"/>
  <c r="P31" i="2"/>
  <c r="BI30" i="2"/>
  <c r="BH30" i="2"/>
  <c r="BG30" i="2"/>
  <c r="BE30" i="2"/>
  <c r="T30" i="2"/>
  <c r="R30" i="2"/>
  <c r="P30" i="2"/>
  <c r="BI29" i="2"/>
  <c r="BH29" i="2"/>
  <c r="BG29" i="2"/>
  <c r="BE29" i="2"/>
  <c r="T29" i="2"/>
  <c r="R29" i="2"/>
  <c r="P29" i="2"/>
  <c r="BI28" i="2"/>
  <c r="BH28" i="2"/>
  <c r="BG28" i="2"/>
  <c r="BE28" i="2"/>
  <c r="T28" i="2"/>
  <c r="R28" i="2"/>
  <c r="P28" i="2"/>
  <c r="BI27" i="2"/>
  <c r="BH27" i="2"/>
  <c r="BG27" i="2"/>
  <c r="BE27" i="2"/>
  <c r="T27" i="2"/>
  <c r="R27" i="2"/>
  <c r="P27" i="2"/>
  <c r="BI26" i="2"/>
  <c r="BH26" i="2"/>
  <c r="BG26" i="2"/>
  <c r="BE26" i="2"/>
  <c r="T26" i="2"/>
  <c r="R26" i="2"/>
  <c r="P26" i="2"/>
  <c r="BI25" i="2"/>
  <c r="BH25" i="2"/>
  <c r="BG25" i="2"/>
  <c r="BE25" i="2"/>
  <c r="T25" i="2"/>
  <c r="R25" i="2"/>
  <c r="P25" i="2"/>
  <c r="BI23" i="2"/>
  <c r="BH23" i="2"/>
  <c r="BG23" i="2"/>
  <c r="BE23" i="2"/>
  <c r="T23" i="2"/>
  <c r="R23" i="2"/>
  <c r="P23" i="2"/>
  <c r="BI22" i="2"/>
  <c r="BH22" i="2"/>
  <c r="BG22" i="2"/>
  <c r="BE22" i="2"/>
  <c r="T22" i="2"/>
  <c r="R22" i="2"/>
  <c r="P22" i="2"/>
  <c r="BI18" i="2"/>
  <c r="BH18" i="2"/>
  <c r="BG18" i="2"/>
  <c r="BE18" i="2"/>
  <c r="T18" i="2"/>
  <c r="R18" i="2"/>
  <c r="P18" i="2"/>
  <c r="BI17" i="2"/>
  <c r="BH17" i="2"/>
  <c r="BG17" i="2"/>
  <c r="BE17" i="2"/>
  <c r="T17" i="2"/>
  <c r="R17" i="2"/>
  <c r="P17" i="2"/>
  <c r="BI16" i="2"/>
  <c r="BH16" i="2"/>
  <c r="BG16" i="2"/>
  <c r="BE16" i="2"/>
  <c r="T16" i="2"/>
  <c r="R16" i="2"/>
  <c r="P16" i="2"/>
  <c r="BK120" i="2"/>
  <c r="BK107" i="2"/>
  <c r="BK102" i="2"/>
  <c r="BK73" i="2"/>
  <c r="BK69" i="2"/>
  <c r="BK50" i="2"/>
  <c r="BK44" i="2"/>
  <c r="BK42" i="2"/>
  <c r="BK39" i="2"/>
  <c r="BK29" i="2"/>
  <c r="BK71" i="2"/>
  <c r="BK62" i="2"/>
  <c r="BK38" i="2"/>
  <c r="BK109" i="2"/>
  <c r="BK72" i="2"/>
  <c r="BK28" i="2"/>
  <c r="BK26" i="2"/>
  <c r="BK18" i="2"/>
  <c r="BK165" i="2"/>
  <c r="BK83" i="2"/>
  <c r="BK53" i="2"/>
  <c r="BK31" i="2"/>
  <c r="BK23" i="2"/>
  <c r="BK131" i="2"/>
  <c r="BK70" i="2"/>
  <c r="BK51" i="2"/>
  <c r="BK77" i="2"/>
  <c r="BK66" i="2"/>
  <c r="BK56" i="2"/>
  <c r="BK33" i="2"/>
  <c r="BK30" i="2"/>
  <c r="BK27" i="2"/>
  <c r="BK119" i="2"/>
  <c r="BK80" i="2"/>
  <c r="BK41" i="2"/>
  <c r="BK167" i="2"/>
  <c r="BK132" i="2"/>
  <c r="BK88" i="2"/>
  <c r="BK17" i="2"/>
  <c r="BK82" i="2"/>
  <c r="BK74" i="2"/>
  <c r="BK25" i="2"/>
  <c r="BK133" i="2"/>
  <c r="BK130" i="2"/>
  <c r="BK108" i="2"/>
  <c r="BK79" i="2"/>
  <c r="BK59" i="2"/>
  <c r="BK40" i="2"/>
  <c r="BK16" i="2"/>
  <c r="BK106" i="2"/>
  <c r="BK103" i="2"/>
  <c r="BK78" i="2"/>
  <c r="BK75" i="2"/>
  <c r="BK65" i="2"/>
  <c r="BK22" i="2"/>
  <c r="BK129" i="2"/>
  <c r="BK118" i="2"/>
  <c r="BK105" i="2"/>
  <c r="BK81" i="2"/>
  <c r="BK67" i="2"/>
  <c r="BK58" i="2"/>
  <c r="BK32" i="2"/>
  <c r="J127" i="2" l="1"/>
  <c r="J14" i="2"/>
  <c r="J45" i="2"/>
  <c r="R101" i="2"/>
  <c r="T101" i="2"/>
  <c r="BK101" i="2"/>
  <c r="P101" i="2"/>
  <c r="BK15" i="2"/>
  <c r="BK24" i="2"/>
  <c r="BK49" i="2"/>
  <c r="BK54" i="2"/>
  <c r="R54" i="2"/>
  <c r="R60" i="2"/>
  <c r="R68" i="2"/>
  <c r="P104" i="2"/>
  <c r="T117" i="2"/>
  <c r="P128" i="2"/>
  <c r="P127" i="2" s="1"/>
  <c r="T15" i="2"/>
  <c r="P24" i="2"/>
  <c r="P49" i="2"/>
  <c r="BK60" i="2"/>
  <c r="T60" i="2"/>
  <c r="P68" i="2"/>
  <c r="R104" i="2"/>
  <c r="R128" i="2"/>
  <c r="R127" i="2" s="1"/>
  <c r="R15" i="2"/>
  <c r="R24" i="2"/>
  <c r="R49" i="2"/>
  <c r="P54" i="2"/>
  <c r="P60" i="2"/>
  <c r="T68" i="2"/>
  <c r="BK104" i="2"/>
  <c r="BK117" i="2"/>
  <c r="P117" i="2"/>
  <c r="BK128" i="2"/>
  <c r="R166" i="2"/>
  <c r="P15" i="2"/>
  <c r="T24" i="2"/>
  <c r="T49" i="2"/>
  <c r="T54" i="2"/>
  <c r="BK68" i="2"/>
  <c r="T104" i="2"/>
  <c r="R117" i="2"/>
  <c r="T128" i="2"/>
  <c r="T127" i="2" s="1"/>
  <c r="BK166" i="2"/>
  <c r="P166" i="2"/>
  <c r="T166" i="2"/>
  <c r="BK43" i="2"/>
  <c r="BK164" i="2"/>
  <c r="BF17" i="2"/>
  <c r="BF29" i="2"/>
  <c r="BF38" i="2"/>
  <c r="BF41" i="2"/>
  <c r="BF50" i="2"/>
  <c r="BF51" i="2"/>
  <c r="BF59" i="2"/>
  <c r="BF62" i="2"/>
  <c r="BF65" i="2"/>
  <c r="BF67" i="2"/>
  <c r="BF70" i="2"/>
  <c r="BF71" i="2"/>
  <c r="BF120" i="2"/>
  <c r="BF130" i="2"/>
  <c r="BF131" i="2"/>
  <c r="BF132" i="2"/>
  <c r="BF167" i="2"/>
  <c r="BF16" i="2"/>
  <c r="BF25" i="2"/>
  <c r="BF30" i="2"/>
  <c r="BF31" i="2"/>
  <c r="BF53" i="2"/>
  <c r="BF56" i="2"/>
  <c r="BF66" i="2"/>
  <c r="BF74" i="2"/>
  <c r="BF75" i="2"/>
  <c r="BF88" i="2"/>
  <c r="BF106" i="2"/>
  <c r="BF108" i="2"/>
  <c r="BF22" i="2"/>
  <c r="BF27" i="2"/>
  <c r="BF28" i="2"/>
  <c r="BF33" i="2"/>
  <c r="BF44" i="2"/>
  <c r="BF69" i="2"/>
  <c r="BF80" i="2"/>
  <c r="BF83" i="2"/>
  <c r="BF102" i="2"/>
  <c r="BF103" i="2"/>
  <c r="BF105" i="2"/>
  <c r="BF107" i="2"/>
  <c r="BF119" i="2"/>
  <c r="BF129" i="2"/>
  <c r="BF133" i="2"/>
  <c r="BF165" i="2"/>
  <c r="BF18" i="2"/>
  <c r="BF23" i="2"/>
  <c r="BF26" i="2"/>
  <c r="BF32" i="2"/>
  <c r="BF39" i="2"/>
  <c r="BF40" i="2"/>
  <c r="BF42" i="2"/>
  <c r="BF58" i="2"/>
  <c r="BF72" i="2"/>
  <c r="BF73" i="2"/>
  <c r="BF77" i="2"/>
  <c r="BF78" i="2"/>
  <c r="BF79" i="2"/>
  <c r="BF81" i="2"/>
  <c r="BF82" i="2"/>
  <c r="BF109" i="2"/>
  <c r="BF118" i="2"/>
  <c r="W31" i="1"/>
  <c r="W29" i="1"/>
  <c r="W32" i="1"/>
  <c r="W33" i="1"/>
  <c r="J170" i="2" l="1"/>
  <c r="AK26" i="1" s="1"/>
  <c r="R45" i="2"/>
  <c r="T45" i="2"/>
  <c r="P45" i="2"/>
  <c r="BK45" i="2"/>
  <c r="BK127" i="2"/>
  <c r="AK29" i="1"/>
  <c r="W30" i="1" l="1"/>
  <c r="AK30" i="1" s="1"/>
  <c r="AK35" i="1" s="1"/>
  <c r="T14" i="2"/>
  <c r="P14" i="2"/>
  <c r="R14" i="2"/>
  <c r="BK14" i="2"/>
</calcChain>
</file>

<file path=xl/sharedStrings.xml><?xml version="1.0" encoding="utf-8"?>
<sst xmlns="http://schemas.openxmlformats.org/spreadsheetml/2006/main" count="1323" uniqueCount="456">
  <si>
    <t>Export Komplet</t>
  </si>
  <si>
    <t/>
  </si>
  <si>
    <t>2.0</t>
  </si>
  <si>
    <t>False</t>
  </si>
  <si>
    <t>{3380f1d6-c90a-443a-b70d-537c1cfd80b3}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</si>
  <si>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</si>
  <si>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</si>
  <si>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</si>
  <si>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</si>
  <si>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</si>
  <si>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</si>
  <si>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</si>
  <si>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24-52</t>
  </si>
  <si>
    <t>Stavba:</t>
  </si>
  <si>
    <t>Debarierizácia priestorov Gymnázia Jána Chalupku v  Brezne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</si>
  <si>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</si>
  <si>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</si>
  <si>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</si>
  <si>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</si>
  <si>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</si>
  <si>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</si>
  <si>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</si>
  <si>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Gymnázium Jána Chalupku Brezno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</si>
  <si>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</si>
  <si>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</si>
  <si>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</si>
  <si>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</si>
  <si>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</si>
  <si>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</si>
  <si>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</si>
  <si>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</si>
  <si>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</si>
  <si>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</si>
  <si>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</si>
  <si>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</si>
  <si>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</si>
  <si>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</si>
  <si>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</si>
  <si>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</si>
  <si>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</si>
  <si>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</si>
  <si>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</si>
  <si>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</si>
  <si>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</si>
  <si>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</si>
  <si>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</si>
  <si>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</si>
  <si>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</si>
  <si>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</si>
  <si>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</si>
  <si>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</si>
  <si>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</si>
  <si>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</si>
  <si>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</si>
  <si>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Cena celkom [EUR]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</si>
  <si>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</si>
  <si>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</si>
  <si>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</si>
  <si>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</si>
  <si>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</si>
  <si>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</si>
  <si>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</si>
  <si>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</si>
  <si>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</si>
  <si>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</si>
  <si>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</si>
  <si>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</si>
  <si>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</si>
  <si>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</si>
  <si>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</si>
  <si>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</si>
  <si>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</si>
  <si>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4</t>
  </si>
  <si>
    <t>2</t>
  </si>
  <si>
    <t>3</t>
  </si>
  <si>
    <t>5</t>
  </si>
  <si>
    <t>t</t>
  </si>
  <si>
    <t>6</t>
  </si>
  <si>
    <t>8</t>
  </si>
  <si>
    <t>9</t>
  </si>
  <si>
    <t>m2</t>
  </si>
  <si>
    <t>16</t>
  </si>
  <si>
    <t>Úpravy povrchov, podlahy, osadenie</t>
  </si>
  <si>
    <t>612409991.S</t>
  </si>
  <si>
    <t>Začistenie omietok (s dodaním hmoty) okolo okien, dverí, podláh, obkladov atď.</t>
  </si>
  <si>
    <t>m</t>
  </si>
  <si>
    <t>-1446327160</t>
  </si>
  <si>
    <t>612425931.S</t>
  </si>
  <si>
    <t>Omietka vápenná vnútorného ostenia okenného alebo dverného štuková</t>
  </si>
  <si>
    <t>-1353389924</t>
  </si>
  <si>
    <t>612460122.S</t>
  </si>
  <si>
    <t>Príprava vnútorného podkladu stien penetráciou hĺbkovou na nasiakavé podklady</t>
  </si>
  <si>
    <t>-51371300</t>
  </si>
  <si>
    <t>632451421.S</t>
  </si>
  <si>
    <t>Doplnenie cementového poteru s plochou jednotlivo (s dodaním hmôt) do 4 m2 a hr. do 20 mm</t>
  </si>
  <si>
    <t>-876109075</t>
  </si>
  <si>
    <t>632452219.S</t>
  </si>
  <si>
    <t>Cementový poter, pevnosti v tlaku 20 MPa, hr. 50 mm</t>
  </si>
  <si>
    <t>569872564</t>
  </si>
  <si>
    <t>Ostatné konštrukcie a práce-búranie</t>
  </si>
  <si>
    <t>ks</t>
  </si>
  <si>
    <t>32</t>
  </si>
  <si>
    <t>M</t>
  </si>
  <si>
    <t>941941031.S</t>
  </si>
  <si>
    <t>-73269321</t>
  </si>
  <si>
    <t>941941191.S</t>
  </si>
  <si>
    <t>1966865500</t>
  </si>
  <si>
    <t>941941831.S</t>
  </si>
  <si>
    <t>-383262800</t>
  </si>
  <si>
    <t>952901111.S</t>
  </si>
  <si>
    <t>Vyčistenie budov pri výške podlaží do 4 m</t>
  </si>
  <si>
    <t>-443068050</t>
  </si>
  <si>
    <t>953941211.S</t>
  </si>
  <si>
    <t>Osadenie konzoly s dodaním a  madlá do múru so zaliatím cementovou maltou</t>
  </si>
  <si>
    <t>-614921592</t>
  </si>
  <si>
    <t>552380013000</t>
  </si>
  <si>
    <t>Madlo nerezové pevné, dĺžka 900 mm, povrch lesklý, SANELA</t>
  </si>
  <si>
    <t>1769668658</t>
  </si>
  <si>
    <t>962031132.S</t>
  </si>
  <si>
    <t>Búranie priečok alebo vybúranie otvorov plochy nad 4 m2 z tehál pálených, plných alebo dutých hr. do 150 mm,  -0,19600t</t>
  </si>
  <si>
    <t>1252190168</t>
  </si>
  <si>
    <t>965081812.S</t>
  </si>
  <si>
    <t>Búranie dlažieb, z kamen., cement., terazzových, čadičových alebo keramických, hr. nad 10 mm,  -0,06500t</t>
  </si>
  <si>
    <t>978017246</t>
  </si>
  <si>
    <t>978059531.S</t>
  </si>
  <si>
    <t>Odsekanie a odobratie obkladov stien z obkladačiek vnútorných vrátane podkladovej omietky nad 2 m2,  -0,06800t</t>
  </si>
  <si>
    <t>-1401157331</t>
  </si>
  <si>
    <t>979081111.S</t>
  </si>
  <si>
    <t>Odvoz sutiny a vybúraných hmôt na skládku do 1 km</t>
  </si>
  <si>
    <t>1555975484</t>
  </si>
  <si>
    <t>979081121.S</t>
  </si>
  <si>
    <t>Odvoz sutiny a vybúraných hmôt na skládku za každý ďalší 1 km</t>
  </si>
  <si>
    <t>1744910179</t>
  </si>
  <si>
    <t>979082111.S</t>
  </si>
  <si>
    <t>Vnútrostavenisková doprava sutiny a vybúraných hmôt do 10 m</t>
  </si>
  <si>
    <t>-1985097891</t>
  </si>
  <si>
    <t>979082121.S</t>
  </si>
  <si>
    <t>Vnútrostavenisková doprava sutiny a vybúraných hmôt za každých ďalších 5 m</t>
  </si>
  <si>
    <t>1006700986</t>
  </si>
  <si>
    <t>979089012.S</t>
  </si>
  <si>
    <t>Poplatok za skládku - betón, tehly, dlaždice (17 01) ostatné</t>
  </si>
  <si>
    <t>-2081401462</t>
  </si>
  <si>
    <t>99</t>
  </si>
  <si>
    <t>Presun hmôt HSV</t>
  </si>
  <si>
    <t>999281111.S</t>
  </si>
  <si>
    <t>Presun hmôt pre opravy a údržbu objektov vrátane vonkajších plášťov výšky do 25 m</t>
  </si>
  <si>
    <t>1699567847</t>
  </si>
  <si>
    <t>PSV</t>
  </si>
  <si>
    <t>Práce a dodávky PSV</t>
  </si>
  <si>
    <t>64</t>
  </si>
  <si>
    <t>%</t>
  </si>
  <si>
    <t>713</t>
  </si>
  <si>
    <t>Izolácie tepelné</t>
  </si>
  <si>
    <t>713482131.S</t>
  </si>
  <si>
    <t>Montáž trubíc z PE, hr.30 mm,vnút.priemer do 38 mm</t>
  </si>
  <si>
    <t>968093053</t>
  </si>
  <si>
    <t>283310006200.S</t>
  </si>
  <si>
    <t>Izolačná PE trubica dxhr. 22x30 mm, rozrezaná, na izolovanie rozvodov vody, kúrenia, zdravotechniky</t>
  </si>
  <si>
    <t>-936279266</t>
  </si>
  <si>
    <t>998713202.S</t>
  </si>
  <si>
    <t>Presun hmôt pre izolácie tepelné v objektoch výšky nad 6 m do 12 m</t>
  </si>
  <si>
    <t>548442867</t>
  </si>
  <si>
    <t>721</t>
  </si>
  <si>
    <t>Zdravotechnika - vnútorná kanalizácia</t>
  </si>
  <si>
    <t>721173204.S</t>
  </si>
  <si>
    <t>Potrubie z PVC - U odpadné pripájacie D 40 mm</t>
  </si>
  <si>
    <t>1490949339</t>
  </si>
  <si>
    <t>721173208.S</t>
  </si>
  <si>
    <t>Potrubie z PVC - U odpadné pripájacie D 110 mm</t>
  </si>
  <si>
    <t>1770561367</t>
  </si>
  <si>
    <t>998721202.S</t>
  </si>
  <si>
    <t>Presun hmôt pre vnútornú kanalizáciu v objektoch výšky nad 6 do 12 m</t>
  </si>
  <si>
    <t>1050642032</t>
  </si>
  <si>
    <t>722</t>
  </si>
  <si>
    <t>Zdravotechnika - vnútorný vodovod</t>
  </si>
  <si>
    <t>722171132.S</t>
  </si>
  <si>
    <t>-30518581</t>
  </si>
  <si>
    <t>722221295.S</t>
  </si>
  <si>
    <t>Montáž spätného ventilu závitového pre sanitárne systémy G 1/2</t>
  </si>
  <si>
    <t>-190309396</t>
  </si>
  <si>
    <t>551410000300.S</t>
  </si>
  <si>
    <t>Ventil pre hygienické a zdravotnické zariadenia T 66 A 1/2" rohový mosadzný s vrškom T 13</t>
  </si>
  <si>
    <t>1302188893</t>
  </si>
  <si>
    <t>998722202.S</t>
  </si>
  <si>
    <t>Presun hmôt pre vnútorný vodovod v objektoch výšky nad 6 do 12 m</t>
  </si>
  <si>
    <t>-1101304292</t>
  </si>
  <si>
    <t>725</t>
  </si>
  <si>
    <t>Zdravotechnika - zariaďovacie predmety</t>
  </si>
  <si>
    <t>725110811.S</t>
  </si>
  <si>
    <t>Demontáž záchoda splachovacieho s nádržou alebo s tlakovým splachovačom,  -0,01933t</t>
  </si>
  <si>
    <t>súb.</t>
  </si>
  <si>
    <t>-133375289</t>
  </si>
  <si>
    <t>725119307.S</t>
  </si>
  <si>
    <t>Montáž záchodovej misy keramickej kombinovanej s rovným odpadom</t>
  </si>
  <si>
    <t>425568525</t>
  </si>
  <si>
    <t>642360004900.S</t>
  </si>
  <si>
    <t>Misa záchodová keramická závesná bezbariérová, bez splachovacieho okruhu</t>
  </si>
  <si>
    <t>-1506739622</t>
  </si>
  <si>
    <t>642370000800.S</t>
  </si>
  <si>
    <t>Nádržka keramická s dvojitým splachovaním</t>
  </si>
  <si>
    <t>1011729001</t>
  </si>
  <si>
    <t>554330000200.S</t>
  </si>
  <si>
    <t>Záchodové sedadlo plastové s poklopom s automatickým pozvoľným sklápaním</t>
  </si>
  <si>
    <t>-1295591317</t>
  </si>
  <si>
    <t>725190101.S</t>
  </si>
  <si>
    <t>Montáž sanitárnej priečky z HPL dosiek na WC a prezliekacie kabíny/boxy pre vlhké priestory s nerezovým kovaním</t>
  </si>
  <si>
    <t>-561207379</t>
  </si>
  <si>
    <t>607930001500.S</t>
  </si>
  <si>
    <t>Doska kompaktná z vysokotlakého laminátu (HPL) pre použitie v interiéri vo farbe s bielym jadrom, hrúbky 12 mm</t>
  </si>
  <si>
    <t>1174608389</t>
  </si>
  <si>
    <t>725219201.S</t>
  </si>
  <si>
    <t>Montáž umývadla keramického na konzoly, bez výtokovej armatúry</t>
  </si>
  <si>
    <t>-447422509</t>
  </si>
  <si>
    <t>642110004300.S</t>
  </si>
  <si>
    <t>Umývadlo keramické bežný typ</t>
  </si>
  <si>
    <t>1159218981</t>
  </si>
  <si>
    <t>642110000400</t>
  </si>
  <si>
    <t>-2073268666</t>
  </si>
  <si>
    <t>725829601.S</t>
  </si>
  <si>
    <t>Montáž batérie umývadlovej a drezovej stojankovej, pákovej alebo klasickej s mechanickým ovládaním</t>
  </si>
  <si>
    <t>1103837789</t>
  </si>
  <si>
    <t>551450003800.S</t>
  </si>
  <si>
    <t>Batéria umývadlová stojanková páková</t>
  </si>
  <si>
    <t>-815975446</t>
  </si>
  <si>
    <t>725869301.S</t>
  </si>
  <si>
    <t>Montáž zápachovej uzávierky pre zariaďovacie predmety, umývadlovej do D 40 mm</t>
  </si>
  <si>
    <t>-1345847887</t>
  </si>
  <si>
    <t>551620006400.S</t>
  </si>
  <si>
    <t>-1103484708</t>
  </si>
  <si>
    <t>998725202.S</t>
  </si>
  <si>
    <t>Presun hmôt pre zariaďovacie predmety v objektoch výšky nad 6 do 12 m</t>
  </si>
  <si>
    <t>-532020569</t>
  </si>
  <si>
    <t>766</t>
  </si>
  <si>
    <t>Konštrukcie stolárske</t>
  </si>
  <si>
    <t>766662112.S</t>
  </si>
  <si>
    <t>Montáž dverového krídla otočného jednokrídlového poldrážkového, do existujúcej zárubne, vrátane kovania</t>
  </si>
  <si>
    <t>549150000600.S</t>
  </si>
  <si>
    <t>Kľučka dverová a rozeta 2x, nehrdzavejúca oceľ, povrch nerez brúsený</t>
  </si>
  <si>
    <t>611610000400.S</t>
  </si>
  <si>
    <t>Dvere vnútorné jednokrídlové, šírka 600-900 mm, výplň papierová voština, povrch fólia, plné</t>
  </si>
  <si>
    <t>-641654268</t>
  </si>
  <si>
    <t>998766202.S</t>
  </si>
  <si>
    <t>Presun hmot pre konštrukcie stolárske v objektoch výšky nad 6 do 12 m</t>
  </si>
  <si>
    <t>-1003332735</t>
  </si>
  <si>
    <t>eur</t>
  </si>
  <si>
    <t>771</t>
  </si>
  <si>
    <t>Podlahy z dlaždíc</t>
  </si>
  <si>
    <t>771411004.S</t>
  </si>
  <si>
    <t>Montáž soklíkov z obkladačiek do malty veľ. 300 x 80 mm</t>
  </si>
  <si>
    <t>1616214502</t>
  </si>
  <si>
    <t>597640006300.S</t>
  </si>
  <si>
    <t>Sokel keramický, lxvxhr 298x80x9 mm</t>
  </si>
  <si>
    <t>-272298281</t>
  </si>
  <si>
    <t>771541215.S</t>
  </si>
  <si>
    <t>Montáž podláh z dlaždíc gres kladených do tmelu flexibil. mrazuvzdorného veľ. 300 x 300 mm</t>
  </si>
  <si>
    <t>-1514651929</t>
  </si>
  <si>
    <t>597740001910.S</t>
  </si>
  <si>
    <t>Dlaždice keramické, lxvxhr 298x298x9 mm, gresové neglazované</t>
  </si>
  <si>
    <t>1635344525</t>
  </si>
  <si>
    <t>998771202.S</t>
  </si>
  <si>
    <t>Presun hmôt pre podlahy z dlaždíc v objektoch výšky nad 6 do 12 m</t>
  </si>
  <si>
    <t>-699432453</t>
  </si>
  <si>
    <t>781</t>
  </si>
  <si>
    <t>Obklady</t>
  </si>
  <si>
    <t>781445105.S</t>
  </si>
  <si>
    <t>Montáž obkladov vnútor. stien z obkladačiek kladených do tmelu veľ. 250x330 mm</t>
  </si>
  <si>
    <t>396453171</t>
  </si>
  <si>
    <t>WAAKB008</t>
  </si>
  <si>
    <t>Obkladačka napr. Concept Plus, 330x250x7, glazovaný, lesklý, béžová, RAL 0508010 alebo ekvivalent</t>
  </si>
  <si>
    <t>-329724898</t>
  </si>
  <si>
    <t>998781202.S</t>
  </si>
  <si>
    <t>Presun hmôt pre obklady keramické v objektoch výšky nad 6 do 12 m</t>
  </si>
  <si>
    <t>-178793452</t>
  </si>
  <si>
    <t xml:space="preserve">Práce a dodávky M   </t>
  </si>
  <si>
    <t>33-M</t>
  </si>
  <si>
    <t>Montáže dopravných zariadení, skladových zariadení a váh</t>
  </si>
  <si>
    <t>330030300.S</t>
  </si>
  <si>
    <t>-805667538</t>
  </si>
  <si>
    <t>E2024010.1</t>
  </si>
  <si>
    <t>256</t>
  </si>
  <si>
    <t>-427231274</t>
  </si>
  <si>
    <t>E2024010.2</t>
  </si>
  <si>
    <t>Dodávka pomocnej OK</t>
  </si>
  <si>
    <t>1301200295</t>
  </si>
  <si>
    <t>E2024010.3</t>
  </si>
  <si>
    <t>-1739983589</t>
  </si>
  <si>
    <t>PPV</t>
  </si>
  <si>
    <t>Podiel pridružených výkonov</t>
  </si>
  <si>
    <t>1724338188</t>
  </si>
  <si>
    <t>HZS</t>
  </si>
  <si>
    <t>Hodinové zúčtovacie sadzby</t>
  </si>
  <si>
    <t>HZS000112.S</t>
  </si>
  <si>
    <t>Stavebno montážne práce náročnejšie, ucelené, obtiažne, rutinné (Tr. 2) v rozsahu viac ako 8 hodín náročnejšie</t>
  </si>
  <si>
    <t>hod</t>
  </si>
  <si>
    <t>512</t>
  </si>
  <si>
    <t>-745955547</t>
  </si>
  <si>
    <t>VRN</t>
  </si>
  <si>
    <t>Investičné náklady neobsiahnuté v cenách</t>
  </si>
  <si>
    <t>1024</t>
  </si>
  <si>
    <t>000700051.S</t>
  </si>
  <si>
    <t>Dopravné náklady - mimoriadne sťažený vnútrostaveniskový presun bez rozlíšenia</t>
  </si>
  <si>
    <t>-1004079987</t>
  </si>
  <si>
    <t xml:space="preserve">Schodisková plošina </t>
  </si>
  <si>
    <t>Dodávka a montáž elektroinštalácií pre správnu funkciu plošiny</t>
  </si>
  <si>
    <t>Konštrukcie - drevostavby</t>
  </si>
  <si>
    <t>763181142.S</t>
  </si>
  <si>
    <t>Ing. Peter Rákoš</t>
  </si>
  <si>
    <t>Ing. Rastislav Chomjak</t>
  </si>
  <si>
    <t>D&amp;T Solutions, s.r.o.</t>
  </si>
  <si>
    <t>SPOLU</t>
  </si>
  <si>
    <t>21-M</t>
  </si>
  <si>
    <t>Elektromontáže</t>
  </si>
  <si>
    <t>210222031.S</t>
  </si>
  <si>
    <t>Ekvipotenciálna svorkovnica EPS 2 v krabici KO 125 E, pre vonkajšie práce</t>
  </si>
  <si>
    <t>210881076.S</t>
  </si>
  <si>
    <t>Kábel bezhalogénový, medený uložený pevne N2XH 0,6/1,0 kV  3x2,5</t>
  </si>
  <si>
    <t>341610014400.S</t>
  </si>
  <si>
    <t>Kábel medený bezhalogenový N2XH-J 3x2,5 mm2 RE</t>
  </si>
  <si>
    <t>RM</t>
  </si>
  <si>
    <t>Rozvádzač RM doplnenie výzbroja rozvádzača</t>
  </si>
  <si>
    <t>AP.2</t>
  </si>
  <si>
    <t>Skúšky a revízie</t>
  </si>
  <si>
    <t>AP.3</t>
  </si>
  <si>
    <t>Signálne ťahové tlačíko FAP 3002, resp. ekvivalent</t>
  </si>
  <si>
    <t>AP.4</t>
  </si>
  <si>
    <t>Resetovacie tlačitko FAP 2001, resp. ekvivalent</t>
  </si>
  <si>
    <t>AP.5</t>
  </si>
  <si>
    <t>Kontrolný modul s alarmom FEH 2001</t>
  </si>
  <si>
    <t>AP.6</t>
  </si>
  <si>
    <t>Transformátor 24V - FLM1000</t>
  </si>
  <si>
    <t>Montáž lešenia ľahkého pracovného radového s podlahami šírky od 0,80 do 1,00 m, výšky do 3 m</t>
  </si>
  <si>
    <t>Príplatok za prvý a každý ďalší i začatý mesiac použitia lešenia ľahkého pracovného radového s podlahami šírky od 0,80 do 1,00 m, výšky do 3 m</t>
  </si>
  <si>
    <t>Demontáž lešenia ľahkého pracovného radového s podlahami šírky nad 0,80 do 1,00 m, výšky do 3 m</t>
  </si>
  <si>
    <t xml:space="preserve">Plasthliníkové potrubie v tyčiach spájané lisovaním d 20 mm / alternatíva PPR </t>
  </si>
  <si>
    <t>Dodávka schodiskovej plošiny  s príslušenstvom podľa PD</t>
  </si>
  <si>
    <t>Zápachová uzávierka - sifón pre umývadlá DN 40 - špecifikácia podľa PD</t>
  </si>
  <si>
    <t>341610014500.S</t>
  </si>
  <si>
    <t>Kábel medený bezhalogenový N2XH-J 3x4 mm2 RE</t>
  </si>
  <si>
    <t>341610014300.S</t>
  </si>
  <si>
    <t>Kábel medený bezhalogenový N2XH-J 3x1,5 mm2 RE</t>
  </si>
  <si>
    <t>7255210821.S</t>
  </si>
  <si>
    <t>Demontáž umývadiel alebo umývadielok bez výtokovej armatúry, -0,01946t</t>
  </si>
  <si>
    <t>725130812.S</t>
  </si>
  <si>
    <t>Demontáž pisoárového státia, jeden diel, na ďalšie použitie</t>
  </si>
  <si>
    <t>725129201.S</t>
  </si>
  <si>
    <t xml:space="preserve">Montáž pisoáru keramického bez splachovacej nádrže - existujúce </t>
  </si>
  <si>
    <t>722171133.S</t>
  </si>
  <si>
    <t xml:space="preserve">Plasthliníkové potrubie v tyčiach spájané lisovaním d 25/26 mm / alternatíva PPR </t>
  </si>
  <si>
    <t>722171130.S</t>
  </si>
  <si>
    <t>Plasthliníkové potrubie v tyčiach spájané lisovaním d16 mm</t>
  </si>
  <si>
    <t>721173205.S</t>
  </si>
  <si>
    <t>Potrubie z PVC - U odpadné pripájacie D 50 mm</t>
  </si>
  <si>
    <t>283310006300.S</t>
  </si>
  <si>
    <t>Izolačná PE trubica dxhr. 28x30 mm, rozrezaná, na izolovanie rozvodov vody, kúrenia, zdravotechniky</t>
  </si>
  <si>
    <t>722130801.S</t>
  </si>
  <si>
    <t>Demontáž potrubia z oceľových rúrok závitových do DN25, -0,00213t</t>
  </si>
  <si>
    <t>721140802.S</t>
  </si>
  <si>
    <t>Demontáž potrubia z liatinových rúr odpadového alebo daždového do DN100</t>
  </si>
  <si>
    <t>725539140.S</t>
  </si>
  <si>
    <t>Montáž elektrického prietokového ohrievača malolitrážneho do 5 l</t>
  </si>
  <si>
    <t>541310000400.S</t>
  </si>
  <si>
    <t>Elektrický príetokový ohrievač tlakový, inštalácia pod umývadlo, objem 5 l</t>
  </si>
  <si>
    <t>Podlahy povlakové</t>
  </si>
  <si>
    <t>776511820.S</t>
  </si>
  <si>
    <t>Odstránenie povlakových podláh z nášľapnej plochy lepenej s podložkou, -0,00100t</t>
  </si>
  <si>
    <t>776992127.S</t>
  </si>
  <si>
    <t>Vyspravenie podkladu nivelačnou stierkou, hr. 5 mm</t>
  </si>
  <si>
    <t>776541100.S</t>
  </si>
  <si>
    <t>Lepenie povlakových podláh PVC vinylových heterogénnych v pásoch</t>
  </si>
  <si>
    <t>28411000110.S</t>
  </si>
  <si>
    <t>Podlaha PVC heterogénna, hrúbka do 2,6 mm</t>
  </si>
  <si>
    <t>776420010.S</t>
  </si>
  <si>
    <t>Lepenie podlahových soklov z PVC</t>
  </si>
  <si>
    <t>284110002100.S</t>
  </si>
  <si>
    <t>Podlaha PVC homogénna, hrúbka do 2,5 mm</t>
  </si>
  <si>
    <t>978013191.S</t>
  </si>
  <si>
    <t>Otlčenie omietok stien vnútorných vápenných alebo vápennocementových v rozsahu do 100 %</t>
  </si>
  <si>
    <t>978011191.S</t>
  </si>
  <si>
    <t>Otlčenie omietok stropov vnútorných vápenných alebo vápennocementových v rozsahu do 100 %</t>
  </si>
  <si>
    <t>Ústredné vykurovanie - vykurovacie telesá</t>
  </si>
  <si>
    <t>735111810.S</t>
  </si>
  <si>
    <t>Demontáž vykurovacích telies liatinových článkových</t>
  </si>
  <si>
    <t>735494811.S</t>
  </si>
  <si>
    <t>Vypúšťanie vody z vykurovacích sústav o v.pl. Vykurovacích telies</t>
  </si>
  <si>
    <t>735890801.S</t>
  </si>
  <si>
    <t>Vnútrostaveniskové premiestnenie vybúraných hmôt vykurovacích telies do 6 m</t>
  </si>
  <si>
    <t>735154252.S</t>
  </si>
  <si>
    <t>Montáž vykurovacieho telesa panelového trojradového výšky 800 mm, dĺžky 1000 mm</t>
  </si>
  <si>
    <t>484530040300</t>
  </si>
  <si>
    <t>Teleso vykurovacie doskové trojradové VK 33 vxlxhl 900x1000x155 mm</t>
  </si>
  <si>
    <t>998735101.S</t>
  </si>
  <si>
    <t xml:space="preserve">Presun hmôt pre vykurovacie telesá v objektoch do výšky 6m </t>
  </si>
  <si>
    <t>Čalúnnické práce</t>
  </si>
  <si>
    <t>786611010.S</t>
  </si>
  <si>
    <t>Demontáž interiérových žalúzií, -0,002t</t>
  </si>
  <si>
    <t>786641111.S</t>
  </si>
  <si>
    <t>Vertikálne textilné žalúzie ukotvené na stenu</t>
  </si>
  <si>
    <t>766411811.S</t>
  </si>
  <si>
    <t>Demontáž obloženia stien panelmi, veľ. Do 1,5 m2, -0,02465t</t>
  </si>
  <si>
    <t>766821821.S</t>
  </si>
  <si>
    <t>Demontáž exist. Školskej tabule</t>
  </si>
  <si>
    <t>Umývadlo keramické pre imobilných, rozmer 640x550x165 mm, biela, JIKA</t>
  </si>
  <si>
    <t>611460121.S</t>
  </si>
  <si>
    <t>Príprava vnútorného podkladu tropov penetráciou základnou</t>
  </si>
  <si>
    <t>611460223.S</t>
  </si>
  <si>
    <t>Vnútorná omietka stropov vápenná štuková (jemná) pre historické stavby, hr. 5 mm</t>
  </si>
  <si>
    <t>612460223.S</t>
  </si>
  <si>
    <t>Vnútorná omietka stien vápenná štuková (jemná) pre historické stavby, hr. 5 mm</t>
  </si>
  <si>
    <t>Maľby</t>
  </si>
  <si>
    <t>784452262</t>
  </si>
  <si>
    <t>Maľby z maliarských zmesí Primalex Polar, ručne nanášané jednonásobné základné na podklad jemný výšky nad 3,8 m</t>
  </si>
  <si>
    <t>784463221.S</t>
  </si>
  <si>
    <t>Štrukturovaný povrch s olejovou farbou na stenách, na podklad jemnozrnný výšky do 1,5 m</t>
  </si>
  <si>
    <t>Izolácie proti vode a vlhkosti</t>
  </si>
  <si>
    <t>711211001.S</t>
  </si>
  <si>
    <t>Jednozlož. Hydroizolačná hmota disperzná, náter na vnútorné použitie vodorovná</t>
  </si>
  <si>
    <t>711212001.S0</t>
  </si>
  <si>
    <t>Jednozlož. Hydroizolačná hmota disperzná, náter na vnútorné použitie zvislá</t>
  </si>
  <si>
    <t>210100001.S</t>
  </si>
  <si>
    <t>354310017200.S</t>
  </si>
  <si>
    <t>210100002.S</t>
  </si>
  <si>
    <t>354310017900.S</t>
  </si>
  <si>
    <t>210110024.S</t>
  </si>
  <si>
    <t>345330002970.S</t>
  </si>
  <si>
    <t>210110041.S</t>
  </si>
  <si>
    <t>345340004500.S</t>
  </si>
  <si>
    <t>345350001500.S</t>
  </si>
  <si>
    <t>345350002300.S</t>
  </si>
  <si>
    <t>210111004.S</t>
  </si>
  <si>
    <t>345540004300.S</t>
  </si>
  <si>
    <t>210201915.S</t>
  </si>
  <si>
    <t>348130002400.S</t>
  </si>
  <si>
    <t>345410000400.S</t>
  </si>
  <si>
    <t>210881075.S</t>
  </si>
  <si>
    <t>Ukončenie vodičov v rozvádzač. vrátane zapojenia a vodičovej koncovky do 2,5 mm2</t>
  </si>
  <si>
    <t>Káblové oko medené lisovacie CU 0,75x3 KU-L</t>
  </si>
  <si>
    <t>Ukončenie vodičov v rozvádzač. vrátane zapojenia a vodičovej koncovky do 6 mm2</t>
  </si>
  <si>
    <t>Káblové oko medené lisovacie CU 4x4 KU-L</t>
  </si>
  <si>
    <t>Striedavý prepínač - radenie 6, zapustená montáž IP 44, vrátane zapojenia</t>
  </si>
  <si>
    <t>Prepínač pre zapustenú montáž, bezšr., radenie 6, IP44</t>
  </si>
  <si>
    <t>Spínač polozapustený a zapustený vrátane zapojenia jednopólový - radenie 1</t>
  </si>
  <si>
    <t>Prístroj spínača, radenie 1,1So</t>
  </si>
  <si>
    <t>Kryt spínača</t>
  </si>
  <si>
    <t>Rámček 1-násobný</t>
  </si>
  <si>
    <t>Zásuvka vstavaná 230 V / 16A vrátane zapojenia, vyhotovenie 3P</t>
  </si>
  <si>
    <t>Zásuvka vstavaná priemyslová 3P 16A 230V IP54 IE 1632 šikmá, SEZ DK</t>
  </si>
  <si>
    <t>Montáž svietidla interiérového na strop do 1,5 kg</t>
  </si>
  <si>
    <t>LED panel 600x600 mm, 25W</t>
  </si>
  <si>
    <t>Krabica odbočná z PVC s viečkom pod omietku KO 125 E</t>
  </si>
  <si>
    <t>Kábel bezhalogénový, medený uložený pevne N2XH 0,6/1,0 kV  3x1,5</t>
  </si>
  <si>
    <t xml:space="preserve">Zásuvka podlahová </t>
  </si>
  <si>
    <t>54665</t>
  </si>
  <si>
    <t>Biela popisovacia otváracia tabuľa magnetická 2400x1200 mm</t>
  </si>
  <si>
    <t>24</t>
  </si>
  <si>
    <t>Zárubne oceľové  výšky do 2,75 m šírky 900 mm, hr. 100 mm</t>
  </si>
  <si>
    <t>Ing. Ľubomír Lámer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</si>
</sst>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16"/>
      <name val="Arial CE"/>
      <family val="2"/>
    </font>
    <font>
      <sz val="10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6" fontId="20" fillId="0" borderId="12" xfId="0" applyNumberFormat="1" applyFont="1" applyBorder="1"/>
    <xf numFmtId="166" fontId="20" fillId="0" borderId="13" xfId="0" applyNumberFormat="1" applyFont="1" applyBorder="1"/>
    <xf numFmtId="4" fontId="2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49" fontId="17" fillId="0" borderId="19" xfId="0" applyNumberFormat="1" applyFont="1" applyBorder="1" applyAlignment="1" applyProtection="1">
      <alignment horizontal="left" vertical="center" wrapText="1"/>
      <protection locked="0"/>
    </xf>
    <xf numFmtId="0" fontId="17" fillId="0" borderId="19" xfId="0" applyFont="1" applyBorder="1" applyAlignment="1" applyProtection="1">
      <alignment horizontal="left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167" fontId="17" fillId="0" borderId="19" xfId="0" applyNumberFormat="1" applyFont="1" applyBorder="1" applyAlignment="1" applyProtection="1">
      <alignment vertical="center"/>
      <protection locked="0"/>
    </xf>
    <xf numFmtId="4" fontId="17" fillId="0" borderId="19" xfId="0" applyNumberFormat="1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0" borderId="19" xfId="0" applyFont="1" applyBorder="1" applyAlignment="1" applyProtection="1">
      <alignment horizontal="center" vertical="center"/>
      <protection locked="0"/>
    </xf>
    <xf numFmtId="49" fontId="22" fillId="0" borderId="19" xfId="0" applyNumberFormat="1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167" fontId="22" fillId="0" borderId="19" xfId="0" applyNumberFormat="1" applyFont="1" applyBorder="1" applyAlignment="1" applyProtection="1">
      <alignment vertical="center"/>
      <protection locked="0"/>
    </xf>
    <xf numFmtId="4" fontId="22" fillId="0" borderId="19" xfId="0" applyNumberFormat="1" applyFont="1" applyBorder="1" applyAlignment="1" applyProtection="1">
      <alignment vertical="center"/>
      <protection locked="0"/>
    </xf>
    <xf numFmtId="0" fontId="23" fillId="0" borderId="19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4" fillId="0" borderId="0" xfId="0" applyFont="1"/>
    <xf numFmtId="4" fontId="24" fillId="0" borderId="0" xfId="0" applyNumberFormat="1" applyFont="1"/>
    <xf numFmtId="0" fontId="25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/>
    </xf>
    <xf numFmtId="49" fontId="27" fillId="0" borderId="19" xfId="0" applyNumberFormat="1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49" fontId="28" fillId="0" borderId="19" xfId="0" applyNumberFormat="1" applyFont="1" applyBorder="1" applyAlignment="1" applyProtection="1">
      <alignment horizontal="left" vertical="center" wrapText="1"/>
      <protection locked="0"/>
    </xf>
    <xf numFmtId="0" fontId="28" fillId="0" borderId="19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2">
    <cellStyle name="Normálna" xfId="0" builtinId="0" customBuiltin="1"/>
    <cellStyle name="Normálna 3" xfId="1" xr:uid="{E0F49E2B-6A03-4A9D-AACD-89ED6FBDFA7A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77"/>
  <sheetViews>
    <sheetView showGridLines="0" topLeftCell="A63" zoomScale="80" zoomScaleNormal="80" workbookViewId="0">
      <selection activeCell="K6" sqref="K6:AJ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11" width="2.6640625" customWidth="1"/>
    <col min="12" max="12" width="5" customWidth="1"/>
    <col min="13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5" t="s">
        <v>0</v>
      </c>
      <c r="AZ1" s="5" t="s">
        <v>1</v>
      </c>
      <c r="BA1" s="5" t="s">
        <v>2</v>
      </c>
      <c r="BB1" s="5" t="s">
        <v>1</v>
      </c>
      <c r="BT1" s="5" t="s">
        <v>3</v>
      </c>
      <c r="BU1" s="5" t="s">
        <v>3</v>
      </c>
      <c r="BV1" s="5" t="s">
        <v>4</v>
      </c>
    </row>
    <row r="2" spans="1:74" x14ac:dyDescent="0.2">
      <c r="AR2" s="109" t="s">
        <v>5</v>
      </c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S2" s="6" t="s">
        <v>6</v>
      </c>
      <c r="BT2" s="6" t="s">
        <v>7</v>
      </c>
    </row>
    <row r="3" spans="1:74" ht="6.95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  <c r="BS3" s="6" t="s">
        <v>6</v>
      </c>
      <c r="BT3" s="6" t="s">
        <v>7</v>
      </c>
    </row>
    <row r="4" spans="1:74" ht="24.95" customHeight="1" x14ac:dyDescent="0.2">
      <c r="B4" s="9"/>
      <c r="D4" s="10" t="s">
        <v>8</v>
      </c>
      <c r="AR4" s="9"/>
      <c r="AS4" s="11" t="s">
        <v>9</v>
      </c>
      <c r="BS4" s="6" t="s">
        <v>10</v>
      </c>
    </row>
    <row r="5" spans="1:74" ht="12" customHeight="1" x14ac:dyDescent="0.2">
      <c r="B5" s="9"/>
      <c r="D5" s="12" t="s">
        <v>11</v>
      </c>
      <c r="K5" s="102" t="s">
        <v>12</v>
      </c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R5" s="9"/>
      <c r="BS5" s="6" t="s">
        <v>6</v>
      </c>
    </row>
    <row r="6" spans="1:74" ht="36.950000000000003" customHeight="1" x14ac:dyDescent="0.2">
      <c r="B6" s="9"/>
      <c r="D6" s="14" t="s">
        <v>13</v>
      </c>
      <c r="K6" s="104" t="s">
        <v>14</v>
      </c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R6" s="9"/>
      <c r="BS6" s="6" t="s">
        <v>6</v>
      </c>
    </row>
    <row r="7" spans="1:74" ht="12" customHeight="1" x14ac:dyDescent="0.2">
      <c r="B7" s="9"/>
      <c r="D7" s="15" t="s">
        <v>15</v>
      </c>
      <c r="K7" s="13" t="s">
        <v>1</v>
      </c>
      <c r="AK7" s="15" t="s">
        <v>16</v>
      </c>
      <c r="AN7" s="13" t="s">
        <v>1</v>
      </c>
      <c r="AR7" s="9"/>
      <c r="BS7" s="6" t="s">
        <v>6</v>
      </c>
    </row>
    <row r="8" spans="1:74" ht="12" customHeight="1" x14ac:dyDescent="0.2">
      <c r="B8" s="9"/>
      <c r="D8" s="15" t="s">
        <v>17</v>
      </c>
      <c r="K8" s="13" t="s">
        <v>18</v>
      </c>
      <c r="AK8" s="15" t="s">
        <v>19</v>
      </c>
      <c r="AN8" s="90">
        <v>45940</v>
      </c>
      <c r="AR8" s="9"/>
      <c r="BS8" s="6" t="s">
        <v>6</v>
      </c>
    </row>
    <row r="9" spans="1:74" ht="14.45" customHeight="1" x14ac:dyDescent="0.2">
      <c r="B9" s="9"/>
      <c r="AR9" s="9"/>
      <c r="BS9" s="6" t="s">
        <v>6</v>
      </c>
    </row>
    <row r="10" spans="1:74" ht="12" customHeight="1" x14ac:dyDescent="0.2">
      <c r="B10" s="9"/>
      <c r="D10" s="15" t="s">
        <v>20</v>
      </c>
      <c r="AK10" s="15" t="s">
        <v>21</v>
      </c>
      <c r="AN10" s="13" t="s">
        <v>1</v>
      </c>
      <c r="AR10" s="9"/>
      <c r="BS10" s="6" t="s">
        <v>6</v>
      </c>
    </row>
    <row r="11" spans="1:74" ht="18.399999999999999" customHeight="1" x14ac:dyDescent="0.2">
      <c r="B11" s="9"/>
      <c r="E11" s="13" t="s">
        <v>22</v>
      </c>
      <c r="AK11" s="15" t="s">
        <v>23</v>
      </c>
      <c r="AN11" s="13" t="s">
        <v>1</v>
      </c>
      <c r="AR11" s="9"/>
      <c r="BS11" s="6" t="s">
        <v>6</v>
      </c>
    </row>
    <row r="12" spans="1:74" ht="6.95" customHeight="1" x14ac:dyDescent="0.2">
      <c r="B12" s="9"/>
      <c r="AR12" s="9"/>
      <c r="BS12" s="6" t="s">
        <v>6</v>
      </c>
    </row>
    <row r="13" spans="1:74" ht="12" customHeight="1" x14ac:dyDescent="0.2">
      <c r="B13" s="9"/>
      <c r="D13" s="15" t="s">
        <v>24</v>
      </c>
      <c r="AK13" s="15" t="s">
        <v>21</v>
      </c>
      <c r="AN13" s="13" t="s">
        <v>1</v>
      </c>
      <c r="AR13" s="9"/>
      <c r="BS13" s="6" t="s">
        <v>6</v>
      </c>
    </row>
    <row r="14" spans="1:74" ht="12.75" x14ac:dyDescent="0.2">
      <c r="B14" s="9"/>
      <c r="E14" s="13" t="s">
        <v>18</v>
      </c>
      <c r="AK14" s="15" t="s">
        <v>23</v>
      </c>
      <c r="AN14" s="13" t="s">
        <v>1</v>
      </c>
      <c r="AR14" s="9"/>
      <c r="BS14" s="6" t="s">
        <v>6</v>
      </c>
    </row>
    <row r="15" spans="1:74" ht="6.95" customHeight="1" x14ac:dyDescent="0.2">
      <c r="B15" s="9"/>
      <c r="AR15" s="9"/>
      <c r="BS15" s="6" t="s">
        <v>3</v>
      </c>
    </row>
    <row r="16" spans="1:74" ht="12" customHeight="1" x14ac:dyDescent="0.2">
      <c r="B16" s="9"/>
      <c r="D16" s="15" t="s">
        <v>25</v>
      </c>
      <c r="AK16" s="15" t="s">
        <v>21</v>
      </c>
      <c r="AN16" s="13" t="s">
        <v>1</v>
      </c>
      <c r="AR16" s="9"/>
      <c r="BS16" s="6" t="s">
        <v>3</v>
      </c>
    </row>
    <row r="17" spans="2:71" ht="18.399999999999999" customHeight="1" x14ac:dyDescent="0.2">
      <c r="B17" s="9"/>
      <c r="E17" s="89" t="s">
        <v>455</v>
      </c>
      <c r="AK17" s="15" t="s">
        <v>23</v>
      </c>
      <c r="AN17" s="13" t="s">
        <v>1</v>
      </c>
      <c r="AR17" s="9"/>
      <c r="BS17" s="6" t="s">
        <v>26</v>
      </c>
    </row>
    <row r="18" spans="2:71" ht="6.95" customHeight="1" x14ac:dyDescent="0.2">
      <c r="B18" s="9"/>
      <c r="AR18" s="9"/>
      <c r="BS18" s="6" t="s">
        <v>6</v>
      </c>
    </row>
    <row r="19" spans="2:71" ht="12" customHeight="1" x14ac:dyDescent="0.2">
      <c r="B19" s="9"/>
      <c r="D19" s="15" t="s">
        <v>27</v>
      </c>
      <c r="AK19" s="15" t="s">
        <v>21</v>
      </c>
      <c r="AN19" s="13" t="s">
        <v>1</v>
      </c>
      <c r="AR19" s="9"/>
      <c r="BS19" s="6" t="s">
        <v>6</v>
      </c>
    </row>
    <row r="20" spans="2:71" ht="18.399999999999999" customHeight="1" x14ac:dyDescent="0.2">
      <c r="B20" s="9"/>
      <c r="E20" s="89" t="s">
        <v>307</v>
      </c>
      <c r="AK20" s="15" t="s">
        <v>23</v>
      </c>
      <c r="AN20" s="13" t="s">
        <v>1</v>
      </c>
      <c r="AR20" s="9"/>
      <c r="BS20" s="6" t="s">
        <v>26</v>
      </c>
    </row>
    <row r="21" spans="2:71" ht="6.95" customHeight="1" x14ac:dyDescent="0.2">
      <c r="B21" s="9"/>
      <c r="AR21" s="9"/>
    </row>
    <row r="22" spans="2:71" ht="12" customHeight="1" x14ac:dyDescent="0.2">
      <c r="B22" s="9"/>
      <c r="D22" s="15" t="s">
        <v>28</v>
      </c>
      <c r="AR22" s="9"/>
    </row>
    <row r="23" spans="2:71" ht="16.5" customHeight="1" x14ac:dyDescent="0.2">
      <c r="B23" s="9"/>
      <c r="E23" s="105" t="s">
        <v>1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R23" s="9"/>
    </row>
    <row r="24" spans="2:71" ht="6.95" customHeight="1" x14ac:dyDescent="0.2">
      <c r="B24" s="9"/>
      <c r="AR24" s="9"/>
    </row>
    <row r="25" spans="2:71" ht="6.95" customHeight="1" x14ac:dyDescent="0.2">
      <c r="B25" s="9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R25" s="9"/>
    </row>
    <row r="26" spans="2:71" s="1" customFormat="1" ht="25.9" customHeight="1" x14ac:dyDescent="0.2">
      <c r="B26" s="18"/>
      <c r="D26" s="19" t="s">
        <v>29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106">
        <f>'Stavebna cast'!J170</f>
        <v>0</v>
      </c>
      <c r="AL26" s="107"/>
      <c r="AM26" s="107"/>
      <c r="AN26" s="107"/>
      <c r="AO26" s="107"/>
      <c r="AR26" s="18"/>
    </row>
    <row r="27" spans="2:71" s="1" customFormat="1" ht="6.95" customHeight="1" x14ac:dyDescent="0.2">
      <c r="B27" s="18"/>
      <c r="AR27" s="18"/>
    </row>
    <row r="28" spans="2:71" s="1" customFormat="1" ht="12.75" x14ac:dyDescent="0.2">
      <c r="B28" s="18"/>
      <c r="L28" s="108" t="s">
        <v>30</v>
      </c>
      <c r="M28" s="108"/>
      <c r="N28" s="108"/>
      <c r="O28" s="108"/>
      <c r="P28" s="108"/>
      <c r="W28" s="108" t="s">
        <v>31</v>
      </c>
      <c r="X28" s="108"/>
      <c r="Y28" s="108"/>
      <c r="Z28" s="108"/>
      <c r="AA28" s="108"/>
      <c r="AB28" s="108"/>
      <c r="AC28" s="108"/>
      <c r="AD28" s="108"/>
      <c r="AE28" s="108"/>
      <c r="AK28" s="108" t="s">
        <v>32</v>
      </c>
      <c r="AL28" s="108"/>
      <c r="AM28" s="108"/>
      <c r="AN28" s="108"/>
      <c r="AO28" s="108"/>
      <c r="AR28" s="18"/>
    </row>
    <row r="29" spans="2:71" s="2" customFormat="1" ht="14.45" customHeight="1" x14ac:dyDescent="0.2">
      <c r="B29" s="21"/>
      <c r="D29" s="15" t="s">
        <v>33</v>
      </c>
      <c r="F29" s="22" t="s">
        <v>34</v>
      </c>
      <c r="L29" s="112">
        <v>0.2</v>
      </c>
      <c r="M29" s="111"/>
      <c r="N29" s="111"/>
      <c r="O29" s="111"/>
      <c r="P29" s="111"/>
      <c r="Q29" s="23"/>
      <c r="R29" s="23"/>
      <c r="S29" s="23"/>
      <c r="T29" s="23"/>
      <c r="U29" s="23"/>
      <c r="V29" s="23"/>
      <c r="W29" s="110" t="e">
        <f>ROUND(#REF!, 2)</f>
        <v>#REF!</v>
      </c>
      <c r="X29" s="111"/>
      <c r="Y29" s="111"/>
      <c r="Z29" s="111"/>
      <c r="AA29" s="111"/>
      <c r="AB29" s="111"/>
      <c r="AC29" s="111"/>
      <c r="AD29" s="111"/>
      <c r="AE29" s="111"/>
      <c r="AF29" s="23"/>
      <c r="AG29" s="23"/>
      <c r="AH29" s="23"/>
      <c r="AI29" s="23"/>
      <c r="AJ29" s="23"/>
      <c r="AK29" s="110" t="e">
        <f>ROUND(#REF!, 2)</f>
        <v>#REF!</v>
      </c>
      <c r="AL29" s="111"/>
      <c r="AM29" s="111"/>
      <c r="AN29" s="111"/>
      <c r="AO29" s="111"/>
      <c r="AP29" s="23"/>
      <c r="AQ29" s="23"/>
      <c r="AR29" s="24"/>
      <c r="AS29" s="23"/>
      <c r="AT29" s="23"/>
      <c r="AU29" s="23"/>
      <c r="AV29" s="23"/>
      <c r="AW29" s="23"/>
      <c r="AX29" s="23"/>
      <c r="AY29" s="23"/>
      <c r="AZ29" s="23"/>
    </row>
    <row r="30" spans="2:71" s="2" customFormat="1" ht="14.45" customHeight="1" x14ac:dyDescent="0.2">
      <c r="B30" s="21"/>
      <c r="F30" s="22" t="s">
        <v>35</v>
      </c>
      <c r="L30" s="101">
        <v>0.23</v>
      </c>
      <c r="M30" s="100"/>
      <c r="N30" s="100"/>
      <c r="O30" s="100"/>
      <c r="P30" s="100"/>
      <c r="W30" s="99">
        <f>AK26</f>
        <v>0</v>
      </c>
      <c r="X30" s="100"/>
      <c r="Y30" s="100"/>
      <c r="Z30" s="100"/>
      <c r="AA30" s="100"/>
      <c r="AB30" s="100"/>
      <c r="AC30" s="100"/>
      <c r="AD30" s="100"/>
      <c r="AE30" s="100"/>
      <c r="AK30" s="99">
        <f>W30*0.23</f>
        <v>0</v>
      </c>
      <c r="AL30" s="100"/>
      <c r="AM30" s="100"/>
      <c r="AN30" s="100"/>
      <c r="AO30" s="100"/>
      <c r="AR30" s="21"/>
    </row>
    <row r="31" spans="2:71" s="2" customFormat="1" ht="14.45" hidden="1" customHeight="1" x14ac:dyDescent="0.2">
      <c r="B31" s="21"/>
      <c r="F31" s="15" t="s">
        <v>36</v>
      </c>
      <c r="L31" s="101">
        <v>0.2</v>
      </c>
      <c r="M31" s="100"/>
      <c r="N31" s="100"/>
      <c r="O31" s="100"/>
      <c r="P31" s="100"/>
      <c r="W31" s="99" t="e">
        <f>ROUND(#REF!, 2)</f>
        <v>#REF!</v>
      </c>
      <c r="X31" s="100"/>
      <c r="Y31" s="100"/>
      <c r="Z31" s="100"/>
      <c r="AA31" s="100"/>
      <c r="AB31" s="100"/>
      <c r="AC31" s="100"/>
      <c r="AD31" s="100"/>
      <c r="AE31" s="100"/>
      <c r="AK31" s="99">
        <v>0</v>
      </c>
      <c r="AL31" s="100"/>
      <c r="AM31" s="100"/>
      <c r="AN31" s="100"/>
      <c r="AO31" s="100"/>
      <c r="AR31" s="21"/>
    </row>
    <row r="32" spans="2:71" s="2" customFormat="1" ht="14.45" hidden="1" customHeight="1" x14ac:dyDescent="0.2">
      <c r="B32" s="21"/>
      <c r="F32" s="15" t="s">
        <v>37</v>
      </c>
      <c r="L32" s="101">
        <v>0.2</v>
      </c>
      <c r="M32" s="100"/>
      <c r="N32" s="100"/>
      <c r="O32" s="100"/>
      <c r="P32" s="100"/>
      <c r="W32" s="99" t="e">
        <f>ROUND(#REF!, 2)</f>
        <v>#REF!</v>
      </c>
      <c r="X32" s="100"/>
      <c r="Y32" s="100"/>
      <c r="Z32" s="100"/>
      <c r="AA32" s="100"/>
      <c r="AB32" s="100"/>
      <c r="AC32" s="100"/>
      <c r="AD32" s="100"/>
      <c r="AE32" s="100"/>
      <c r="AK32" s="99">
        <v>0</v>
      </c>
      <c r="AL32" s="100"/>
      <c r="AM32" s="100"/>
      <c r="AN32" s="100"/>
      <c r="AO32" s="100"/>
      <c r="AR32" s="21"/>
    </row>
    <row r="33" spans="2:52" s="2" customFormat="1" ht="14.45" hidden="1" customHeight="1" x14ac:dyDescent="0.2">
      <c r="B33" s="21"/>
      <c r="F33" s="22" t="s">
        <v>38</v>
      </c>
      <c r="L33" s="112">
        <v>0</v>
      </c>
      <c r="M33" s="111"/>
      <c r="N33" s="111"/>
      <c r="O33" s="111"/>
      <c r="P33" s="111"/>
      <c r="Q33" s="23"/>
      <c r="R33" s="23"/>
      <c r="S33" s="23"/>
      <c r="T33" s="23"/>
      <c r="U33" s="23"/>
      <c r="V33" s="23"/>
      <c r="W33" s="110" t="e">
        <f>ROUND(#REF!, 2)</f>
        <v>#REF!</v>
      </c>
      <c r="X33" s="111"/>
      <c r="Y33" s="111"/>
      <c r="Z33" s="111"/>
      <c r="AA33" s="111"/>
      <c r="AB33" s="111"/>
      <c r="AC33" s="111"/>
      <c r="AD33" s="111"/>
      <c r="AE33" s="111"/>
      <c r="AF33" s="23"/>
      <c r="AG33" s="23"/>
      <c r="AH33" s="23"/>
      <c r="AI33" s="23"/>
      <c r="AJ33" s="23"/>
      <c r="AK33" s="110">
        <v>0</v>
      </c>
      <c r="AL33" s="111"/>
      <c r="AM33" s="111"/>
      <c r="AN33" s="111"/>
      <c r="AO33" s="111"/>
      <c r="AP33" s="23"/>
      <c r="AQ33" s="23"/>
      <c r="AR33" s="24"/>
      <c r="AS33" s="23"/>
      <c r="AT33" s="23"/>
      <c r="AU33" s="23"/>
      <c r="AV33" s="23"/>
      <c r="AW33" s="23"/>
      <c r="AX33" s="23"/>
      <c r="AY33" s="23"/>
      <c r="AZ33" s="23"/>
    </row>
    <row r="34" spans="2:52" s="1" customFormat="1" ht="6.95" customHeight="1" x14ac:dyDescent="0.2">
      <c r="B34" s="18"/>
      <c r="AR34" s="18"/>
    </row>
    <row r="35" spans="2:52" s="1" customFormat="1" ht="25.9" customHeight="1" x14ac:dyDescent="0.2">
      <c r="B35" s="18"/>
      <c r="C35" s="25"/>
      <c r="D35" s="26" t="s">
        <v>39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 t="s">
        <v>40</v>
      </c>
      <c r="U35" s="27"/>
      <c r="V35" s="27"/>
      <c r="W35" s="27"/>
      <c r="X35" s="113" t="s">
        <v>41</v>
      </c>
      <c r="Y35" s="114"/>
      <c r="Z35" s="114"/>
      <c r="AA35" s="114"/>
      <c r="AB35" s="114"/>
      <c r="AC35" s="27"/>
      <c r="AD35" s="27"/>
      <c r="AE35" s="27"/>
      <c r="AF35" s="27"/>
      <c r="AG35" s="27"/>
      <c r="AH35" s="27"/>
      <c r="AI35" s="27"/>
      <c r="AJ35" s="27"/>
      <c r="AK35" s="115">
        <f>AK26+AK30</f>
        <v>0</v>
      </c>
      <c r="AL35" s="114"/>
      <c r="AM35" s="114"/>
      <c r="AN35" s="114"/>
      <c r="AO35" s="116"/>
      <c r="AP35" s="25"/>
      <c r="AQ35" s="25"/>
      <c r="AR35" s="18"/>
    </row>
    <row r="36" spans="2:52" s="1" customFormat="1" ht="6.95" customHeight="1" x14ac:dyDescent="0.2">
      <c r="B36" s="18"/>
      <c r="AR36" s="18"/>
    </row>
    <row r="37" spans="2:52" s="1" customFormat="1" ht="14.45" customHeight="1" x14ac:dyDescent="0.2">
      <c r="B37" s="18"/>
      <c r="AR37" s="18"/>
    </row>
    <row r="38" spans="2:52" ht="14.45" customHeight="1" x14ac:dyDescent="0.2">
      <c r="B38" s="9"/>
      <c r="AR38" s="9"/>
    </row>
    <row r="39" spans="2:52" ht="14.45" customHeight="1" x14ac:dyDescent="0.2">
      <c r="B39" s="9"/>
      <c r="AR39" s="9"/>
    </row>
    <row r="40" spans="2:52" ht="14.45" customHeight="1" x14ac:dyDescent="0.2">
      <c r="B40" s="9"/>
      <c r="AR40" s="9"/>
    </row>
    <row r="41" spans="2:52" ht="14.45" customHeight="1" x14ac:dyDescent="0.2">
      <c r="B41" s="9"/>
      <c r="AR41" s="9"/>
    </row>
    <row r="42" spans="2:52" ht="14.45" customHeight="1" x14ac:dyDescent="0.2">
      <c r="B42" s="9"/>
      <c r="AR42" s="9"/>
    </row>
    <row r="43" spans="2:52" ht="14.45" customHeight="1" x14ac:dyDescent="0.2">
      <c r="B43" s="9"/>
      <c r="AR43" s="9"/>
    </row>
    <row r="44" spans="2:52" ht="14.45" customHeight="1" x14ac:dyDescent="0.2">
      <c r="B44" s="9"/>
      <c r="AR44" s="9"/>
    </row>
    <row r="45" spans="2:52" ht="14.45" customHeight="1" x14ac:dyDescent="0.2">
      <c r="B45" s="9"/>
      <c r="AR45" s="9"/>
    </row>
    <row r="46" spans="2:52" ht="14.45" customHeight="1" x14ac:dyDescent="0.2">
      <c r="B46" s="9"/>
      <c r="AR46" s="9"/>
    </row>
    <row r="47" spans="2:52" ht="14.45" customHeight="1" x14ac:dyDescent="0.2">
      <c r="B47" s="9"/>
      <c r="AR47" s="9"/>
    </row>
    <row r="48" spans="2:52" ht="14.45" customHeight="1" x14ac:dyDescent="0.2">
      <c r="B48" s="9"/>
      <c r="AR48" s="9"/>
    </row>
    <row r="49" spans="2:44" s="1" customFormat="1" ht="14.45" customHeight="1" x14ac:dyDescent="0.2">
      <c r="B49" s="18"/>
      <c r="D49" s="29" t="s">
        <v>42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29" t="s">
        <v>43</v>
      </c>
      <c r="AI49" s="30"/>
      <c r="AJ49" s="30"/>
      <c r="AK49" s="30"/>
      <c r="AL49" s="30"/>
      <c r="AM49" s="30"/>
      <c r="AN49" s="30"/>
      <c r="AO49" s="30"/>
      <c r="AR49" s="18"/>
    </row>
    <row r="50" spans="2:44" x14ac:dyDescent="0.2">
      <c r="B50" s="9"/>
      <c r="AR50" s="9"/>
    </row>
    <row r="51" spans="2:44" x14ac:dyDescent="0.2">
      <c r="B51" s="9"/>
      <c r="AR51" s="9"/>
    </row>
    <row r="52" spans="2:44" x14ac:dyDescent="0.2">
      <c r="B52" s="9"/>
      <c r="AR52" s="9"/>
    </row>
    <row r="53" spans="2:44" x14ac:dyDescent="0.2">
      <c r="B53" s="9"/>
      <c r="AR53" s="9"/>
    </row>
    <row r="54" spans="2:44" x14ac:dyDescent="0.2">
      <c r="B54" s="9"/>
      <c r="AR54" s="9"/>
    </row>
    <row r="55" spans="2:44" x14ac:dyDescent="0.2">
      <c r="B55" s="9"/>
      <c r="AR55" s="9"/>
    </row>
    <row r="56" spans="2:44" x14ac:dyDescent="0.2">
      <c r="B56" s="9"/>
      <c r="AR56" s="9"/>
    </row>
    <row r="57" spans="2:44" x14ac:dyDescent="0.2">
      <c r="B57" s="9"/>
      <c r="AR57" s="9"/>
    </row>
    <row r="58" spans="2:44" x14ac:dyDescent="0.2">
      <c r="B58" s="9"/>
      <c r="AR58" s="9"/>
    </row>
    <row r="59" spans="2:44" x14ac:dyDescent="0.2">
      <c r="B59" s="9"/>
      <c r="AR59" s="9"/>
    </row>
    <row r="60" spans="2:44" s="1" customFormat="1" ht="12.75" x14ac:dyDescent="0.2">
      <c r="B60" s="18"/>
      <c r="D60" s="31" t="s">
        <v>44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31" t="s">
        <v>45</v>
      </c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31" t="s">
        <v>44</v>
      </c>
      <c r="AI60" s="20"/>
      <c r="AJ60" s="20"/>
      <c r="AK60" s="20"/>
      <c r="AL60" s="20"/>
      <c r="AM60" s="31" t="s">
        <v>45</v>
      </c>
      <c r="AN60" s="20"/>
      <c r="AO60" s="20"/>
      <c r="AR60" s="18"/>
    </row>
    <row r="61" spans="2:44" x14ac:dyDescent="0.2">
      <c r="B61" s="9"/>
      <c r="AR61" s="9"/>
    </row>
    <row r="62" spans="2:44" x14ac:dyDescent="0.2">
      <c r="B62" s="9"/>
      <c r="AR62" s="9"/>
    </row>
    <row r="63" spans="2:44" x14ac:dyDescent="0.2">
      <c r="B63" s="9"/>
      <c r="AR63" s="9"/>
    </row>
    <row r="64" spans="2:44" s="1" customFormat="1" ht="12.75" x14ac:dyDescent="0.2">
      <c r="B64" s="18"/>
      <c r="D64" s="29" t="s">
        <v>46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9" t="s">
        <v>47</v>
      </c>
      <c r="AI64" s="30"/>
      <c r="AJ64" s="30"/>
      <c r="AK64" s="30"/>
      <c r="AL64" s="30"/>
      <c r="AM64" s="30"/>
      <c r="AN64" s="30"/>
      <c r="AO64" s="30"/>
      <c r="AR64" s="18"/>
    </row>
    <row r="65" spans="2:44" x14ac:dyDescent="0.2">
      <c r="B65" s="9"/>
      <c r="AR65" s="9"/>
    </row>
    <row r="66" spans="2:44" x14ac:dyDescent="0.2">
      <c r="B66" s="9"/>
      <c r="AR66" s="9"/>
    </row>
    <row r="67" spans="2:44" x14ac:dyDescent="0.2">
      <c r="B67" s="9"/>
      <c r="AR67" s="9"/>
    </row>
    <row r="68" spans="2:44" x14ac:dyDescent="0.2">
      <c r="B68" s="9"/>
      <c r="AR68" s="9"/>
    </row>
    <row r="69" spans="2:44" x14ac:dyDescent="0.2">
      <c r="B69" s="9"/>
      <c r="AR69" s="9"/>
    </row>
    <row r="70" spans="2:44" x14ac:dyDescent="0.2">
      <c r="B70" s="9"/>
      <c r="AR70" s="9"/>
    </row>
    <row r="71" spans="2:44" x14ac:dyDescent="0.2">
      <c r="B71" s="9"/>
      <c r="AR71" s="9"/>
    </row>
    <row r="72" spans="2:44" x14ac:dyDescent="0.2">
      <c r="B72" s="9"/>
      <c r="AR72" s="9"/>
    </row>
    <row r="73" spans="2:44" x14ac:dyDescent="0.2">
      <c r="B73" s="9"/>
      <c r="AR73" s="9"/>
    </row>
    <row r="74" spans="2:44" x14ac:dyDescent="0.2">
      <c r="B74" s="9"/>
      <c r="AR74" s="9"/>
    </row>
    <row r="75" spans="2:44" s="1" customFormat="1" ht="12.75" x14ac:dyDescent="0.2">
      <c r="B75" s="18"/>
      <c r="D75" s="31" t="s">
        <v>44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31" t="s">
        <v>45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31" t="s">
        <v>44</v>
      </c>
      <c r="AI75" s="20"/>
      <c r="AJ75" s="20"/>
      <c r="AK75" s="20"/>
      <c r="AL75" s="20"/>
      <c r="AM75" s="31" t="s">
        <v>45</v>
      </c>
      <c r="AN75" s="20"/>
      <c r="AO75" s="20"/>
      <c r="AR75" s="18"/>
    </row>
    <row r="76" spans="2:44" s="1" customFormat="1" x14ac:dyDescent="0.2">
      <c r="B76" s="18"/>
      <c r="AR76" s="18"/>
    </row>
    <row r="77" spans="2:44" s="1" customFormat="1" ht="6.95" customHeight="1" x14ac:dyDescent="0.2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18"/>
    </row>
  </sheetData>
  <mergeCells count="25">
    <mergeCell ref="AR2:BE2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pageMargins left="0.39370078740157483" right="0.39370078740157483" top="0.39370078740157483" bottom="0.39370078740157483" header="0" footer="0"/>
  <pageSetup paperSize="9" scale="6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0"/>
  <sheetViews>
    <sheetView showGridLines="0" tabSelected="1" topLeftCell="A80" workbookViewId="0">
      <selection activeCell="G10" sqref="G10"/>
    </sheetView>
  </sheetViews>
  <sheetFormatPr defaultRowHeight="11.25" x14ac:dyDescent="0.2"/>
  <cols>
    <col min="1" max="1" width="8.33203125" customWidth="1"/>
    <col min="2" max="2" width="1.1640625" customWidth="1"/>
    <col min="3" max="3" width="5.6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0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65" s="1" customFormat="1" ht="6.95" customHeight="1" x14ac:dyDescent="0.2">
      <c r="B2" s="34"/>
      <c r="C2" s="35"/>
      <c r="D2" s="35"/>
      <c r="E2" s="35"/>
      <c r="F2" s="35"/>
      <c r="G2" s="35"/>
      <c r="H2" s="35"/>
      <c r="I2" s="35"/>
      <c r="J2" s="35"/>
      <c r="K2" s="35"/>
      <c r="L2" s="18"/>
    </row>
    <row r="3" spans="2:65" s="1" customFormat="1" ht="24.95" customHeight="1" x14ac:dyDescent="0.2">
      <c r="B3" s="18"/>
      <c r="C3" s="10" t="s">
        <v>56</v>
      </c>
      <c r="L3" s="18"/>
    </row>
    <row r="4" spans="2:65" s="1" customFormat="1" ht="6.95" customHeight="1" x14ac:dyDescent="0.2">
      <c r="B4" s="18"/>
      <c r="L4" s="18"/>
    </row>
    <row r="5" spans="2:65" s="1" customFormat="1" ht="12" customHeight="1" x14ac:dyDescent="0.2">
      <c r="B5" s="18"/>
      <c r="C5" s="15" t="s">
        <v>13</v>
      </c>
      <c r="L5" s="18"/>
      <c r="Y5" s="3"/>
      <c r="Z5" s="3"/>
    </row>
    <row r="6" spans="2:65" s="1" customFormat="1" ht="16.5" customHeight="1" x14ac:dyDescent="0.2">
      <c r="B6" s="18"/>
      <c r="E6" s="117" t="s">
        <v>14</v>
      </c>
      <c r="F6" s="118"/>
      <c r="G6" s="118"/>
      <c r="H6" s="118"/>
      <c r="L6" s="18"/>
    </row>
    <row r="7" spans="2:65" s="1" customFormat="1" ht="6.95" customHeight="1" x14ac:dyDescent="0.2">
      <c r="B7" s="18"/>
      <c r="L7" s="18"/>
      <c r="Y7" s="4"/>
      <c r="Z7" s="4"/>
    </row>
    <row r="8" spans="2:65" s="1" customFormat="1" ht="12" customHeight="1" x14ac:dyDescent="0.2">
      <c r="B8" s="18"/>
      <c r="C8" s="15" t="s">
        <v>17</v>
      </c>
      <c r="F8" s="13"/>
      <c r="I8" s="15" t="s">
        <v>19</v>
      </c>
      <c r="J8" s="36">
        <v>45940</v>
      </c>
      <c r="L8" s="18"/>
    </row>
    <row r="9" spans="2:65" s="1" customFormat="1" ht="6.95" customHeight="1" x14ac:dyDescent="0.2">
      <c r="B9" s="18"/>
      <c r="L9" s="18"/>
    </row>
    <row r="10" spans="2:65" s="1" customFormat="1" ht="15.2" customHeight="1" x14ac:dyDescent="0.2">
      <c r="B10" s="18"/>
      <c r="C10" s="15" t="s">
        <v>20</v>
      </c>
      <c r="F10" s="13" t="s">
        <v>22</v>
      </c>
      <c r="I10" s="15" t="s">
        <v>25</v>
      </c>
      <c r="J10" s="16" t="s">
        <v>306</v>
      </c>
      <c r="L10" s="18"/>
      <c r="Y10" s="3"/>
      <c r="Z10" s="3"/>
    </row>
    <row r="11" spans="2:65" s="1" customFormat="1" ht="23.45" customHeight="1" x14ac:dyDescent="0.2">
      <c r="B11" s="18"/>
      <c r="C11" s="15" t="s">
        <v>24</v>
      </c>
      <c r="F11" s="13" t="s">
        <v>308</v>
      </c>
      <c r="I11" s="15" t="s">
        <v>27</v>
      </c>
      <c r="J11" s="16" t="s">
        <v>307</v>
      </c>
      <c r="L11" s="18"/>
    </row>
    <row r="12" spans="2:65" s="1" customFormat="1" ht="10.35" customHeight="1" x14ac:dyDescent="0.2">
      <c r="B12" s="18"/>
      <c r="L12" s="18"/>
    </row>
    <row r="13" spans="2:65" s="3" customFormat="1" ht="29.25" customHeight="1" x14ac:dyDescent="0.2">
      <c r="B13" s="43"/>
      <c r="C13" s="44" t="s">
        <v>57</v>
      </c>
      <c r="D13" s="45" t="s">
        <v>50</v>
      </c>
      <c r="E13" s="45" t="s">
        <v>48</v>
      </c>
      <c r="F13" s="45" t="s">
        <v>49</v>
      </c>
      <c r="G13" s="45" t="s">
        <v>58</v>
      </c>
      <c r="H13" s="45" t="s">
        <v>59</v>
      </c>
      <c r="I13" s="45" t="s">
        <v>60</v>
      </c>
      <c r="J13" s="46" t="s">
        <v>54</v>
      </c>
      <c r="K13" s="47" t="s">
        <v>61</v>
      </c>
      <c r="L13" s="43"/>
      <c r="M13" s="38" t="s">
        <v>1</v>
      </c>
      <c r="N13" s="39" t="s">
        <v>33</v>
      </c>
      <c r="O13" s="39" t="s">
        <v>62</v>
      </c>
      <c r="P13" s="39" t="s">
        <v>63</v>
      </c>
      <c r="Q13" s="39" t="s">
        <v>64</v>
      </c>
      <c r="R13" s="39" t="s">
        <v>65</v>
      </c>
      <c r="S13" s="39" t="s">
        <v>66</v>
      </c>
      <c r="T13" s="40" t="s">
        <v>67</v>
      </c>
    </row>
    <row r="14" spans="2:65" s="1" customFormat="1" ht="22.9" customHeight="1" x14ac:dyDescent="0.2">
      <c r="B14" s="18"/>
      <c r="C14" s="42"/>
      <c r="D14" s="52" t="s">
        <v>51</v>
      </c>
      <c r="E14" s="53" t="s">
        <v>68</v>
      </c>
      <c r="F14" s="53" t="s">
        <v>69</v>
      </c>
      <c r="G14" s="4"/>
      <c r="H14" s="4"/>
      <c r="I14" s="4"/>
      <c r="J14" s="54">
        <f>J15+J24+J43</f>
        <v>0</v>
      </c>
      <c r="L14" s="18"/>
      <c r="M14" s="41"/>
      <c r="N14" s="37"/>
      <c r="O14" s="37"/>
      <c r="P14" s="48" t="e">
        <f>#REF!+P45+P127+P164+P166</f>
        <v>#REF!</v>
      </c>
      <c r="Q14" s="37"/>
      <c r="R14" s="48" t="e">
        <f>#REF!+R45+R127+R164+R166</f>
        <v>#REF!</v>
      </c>
      <c r="S14" s="37"/>
      <c r="T14" s="49" t="e">
        <f>#REF!+T45+T127+T164+T166</f>
        <v>#REF!</v>
      </c>
      <c r="AT14" s="6" t="s">
        <v>51</v>
      </c>
      <c r="AU14" s="6" t="s">
        <v>55</v>
      </c>
      <c r="BK14" s="50" t="e">
        <f>#REF!+BK45+BK127+BK164+BK166</f>
        <v>#REF!</v>
      </c>
    </row>
    <row r="15" spans="2:65" s="4" customFormat="1" ht="22.9" customHeight="1" x14ac:dyDescent="0.2">
      <c r="B15" s="51"/>
      <c r="D15" s="52" t="s">
        <v>51</v>
      </c>
      <c r="E15" s="60" t="s">
        <v>77</v>
      </c>
      <c r="F15" s="60" t="s">
        <v>82</v>
      </c>
      <c r="J15" s="61">
        <f>SUM(J16:J23)</f>
        <v>0</v>
      </c>
      <c r="L15" s="51"/>
      <c r="M15" s="55"/>
      <c r="P15" s="56">
        <f>SUM(P16:P23)</f>
        <v>58.103940000000001</v>
      </c>
      <c r="R15" s="56">
        <f>SUM(R16:R23)</f>
        <v>2.06679944</v>
      </c>
      <c r="T15" s="57">
        <f>SUM(T16:T23)</f>
        <v>0</v>
      </c>
      <c r="AR15" s="52" t="s">
        <v>53</v>
      </c>
      <c r="AT15" s="58" t="s">
        <v>51</v>
      </c>
      <c r="AU15" s="58" t="s">
        <v>53</v>
      </c>
      <c r="AY15" s="52" t="s">
        <v>70</v>
      </c>
      <c r="BK15" s="59">
        <f>SUM(BK16:BK23)</f>
        <v>0</v>
      </c>
    </row>
    <row r="16" spans="2:65" s="1" customFormat="1" ht="24.2" customHeight="1" x14ac:dyDescent="0.2">
      <c r="B16" s="62"/>
      <c r="C16" s="63">
        <v>1</v>
      </c>
      <c r="D16" s="63" t="s">
        <v>71</v>
      </c>
      <c r="E16" s="64" t="s">
        <v>83</v>
      </c>
      <c r="F16" s="65" t="s">
        <v>84</v>
      </c>
      <c r="G16" s="66" t="s">
        <v>85</v>
      </c>
      <c r="H16" s="67">
        <v>125</v>
      </c>
      <c r="I16" s="68">
        <v>0</v>
      </c>
      <c r="J16" s="68">
        <f>H16*I16</f>
        <v>0</v>
      </c>
      <c r="K16" s="69"/>
      <c r="L16" s="18"/>
      <c r="M16" s="70" t="s">
        <v>1</v>
      </c>
      <c r="N16" s="71" t="s">
        <v>35</v>
      </c>
      <c r="O16" s="72">
        <v>0.14599999999999999</v>
      </c>
      <c r="P16" s="72">
        <f>O16*H16</f>
        <v>18.25</v>
      </c>
      <c r="Q16" s="72">
        <v>2.8E-3</v>
      </c>
      <c r="R16" s="72">
        <f>Q16*H16</f>
        <v>0.35</v>
      </c>
      <c r="S16" s="72">
        <v>0</v>
      </c>
      <c r="T16" s="73">
        <f>S16*H16</f>
        <v>0</v>
      </c>
      <c r="AR16" s="74" t="s">
        <v>72</v>
      </c>
      <c r="AT16" s="74" t="s">
        <v>71</v>
      </c>
      <c r="AU16" s="74" t="s">
        <v>73</v>
      </c>
      <c r="AY16" s="6" t="s">
        <v>70</v>
      </c>
      <c r="BE16" s="75">
        <f>IF(N16="základná",J16,0)</f>
        <v>0</v>
      </c>
      <c r="BF16" s="75">
        <f>IF(N16="znížená",J16,0)</f>
        <v>0</v>
      </c>
      <c r="BG16" s="75">
        <f>IF(N16="zákl. prenesená",J16,0)</f>
        <v>0</v>
      </c>
      <c r="BH16" s="75">
        <f>IF(N16="zníž. prenesená",J16,0)</f>
        <v>0</v>
      </c>
      <c r="BI16" s="75">
        <f>IF(N16="nulová",J16,0)</f>
        <v>0</v>
      </c>
      <c r="BJ16" s="6" t="s">
        <v>73</v>
      </c>
      <c r="BK16" s="75">
        <f>ROUND(I16*H16,2)</f>
        <v>0</v>
      </c>
      <c r="BL16" s="6" t="s">
        <v>72</v>
      </c>
      <c r="BM16" s="74" t="s">
        <v>86</v>
      </c>
    </row>
    <row r="17" spans="2:65" s="1" customFormat="1" ht="24.2" customHeight="1" x14ac:dyDescent="0.2">
      <c r="B17" s="62"/>
      <c r="C17" s="63">
        <v>2</v>
      </c>
      <c r="D17" s="63" t="s">
        <v>71</v>
      </c>
      <c r="E17" s="64" t="s">
        <v>87</v>
      </c>
      <c r="F17" s="65" t="s">
        <v>88</v>
      </c>
      <c r="G17" s="66" t="s">
        <v>80</v>
      </c>
      <c r="H17" s="67">
        <v>30.03</v>
      </c>
      <c r="I17" s="68">
        <v>0</v>
      </c>
      <c r="J17" s="68">
        <f t="shared" ref="J17:J23" si="0">H17*I17</f>
        <v>0</v>
      </c>
      <c r="K17" s="69"/>
      <c r="L17" s="18"/>
      <c r="M17" s="70" t="s">
        <v>1</v>
      </c>
      <c r="N17" s="71" t="s">
        <v>35</v>
      </c>
      <c r="O17" s="72">
        <v>0.8</v>
      </c>
      <c r="P17" s="72">
        <f>O17*H17</f>
        <v>24.024000000000001</v>
      </c>
      <c r="Q17" s="72">
        <v>3.7560000000000003E-2</v>
      </c>
      <c r="R17" s="72">
        <f>Q17*H17</f>
        <v>1.1279268000000002</v>
      </c>
      <c r="S17" s="72">
        <v>0</v>
      </c>
      <c r="T17" s="73">
        <f>S17*H17</f>
        <v>0</v>
      </c>
      <c r="AR17" s="74" t="s">
        <v>72</v>
      </c>
      <c r="AT17" s="74" t="s">
        <v>71</v>
      </c>
      <c r="AU17" s="74" t="s">
        <v>73</v>
      </c>
      <c r="AY17" s="6" t="s">
        <v>70</v>
      </c>
      <c r="BE17" s="75">
        <f>IF(N17="základná",J17,0)</f>
        <v>0</v>
      </c>
      <c r="BF17" s="75">
        <f>IF(N17="znížená",J17,0)</f>
        <v>0</v>
      </c>
      <c r="BG17" s="75">
        <f>IF(N17="zákl. prenesená",J17,0)</f>
        <v>0</v>
      </c>
      <c r="BH17" s="75">
        <f>IF(N17="zníž. prenesená",J17,0)</f>
        <v>0</v>
      </c>
      <c r="BI17" s="75">
        <f>IF(N17="nulová",J17,0)</f>
        <v>0</v>
      </c>
      <c r="BJ17" s="6" t="s">
        <v>73</v>
      </c>
      <c r="BK17" s="75">
        <f>ROUND(I17*H17,2)</f>
        <v>0</v>
      </c>
      <c r="BL17" s="6" t="s">
        <v>72</v>
      </c>
      <c r="BM17" s="74" t="s">
        <v>89</v>
      </c>
    </row>
    <row r="18" spans="2:65" s="1" customFormat="1" ht="24.2" customHeight="1" x14ac:dyDescent="0.2">
      <c r="B18" s="62"/>
      <c r="C18" s="63">
        <v>3</v>
      </c>
      <c r="D18" s="63" t="s">
        <v>71</v>
      </c>
      <c r="E18" s="64" t="s">
        <v>90</v>
      </c>
      <c r="F18" s="65" t="s">
        <v>91</v>
      </c>
      <c r="G18" s="66" t="s">
        <v>80</v>
      </c>
      <c r="H18" s="67">
        <v>230</v>
      </c>
      <c r="I18" s="68">
        <v>0</v>
      </c>
      <c r="J18" s="68">
        <f t="shared" si="0"/>
        <v>0</v>
      </c>
      <c r="K18" s="69"/>
      <c r="L18" s="18"/>
      <c r="M18" s="70" t="s">
        <v>1</v>
      </c>
      <c r="N18" s="71" t="s">
        <v>35</v>
      </c>
      <c r="O18" s="72">
        <v>5.1999999999999998E-2</v>
      </c>
      <c r="P18" s="72">
        <f>O18*H18</f>
        <v>11.959999999999999</v>
      </c>
      <c r="Q18" s="72">
        <v>2.0000000000000001E-4</v>
      </c>
      <c r="R18" s="72">
        <f>Q18*H18</f>
        <v>4.5999999999999999E-2</v>
      </c>
      <c r="S18" s="72">
        <v>0</v>
      </c>
      <c r="T18" s="73">
        <f>S18*H18</f>
        <v>0</v>
      </c>
      <c r="AR18" s="74" t="s">
        <v>72</v>
      </c>
      <c r="AT18" s="74" t="s">
        <v>71</v>
      </c>
      <c r="AU18" s="74" t="s">
        <v>73</v>
      </c>
      <c r="AY18" s="6" t="s">
        <v>70</v>
      </c>
      <c r="BE18" s="75">
        <f>IF(N18="základná",J18,0)</f>
        <v>0</v>
      </c>
      <c r="BF18" s="75">
        <f>IF(N18="znížená",J18,0)</f>
        <v>0</v>
      </c>
      <c r="BG18" s="75">
        <f>IF(N18="zákl. prenesená",J18,0)</f>
        <v>0</v>
      </c>
      <c r="BH18" s="75">
        <f>IF(N18="zníž. prenesená",J18,0)</f>
        <v>0</v>
      </c>
      <c r="BI18" s="75">
        <f>IF(N18="nulová",J18,0)</f>
        <v>0</v>
      </c>
      <c r="BJ18" s="6" t="s">
        <v>73</v>
      </c>
      <c r="BK18" s="75">
        <f>ROUND(I18*H18,2)</f>
        <v>0</v>
      </c>
      <c r="BL18" s="6" t="s">
        <v>72</v>
      </c>
      <c r="BM18" s="74" t="s">
        <v>92</v>
      </c>
    </row>
    <row r="19" spans="2:65" s="1" customFormat="1" ht="24.2" customHeight="1" x14ac:dyDescent="0.2">
      <c r="B19" s="62"/>
      <c r="C19" s="63">
        <v>4</v>
      </c>
      <c r="D19" s="63" t="s">
        <v>71</v>
      </c>
      <c r="E19" s="64" t="s">
        <v>402</v>
      </c>
      <c r="F19" s="65" t="s">
        <v>403</v>
      </c>
      <c r="G19" s="66" t="s">
        <v>80</v>
      </c>
      <c r="H19" s="67">
        <v>80</v>
      </c>
      <c r="I19" s="68">
        <v>0</v>
      </c>
      <c r="J19" s="68">
        <f t="shared" si="0"/>
        <v>0</v>
      </c>
      <c r="K19" s="69"/>
      <c r="L19" s="18"/>
      <c r="M19" s="70"/>
      <c r="N19" s="71"/>
      <c r="O19" s="72"/>
      <c r="P19" s="72"/>
      <c r="Q19" s="72"/>
      <c r="R19" s="72"/>
      <c r="S19" s="72"/>
      <c r="T19" s="73"/>
      <c r="AR19" s="74"/>
      <c r="AT19" s="74"/>
      <c r="AU19" s="74"/>
      <c r="AY19" s="6"/>
      <c r="BE19" s="75"/>
      <c r="BF19" s="75"/>
      <c r="BG19" s="75"/>
      <c r="BH19" s="75"/>
      <c r="BI19" s="75"/>
      <c r="BJ19" s="6"/>
      <c r="BK19" s="75"/>
      <c r="BL19" s="6"/>
      <c r="BM19" s="74"/>
    </row>
    <row r="20" spans="2:65" s="1" customFormat="1" ht="24.2" customHeight="1" x14ac:dyDescent="0.2">
      <c r="B20" s="62"/>
      <c r="C20" s="63">
        <v>5</v>
      </c>
      <c r="D20" s="63" t="s">
        <v>71</v>
      </c>
      <c r="E20" s="64" t="s">
        <v>404</v>
      </c>
      <c r="F20" s="65" t="s">
        <v>405</v>
      </c>
      <c r="G20" s="66" t="s">
        <v>80</v>
      </c>
      <c r="H20" s="67">
        <v>80</v>
      </c>
      <c r="I20" s="68">
        <v>0</v>
      </c>
      <c r="J20" s="68">
        <f t="shared" si="0"/>
        <v>0</v>
      </c>
      <c r="K20" s="69"/>
      <c r="L20" s="18"/>
      <c r="M20" s="70"/>
      <c r="N20" s="71"/>
      <c r="O20" s="72"/>
      <c r="P20" s="72"/>
      <c r="Q20" s="72"/>
      <c r="R20" s="72"/>
      <c r="S20" s="72"/>
      <c r="T20" s="73"/>
      <c r="AR20" s="74"/>
      <c r="AT20" s="74"/>
      <c r="AU20" s="74"/>
      <c r="AY20" s="6"/>
      <c r="BE20" s="75"/>
      <c r="BF20" s="75"/>
      <c r="BG20" s="75"/>
      <c r="BH20" s="75"/>
      <c r="BI20" s="75"/>
      <c r="BJ20" s="6"/>
      <c r="BK20" s="75"/>
      <c r="BL20" s="6"/>
      <c r="BM20" s="74"/>
    </row>
    <row r="21" spans="2:65" s="1" customFormat="1" ht="24.2" customHeight="1" x14ac:dyDescent="0.2">
      <c r="B21" s="62"/>
      <c r="C21" s="63">
        <v>6</v>
      </c>
      <c r="D21" s="63" t="s">
        <v>71</v>
      </c>
      <c r="E21" s="64" t="s">
        <v>406</v>
      </c>
      <c r="F21" s="65" t="s">
        <v>407</v>
      </c>
      <c r="G21" s="66" t="s">
        <v>80</v>
      </c>
      <c r="H21" s="67">
        <v>230</v>
      </c>
      <c r="I21" s="68">
        <v>0</v>
      </c>
      <c r="J21" s="68">
        <f t="shared" si="0"/>
        <v>0</v>
      </c>
      <c r="K21" s="69"/>
      <c r="L21" s="18"/>
      <c r="M21" s="70"/>
      <c r="N21" s="71"/>
      <c r="O21" s="72"/>
      <c r="P21" s="72"/>
      <c r="Q21" s="72"/>
      <c r="R21" s="72"/>
      <c r="S21" s="72"/>
      <c r="T21" s="73"/>
      <c r="AR21" s="74"/>
      <c r="AT21" s="74"/>
      <c r="AU21" s="74"/>
      <c r="AY21" s="6"/>
      <c r="BE21" s="75"/>
      <c r="BF21" s="75"/>
      <c r="BG21" s="75"/>
      <c r="BH21" s="75"/>
      <c r="BI21" s="75"/>
      <c r="BJ21" s="6"/>
      <c r="BK21" s="75"/>
      <c r="BL21" s="6"/>
      <c r="BM21" s="74"/>
    </row>
    <row r="22" spans="2:65" s="1" customFormat="1" ht="33" customHeight="1" x14ac:dyDescent="0.2">
      <c r="B22" s="62"/>
      <c r="C22" s="63">
        <v>7</v>
      </c>
      <c r="D22" s="63" t="s">
        <v>71</v>
      </c>
      <c r="E22" s="64" t="s">
        <v>93</v>
      </c>
      <c r="F22" s="65" t="s">
        <v>94</v>
      </c>
      <c r="G22" s="66" t="s">
        <v>80</v>
      </c>
      <c r="H22" s="67">
        <v>5.3639999999999999</v>
      </c>
      <c r="I22" s="68">
        <v>0</v>
      </c>
      <c r="J22" s="68">
        <f t="shared" si="0"/>
        <v>0</v>
      </c>
      <c r="K22" s="69"/>
      <c r="L22" s="18"/>
      <c r="M22" s="70" t="s">
        <v>1</v>
      </c>
      <c r="N22" s="71" t="s">
        <v>35</v>
      </c>
      <c r="O22" s="72">
        <v>0.38500000000000001</v>
      </c>
      <c r="P22" s="72">
        <f>O22*H22</f>
        <v>2.06514</v>
      </c>
      <c r="Q22" s="72">
        <v>3.9759999999999997E-2</v>
      </c>
      <c r="R22" s="72">
        <f>Q22*H22</f>
        <v>0.21327263999999999</v>
      </c>
      <c r="S22" s="72">
        <v>0</v>
      </c>
      <c r="T22" s="73">
        <f>S22*H22</f>
        <v>0</v>
      </c>
      <c r="AR22" s="74" t="s">
        <v>72</v>
      </c>
      <c r="AT22" s="74" t="s">
        <v>71</v>
      </c>
      <c r="AU22" s="74" t="s">
        <v>73</v>
      </c>
      <c r="AY22" s="6" t="s">
        <v>70</v>
      </c>
      <c r="BE22" s="75">
        <f>IF(N22="základná",J22,0)</f>
        <v>0</v>
      </c>
      <c r="BF22" s="75">
        <f>IF(N22="znížená",J22,0)</f>
        <v>0</v>
      </c>
      <c r="BG22" s="75">
        <f>IF(N22="zákl. prenesená",J22,0)</f>
        <v>0</v>
      </c>
      <c r="BH22" s="75">
        <f>IF(N22="zníž. prenesená",J22,0)</f>
        <v>0</v>
      </c>
      <c r="BI22" s="75">
        <f>IF(N22="nulová",J22,0)</f>
        <v>0</v>
      </c>
      <c r="BJ22" s="6" t="s">
        <v>73</v>
      </c>
      <c r="BK22" s="75">
        <f>ROUND(I22*H22,2)</f>
        <v>0</v>
      </c>
      <c r="BL22" s="6" t="s">
        <v>72</v>
      </c>
      <c r="BM22" s="74" t="s">
        <v>95</v>
      </c>
    </row>
    <row r="23" spans="2:65" s="1" customFormat="1" ht="21.75" customHeight="1" x14ac:dyDescent="0.2">
      <c r="B23" s="62"/>
      <c r="C23" s="63">
        <v>8</v>
      </c>
      <c r="D23" s="63" t="s">
        <v>71</v>
      </c>
      <c r="E23" s="64" t="s">
        <v>96</v>
      </c>
      <c r="F23" s="65" t="s">
        <v>97</v>
      </c>
      <c r="G23" s="66" t="s">
        <v>80</v>
      </c>
      <c r="H23" s="67">
        <v>3.2</v>
      </c>
      <c r="I23" s="68">
        <v>0</v>
      </c>
      <c r="J23" s="68">
        <f t="shared" si="0"/>
        <v>0</v>
      </c>
      <c r="K23" s="69"/>
      <c r="L23" s="18"/>
      <c r="M23" s="70" t="s">
        <v>1</v>
      </c>
      <c r="N23" s="71" t="s">
        <v>35</v>
      </c>
      <c r="O23" s="72">
        <v>0.56399999999999995</v>
      </c>
      <c r="P23" s="72">
        <f>O23*H23</f>
        <v>1.8048</v>
      </c>
      <c r="Q23" s="72">
        <v>0.10299999999999999</v>
      </c>
      <c r="R23" s="72">
        <f>Q23*H23</f>
        <v>0.3296</v>
      </c>
      <c r="S23" s="72">
        <v>0</v>
      </c>
      <c r="T23" s="73">
        <f>S23*H23</f>
        <v>0</v>
      </c>
      <c r="AR23" s="74" t="s">
        <v>72</v>
      </c>
      <c r="AT23" s="74" t="s">
        <v>71</v>
      </c>
      <c r="AU23" s="74" t="s">
        <v>73</v>
      </c>
      <c r="AY23" s="6" t="s">
        <v>70</v>
      </c>
      <c r="BE23" s="75">
        <f>IF(N23="základná",J23,0)</f>
        <v>0</v>
      </c>
      <c r="BF23" s="75">
        <f>IF(N23="znížená",J23,0)</f>
        <v>0</v>
      </c>
      <c r="BG23" s="75">
        <f>IF(N23="zákl. prenesená",J23,0)</f>
        <v>0</v>
      </c>
      <c r="BH23" s="75">
        <f>IF(N23="zníž. prenesená",J23,0)</f>
        <v>0</v>
      </c>
      <c r="BI23" s="75">
        <f>IF(N23="nulová",J23,0)</f>
        <v>0</v>
      </c>
      <c r="BJ23" s="6" t="s">
        <v>73</v>
      </c>
      <c r="BK23" s="75">
        <f>ROUND(I23*H23,2)</f>
        <v>0</v>
      </c>
      <c r="BL23" s="6" t="s">
        <v>72</v>
      </c>
      <c r="BM23" s="74" t="s">
        <v>98</v>
      </c>
    </row>
    <row r="24" spans="2:65" s="4" customFormat="1" ht="22.9" customHeight="1" x14ac:dyDescent="0.2">
      <c r="B24" s="51"/>
      <c r="D24" s="52" t="s">
        <v>51</v>
      </c>
      <c r="E24" s="60" t="s">
        <v>79</v>
      </c>
      <c r="F24" s="60" t="s">
        <v>99</v>
      </c>
      <c r="J24" s="61">
        <f>SUM(J25:J42)</f>
        <v>0</v>
      </c>
      <c r="L24" s="51"/>
      <c r="M24" s="55"/>
      <c r="P24" s="56">
        <f>SUM(P25:P42)</f>
        <v>126.36299999999999</v>
      </c>
      <c r="R24" s="56">
        <f>SUM(R25:R42)</f>
        <v>2.0718399999999999</v>
      </c>
      <c r="T24" s="57">
        <f>SUM(T25:T42)</f>
        <v>15.699000000000002</v>
      </c>
      <c r="AR24" s="52" t="s">
        <v>53</v>
      </c>
      <c r="AT24" s="58" t="s">
        <v>51</v>
      </c>
      <c r="AU24" s="58" t="s">
        <v>53</v>
      </c>
      <c r="AY24" s="52" t="s">
        <v>70</v>
      </c>
      <c r="BK24" s="59">
        <f>SUM(BK25:BK42)</f>
        <v>0</v>
      </c>
    </row>
    <row r="25" spans="2:65" s="1" customFormat="1" ht="33" customHeight="1" x14ac:dyDescent="0.2">
      <c r="B25" s="62"/>
      <c r="C25" s="63">
        <v>9</v>
      </c>
      <c r="D25" s="63" t="s">
        <v>71</v>
      </c>
      <c r="E25" s="64" t="s">
        <v>103</v>
      </c>
      <c r="F25" s="65" t="s">
        <v>330</v>
      </c>
      <c r="G25" s="66" t="s">
        <v>80</v>
      </c>
      <c r="H25" s="67">
        <v>40</v>
      </c>
      <c r="I25" s="68">
        <v>0</v>
      </c>
      <c r="J25" s="68">
        <f>H25*I25</f>
        <v>0</v>
      </c>
      <c r="K25" s="69"/>
      <c r="L25" s="18"/>
      <c r="M25" s="70" t="s">
        <v>1</v>
      </c>
      <c r="N25" s="71" t="s">
        <v>35</v>
      </c>
      <c r="O25" s="72">
        <v>0.13200000000000001</v>
      </c>
      <c r="P25" s="72">
        <f>O25*H25</f>
        <v>5.28</v>
      </c>
      <c r="Q25" s="72">
        <v>2.571E-2</v>
      </c>
      <c r="R25" s="72">
        <f>Q25*H25</f>
        <v>1.0284</v>
      </c>
      <c r="S25" s="72">
        <v>0</v>
      </c>
      <c r="T25" s="73">
        <f>S25*H25</f>
        <v>0</v>
      </c>
      <c r="AR25" s="74" t="s">
        <v>72</v>
      </c>
      <c r="AT25" s="74" t="s">
        <v>71</v>
      </c>
      <c r="AU25" s="74" t="s">
        <v>73</v>
      </c>
      <c r="AY25" s="6" t="s">
        <v>70</v>
      </c>
      <c r="BE25" s="75">
        <f>IF(N25="základná",J25,0)</f>
        <v>0</v>
      </c>
      <c r="BF25" s="75">
        <f>IF(N25="znížená",J25,0)</f>
        <v>0</v>
      </c>
      <c r="BG25" s="75">
        <f>IF(N25="zákl. prenesená",J25,0)</f>
        <v>0</v>
      </c>
      <c r="BH25" s="75">
        <f>IF(N25="zníž. prenesená",J25,0)</f>
        <v>0</v>
      </c>
      <c r="BI25" s="75">
        <f>IF(N25="nulová",J25,0)</f>
        <v>0</v>
      </c>
      <c r="BJ25" s="6" t="s">
        <v>73</v>
      </c>
      <c r="BK25" s="75">
        <f>ROUND(I25*H25,2)</f>
        <v>0</v>
      </c>
      <c r="BL25" s="6" t="s">
        <v>72</v>
      </c>
      <c r="BM25" s="74" t="s">
        <v>104</v>
      </c>
    </row>
    <row r="26" spans="2:65" s="1" customFormat="1" ht="44.25" customHeight="1" x14ac:dyDescent="0.2">
      <c r="B26" s="62"/>
      <c r="C26" s="63">
        <v>10</v>
      </c>
      <c r="D26" s="63" t="s">
        <v>71</v>
      </c>
      <c r="E26" s="64" t="s">
        <v>105</v>
      </c>
      <c r="F26" s="65" t="s">
        <v>331</v>
      </c>
      <c r="G26" s="66" t="s">
        <v>80</v>
      </c>
      <c r="H26" s="67">
        <v>80</v>
      </c>
      <c r="I26" s="68">
        <v>0</v>
      </c>
      <c r="J26" s="68">
        <f t="shared" ref="J26:J42" si="1">H26*I26</f>
        <v>0</v>
      </c>
      <c r="K26" s="69"/>
      <c r="L26" s="18"/>
      <c r="M26" s="70" t="s">
        <v>1</v>
      </c>
      <c r="N26" s="71" t="s">
        <v>35</v>
      </c>
      <c r="O26" s="72">
        <v>6.0000000000000001E-3</v>
      </c>
      <c r="P26" s="72">
        <f>O26*H26</f>
        <v>0.48</v>
      </c>
      <c r="Q26" s="72">
        <v>0</v>
      </c>
      <c r="R26" s="72">
        <f>Q26*H26</f>
        <v>0</v>
      </c>
      <c r="S26" s="72">
        <v>0</v>
      </c>
      <c r="T26" s="73">
        <f>S26*H26</f>
        <v>0</v>
      </c>
      <c r="AR26" s="74" t="s">
        <v>72</v>
      </c>
      <c r="AT26" s="74" t="s">
        <v>71</v>
      </c>
      <c r="AU26" s="74" t="s">
        <v>73</v>
      </c>
      <c r="AY26" s="6" t="s">
        <v>70</v>
      </c>
      <c r="BE26" s="75">
        <f>IF(N26="základná",J26,0)</f>
        <v>0</v>
      </c>
      <c r="BF26" s="75">
        <f>IF(N26="znížená",J26,0)</f>
        <v>0</v>
      </c>
      <c r="BG26" s="75">
        <f>IF(N26="zákl. prenesená",J26,0)</f>
        <v>0</v>
      </c>
      <c r="BH26" s="75">
        <f>IF(N26="zníž. prenesená",J26,0)</f>
        <v>0</v>
      </c>
      <c r="BI26" s="75">
        <f>IF(N26="nulová",J26,0)</f>
        <v>0</v>
      </c>
      <c r="BJ26" s="6" t="s">
        <v>73</v>
      </c>
      <c r="BK26" s="75">
        <f>ROUND(I26*H26,2)</f>
        <v>0</v>
      </c>
      <c r="BL26" s="6" t="s">
        <v>72</v>
      </c>
      <c r="BM26" s="74" t="s">
        <v>106</v>
      </c>
    </row>
    <row r="27" spans="2:65" s="1" customFormat="1" ht="33" customHeight="1" x14ac:dyDescent="0.2">
      <c r="B27" s="62"/>
      <c r="C27" s="63">
        <v>11</v>
      </c>
      <c r="D27" s="63" t="s">
        <v>71</v>
      </c>
      <c r="E27" s="64" t="s">
        <v>107</v>
      </c>
      <c r="F27" s="65" t="s">
        <v>332</v>
      </c>
      <c r="G27" s="66" t="s">
        <v>80</v>
      </c>
      <c r="H27" s="67">
        <v>40</v>
      </c>
      <c r="I27" s="68">
        <v>0</v>
      </c>
      <c r="J27" s="68">
        <f t="shared" si="1"/>
        <v>0</v>
      </c>
      <c r="K27" s="69"/>
      <c r="L27" s="18"/>
      <c r="M27" s="70" t="s">
        <v>1</v>
      </c>
      <c r="N27" s="71" t="s">
        <v>35</v>
      </c>
      <c r="O27" s="72">
        <v>9.1999999999999998E-2</v>
      </c>
      <c r="P27" s="72">
        <f>O27*H27</f>
        <v>3.6799999999999997</v>
      </c>
      <c r="Q27" s="72">
        <v>2.571E-2</v>
      </c>
      <c r="R27" s="72">
        <f>Q27*H27</f>
        <v>1.0284</v>
      </c>
      <c r="S27" s="72">
        <v>0</v>
      </c>
      <c r="T27" s="73">
        <f>S27*H27</f>
        <v>0</v>
      </c>
      <c r="AR27" s="74" t="s">
        <v>72</v>
      </c>
      <c r="AT27" s="74" t="s">
        <v>71</v>
      </c>
      <c r="AU27" s="74" t="s">
        <v>73</v>
      </c>
      <c r="AY27" s="6" t="s">
        <v>70</v>
      </c>
      <c r="BE27" s="75">
        <f>IF(N27="základná",J27,0)</f>
        <v>0</v>
      </c>
      <c r="BF27" s="75">
        <f>IF(N27="znížená",J27,0)</f>
        <v>0</v>
      </c>
      <c r="BG27" s="75">
        <f>IF(N27="zákl. prenesená",J27,0)</f>
        <v>0</v>
      </c>
      <c r="BH27" s="75">
        <f>IF(N27="zníž. prenesená",J27,0)</f>
        <v>0</v>
      </c>
      <c r="BI27" s="75">
        <f>IF(N27="nulová",J27,0)</f>
        <v>0</v>
      </c>
      <c r="BJ27" s="6" t="s">
        <v>73</v>
      </c>
      <c r="BK27" s="75">
        <f>ROUND(I27*H27,2)</f>
        <v>0</v>
      </c>
      <c r="BL27" s="6" t="s">
        <v>72</v>
      </c>
      <c r="BM27" s="74" t="s">
        <v>108</v>
      </c>
    </row>
    <row r="28" spans="2:65" s="1" customFormat="1" ht="16.5" customHeight="1" x14ac:dyDescent="0.2">
      <c r="B28" s="62"/>
      <c r="C28" s="63">
        <v>12</v>
      </c>
      <c r="D28" s="63" t="s">
        <v>71</v>
      </c>
      <c r="E28" s="64" t="s">
        <v>109</v>
      </c>
      <c r="F28" s="65" t="s">
        <v>110</v>
      </c>
      <c r="G28" s="66" t="s">
        <v>80</v>
      </c>
      <c r="H28" s="67">
        <v>100</v>
      </c>
      <c r="I28" s="68">
        <v>0</v>
      </c>
      <c r="J28" s="68">
        <f t="shared" si="1"/>
        <v>0</v>
      </c>
      <c r="K28" s="69"/>
      <c r="L28" s="18"/>
      <c r="M28" s="70" t="s">
        <v>1</v>
      </c>
      <c r="N28" s="71" t="s">
        <v>35</v>
      </c>
      <c r="O28" s="72">
        <v>0.32400000000000001</v>
      </c>
      <c r="P28" s="72">
        <f>O28*H28</f>
        <v>32.4</v>
      </c>
      <c r="Q28" s="72">
        <v>5.0000000000000002E-5</v>
      </c>
      <c r="R28" s="72">
        <f>Q28*H28</f>
        <v>5.0000000000000001E-3</v>
      </c>
      <c r="S28" s="72">
        <v>0</v>
      </c>
      <c r="T28" s="73">
        <f>S28*H28</f>
        <v>0</v>
      </c>
      <c r="AR28" s="74" t="s">
        <v>72</v>
      </c>
      <c r="AT28" s="74" t="s">
        <v>71</v>
      </c>
      <c r="AU28" s="74" t="s">
        <v>73</v>
      </c>
      <c r="AY28" s="6" t="s">
        <v>70</v>
      </c>
      <c r="BE28" s="75">
        <f>IF(N28="základná",J28,0)</f>
        <v>0</v>
      </c>
      <c r="BF28" s="75">
        <f>IF(N28="znížená",J28,0)</f>
        <v>0</v>
      </c>
      <c r="BG28" s="75">
        <f>IF(N28="zákl. prenesená",J28,0)</f>
        <v>0</v>
      </c>
      <c r="BH28" s="75">
        <f>IF(N28="zníž. prenesená",J28,0)</f>
        <v>0</v>
      </c>
      <c r="BI28" s="75">
        <f>IF(N28="nulová",J28,0)</f>
        <v>0</v>
      </c>
      <c r="BJ28" s="6" t="s">
        <v>73</v>
      </c>
      <c r="BK28" s="75">
        <f>ROUND(I28*H28,2)</f>
        <v>0</v>
      </c>
      <c r="BL28" s="6" t="s">
        <v>72</v>
      </c>
      <c r="BM28" s="74" t="s">
        <v>111</v>
      </c>
    </row>
    <row r="29" spans="2:65" s="1" customFormat="1" ht="24.2" customHeight="1" x14ac:dyDescent="0.2">
      <c r="B29" s="62"/>
      <c r="C29" s="63">
        <v>13</v>
      </c>
      <c r="D29" s="63" t="s">
        <v>71</v>
      </c>
      <c r="E29" s="64" t="s">
        <v>112</v>
      </c>
      <c r="F29" s="65" t="s">
        <v>113</v>
      </c>
      <c r="G29" s="66" t="s">
        <v>100</v>
      </c>
      <c r="H29" s="67">
        <v>4</v>
      </c>
      <c r="I29" s="68">
        <v>0</v>
      </c>
      <c r="J29" s="68">
        <f t="shared" si="1"/>
        <v>0</v>
      </c>
      <c r="K29" s="69"/>
      <c r="L29" s="18"/>
      <c r="M29" s="70" t="s">
        <v>1</v>
      </c>
      <c r="N29" s="71" t="s">
        <v>35</v>
      </c>
      <c r="O29" s="72">
        <v>0.26200000000000001</v>
      </c>
      <c r="P29" s="72">
        <f>O29*H29</f>
        <v>1.048</v>
      </c>
      <c r="Q29" s="72">
        <v>2.0999999999999999E-3</v>
      </c>
      <c r="R29" s="72">
        <f>Q29*H29</f>
        <v>8.3999999999999995E-3</v>
      </c>
      <c r="S29" s="72">
        <v>0</v>
      </c>
      <c r="T29" s="73">
        <f>S29*H29</f>
        <v>0</v>
      </c>
      <c r="AR29" s="74" t="s">
        <v>72</v>
      </c>
      <c r="AT29" s="74" t="s">
        <v>71</v>
      </c>
      <c r="AU29" s="74" t="s">
        <v>73</v>
      </c>
      <c r="AY29" s="6" t="s">
        <v>70</v>
      </c>
      <c r="BE29" s="75">
        <f>IF(N29="základná",J29,0)</f>
        <v>0</v>
      </c>
      <c r="BF29" s="75">
        <f>IF(N29="znížená",J29,0)</f>
        <v>0</v>
      </c>
      <c r="BG29" s="75">
        <f>IF(N29="zákl. prenesená",J29,0)</f>
        <v>0</v>
      </c>
      <c r="BH29" s="75">
        <f>IF(N29="zníž. prenesená",J29,0)</f>
        <v>0</v>
      </c>
      <c r="BI29" s="75">
        <f>IF(N29="nulová",J29,0)</f>
        <v>0</v>
      </c>
      <c r="BJ29" s="6" t="s">
        <v>73</v>
      </c>
      <c r="BK29" s="75">
        <f>ROUND(I29*H29,2)</f>
        <v>0</v>
      </c>
      <c r="BL29" s="6" t="s">
        <v>72</v>
      </c>
      <c r="BM29" s="74" t="s">
        <v>114</v>
      </c>
    </row>
    <row r="30" spans="2:65" s="1" customFormat="1" ht="24.2" customHeight="1" x14ac:dyDescent="0.2">
      <c r="B30" s="62"/>
      <c r="C30" s="63">
        <v>14</v>
      </c>
      <c r="D30" s="76" t="s">
        <v>102</v>
      </c>
      <c r="E30" s="77" t="s">
        <v>115</v>
      </c>
      <c r="F30" s="78" t="s">
        <v>116</v>
      </c>
      <c r="G30" s="79" t="s">
        <v>100</v>
      </c>
      <c r="H30" s="80">
        <v>4</v>
      </c>
      <c r="I30" s="81">
        <v>0</v>
      </c>
      <c r="J30" s="68">
        <f t="shared" si="1"/>
        <v>0</v>
      </c>
      <c r="K30" s="82"/>
      <c r="L30" s="83"/>
      <c r="M30" s="84" t="s">
        <v>1</v>
      </c>
      <c r="N30" s="85" t="s">
        <v>35</v>
      </c>
      <c r="O30" s="72">
        <v>0</v>
      </c>
      <c r="P30" s="72">
        <f t="shared" ref="P30:P42" si="2">O30*H30</f>
        <v>0</v>
      </c>
      <c r="Q30" s="72">
        <v>4.0999999999999999E-4</v>
      </c>
      <c r="R30" s="72">
        <f t="shared" ref="R30:R42" si="3">Q30*H30</f>
        <v>1.64E-3</v>
      </c>
      <c r="S30" s="72">
        <v>0</v>
      </c>
      <c r="T30" s="73">
        <f t="shared" ref="T30:T42" si="4">S30*H30</f>
        <v>0</v>
      </c>
      <c r="AR30" s="74" t="s">
        <v>78</v>
      </c>
      <c r="AT30" s="74" t="s">
        <v>102</v>
      </c>
      <c r="AU30" s="74" t="s">
        <v>73</v>
      </c>
      <c r="AY30" s="6" t="s">
        <v>70</v>
      </c>
      <c r="BE30" s="75">
        <f t="shared" ref="BE30:BE42" si="5">IF(N30="základná",J30,0)</f>
        <v>0</v>
      </c>
      <c r="BF30" s="75">
        <f t="shared" ref="BF30:BF42" si="6">IF(N30="znížená",J30,0)</f>
        <v>0</v>
      </c>
      <c r="BG30" s="75">
        <f t="shared" ref="BG30:BG42" si="7">IF(N30="zákl. prenesená",J30,0)</f>
        <v>0</v>
      </c>
      <c r="BH30" s="75">
        <f t="shared" ref="BH30:BH42" si="8">IF(N30="zníž. prenesená",J30,0)</f>
        <v>0</v>
      </c>
      <c r="BI30" s="75">
        <f t="shared" ref="BI30:BI42" si="9">IF(N30="nulová",J30,0)</f>
        <v>0</v>
      </c>
      <c r="BJ30" s="6" t="s">
        <v>73</v>
      </c>
      <c r="BK30" s="75">
        <f t="shared" ref="BK30:BK42" si="10">ROUND(I30*H30,2)</f>
        <v>0</v>
      </c>
      <c r="BL30" s="6" t="s">
        <v>72</v>
      </c>
      <c r="BM30" s="74" t="s">
        <v>117</v>
      </c>
    </row>
    <row r="31" spans="2:65" s="1" customFormat="1" ht="37.9" customHeight="1" x14ac:dyDescent="0.2">
      <c r="B31" s="62"/>
      <c r="C31" s="63">
        <v>15</v>
      </c>
      <c r="D31" s="63" t="s">
        <v>71</v>
      </c>
      <c r="E31" s="64" t="s">
        <v>118</v>
      </c>
      <c r="F31" s="65" t="s">
        <v>119</v>
      </c>
      <c r="G31" s="66" t="s">
        <v>80</v>
      </c>
      <c r="H31" s="67">
        <v>9</v>
      </c>
      <c r="I31" s="68">
        <v>0</v>
      </c>
      <c r="J31" s="68">
        <f t="shared" si="1"/>
        <v>0</v>
      </c>
      <c r="K31" s="69"/>
      <c r="L31" s="18"/>
      <c r="M31" s="70" t="s">
        <v>1</v>
      </c>
      <c r="N31" s="71" t="s">
        <v>35</v>
      </c>
      <c r="O31" s="72">
        <v>0.16400000000000001</v>
      </c>
      <c r="P31" s="72">
        <f t="shared" si="2"/>
        <v>1.476</v>
      </c>
      <c r="Q31" s="72">
        <v>0</v>
      </c>
      <c r="R31" s="72">
        <f t="shared" si="3"/>
        <v>0</v>
      </c>
      <c r="S31" s="72">
        <v>0.19600000000000001</v>
      </c>
      <c r="T31" s="73">
        <f t="shared" si="4"/>
        <v>1.764</v>
      </c>
      <c r="AR31" s="74" t="s">
        <v>72</v>
      </c>
      <c r="AT31" s="74" t="s">
        <v>71</v>
      </c>
      <c r="AU31" s="74" t="s">
        <v>73</v>
      </c>
      <c r="AY31" s="6" t="s">
        <v>70</v>
      </c>
      <c r="BE31" s="75">
        <f t="shared" si="5"/>
        <v>0</v>
      </c>
      <c r="BF31" s="75">
        <f t="shared" si="6"/>
        <v>0</v>
      </c>
      <c r="BG31" s="75">
        <f t="shared" si="7"/>
        <v>0</v>
      </c>
      <c r="BH31" s="75">
        <f t="shared" si="8"/>
        <v>0</v>
      </c>
      <c r="BI31" s="75">
        <f t="shared" si="9"/>
        <v>0</v>
      </c>
      <c r="BJ31" s="6" t="s">
        <v>73</v>
      </c>
      <c r="BK31" s="75">
        <f t="shared" si="10"/>
        <v>0</v>
      </c>
      <c r="BL31" s="6" t="s">
        <v>72</v>
      </c>
      <c r="BM31" s="74" t="s">
        <v>120</v>
      </c>
    </row>
    <row r="32" spans="2:65" s="1" customFormat="1" ht="37.9" customHeight="1" x14ac:dyDescent="0.2">
      <c r="B32" s="62"/>
      <c r="C32" s="63">
        <v>16</v>
      </c>
      <c r="D32" s="63" t="s">
        <v>71</v>
      </c>
      <c r="E32" s="64" t="s">
        <v>121</v>
      </c>
      <c r="F32" s="65" t="s">
        <v>122</v>
      </c>
      <c r="G32" s="66" t="s">
        <v>80</v>
      </c>
      <c r="H32" s="67">
        <v>115</v>
      </c>
      <c r="I32" s="68">
        <v>0</v>
      </c>
      <c r="J32" s="68">
        <f t="shared" si="1"/>
        <v>0</v>
      </c>
      <c r="K32" s="69"/>
      <c r="L32" s="18"/>
      <c r="M32" s="70" t="s">
        <v>1</v>
      </c>
      <c r="N32" s="71" t="s">
        <v>35</v>
      </c>
      <c r="O32" s="72">
        <v>0.29099999999999998</v>
      </c>
      <c r="P32" s="72">
        <f t="shared" si="2"/>
        <v>33.464999999999996</v>
      </c>
      <c r="Q32" s="72">
        <v>0</v>
      </c>
      <c r="R32" s="72">
        <f t="shared" si="3"/>
        <v>0</v>
      </c>
      <c r="S32" s="72">
        <v>6.5000000000000002E-2</v>
      </c>
      <c r="T32" s="73">
        <f t="shared" si="4"/>
        <v>7.4750000000000005</v>
      </c>
      <c r="AR32" s="74" t="s">
        <v>72</v>
      </c>
      <c r="AT32" s="74" t="s">
        <v>71</v>
      </c>
      <c r="AU32" s="74" t="s">
        <v>73</v>
      </c>
      <c r="AY32" s="6" t="s">
        <v>70</v>
      </c>
      <c r="BE32" s="75">
        <f t="shared" si="5"/>
        <v>0</v>
      </c>
      <c r="BF32" s="75">
        <f t="shared" si="6"/>
        <v>0</v>
      </c>
      <c r="BG32" s="75">
        <f t="shared" si="7"/>
        <v>0</v>
      </c>
      <c r="BH32" s="75">
        <f t="shared" si="8"/>
        <v>0</v>
      </c>
      <c r="BI32" s="75">
        <f t="shared" si="9"/>
        <v>0</v>
      </c>
      <c r="BJ32" s="6" t="s">
        <v>73</v>
      </c>
      <c r="BK32" s="75">
        <f t="shared" si="10"/>
        <v>0</v>
      </c>
      <c r="BL32" s="6" t="s">
        <v>72</v>
      </c>
      <c r="BM32" s="74" t="s">
        <v>123</v>
      </c>
    </row>
    <row r="33" spans="2:65" s="1" customFormat="1" ht="37.9" customHeight="1" x14ac:dyDescent="0.2">
      <c r="B33" s="62"/>
      <c r="C33" s="63">
        <v>17</v>
      </c>
      <c r="D33" s="63" t="s">
        <v>71</v>
      </c>
      <c r="E33" s="64" t="s">
        <v>124</v>
      </c>
      <c r="F33" s="65" t="s">
        <v>125</v>
      </c>
      <c r="G33" s="66" t="s">
        <v>80</v>
      </c>
      <c r="H33" s="67">
        <v>95</v>
      </c>
      <c r="I33" s="68">
        <v>0</v>
      </c>
      <c r="J33" s="68">
        <f t="shared" si="1"/>
        <v>0</v>
      </c>
      <c r="K33" s="69"/>
      <c r="L33" s="18"/>
      <c r="M33" s="70" t="s">
        <v>1</v>
      </c>
      <c r="N33" s="71" t="s">
        <v>35</v>
      </c>
      <c r="O33" s="72">
        <v>0.28399999999999997</v>
      </c>
      <c r="P33" s="72">
        <f t="shared" si="2"/>
        <v>26.979999999999997</v>
      </c>
      <c r="Q33" s="72">
        <v>0</v>
      </c>
      <c r="R33" s="72">
        <f t="shared" si="3"/>
        <v>0</v>
      </c>
      <c r="S33" s="72">
        <v>6.8000000000000005E-2</v>
      </c>
      <c r="T33" s="73">
        <f t="shared" si="4"/>
        <v>6.4600000000000009</v>
      </c>
      <c r="AR33" s="74" t="s">
        <v>72</v>
      </c>
      <c r="AT33" s="74" t="s">
        <v>71</v>
      </c>
      <c r="AU33" s="74" t="s">
        <v>73</v>
      </c>
      <c r="AY33" s="6" t="s">
        <v>70</v>
      </c>
      <c r="BE33" s="75">
        <f t="shared" si="5"/>
        <v>0</v>
      </c>
      <c r="BF33" s="75">
        <f t="shared" si="6"/>
        <v>0</v>
      </c>
      <c r="BG33" s="75">
        <f t="shared" si="7"/>
        <v>0</v>
      </c>
      <c r="BH33" s="75">
        <f t="shared" si="8"/>
        <v>0</v>
      </c>
      <c r="BI33" s="75">
        <f t="shared" si="9"/>
        <v>0</v>
      </c>
      <c r="BJ33" s="6" t="s">
        <v>73</v>
      </c>
      <c r="BK33" s="75">
        <f t="shared" si="10"/>
        <v>0</v>
      </c>
      <c r="BL33" s="6" t="s">
        <v>72</v>
      </c>
      <c r="BM33" s="74" t="s">
        <v>126</v>
      </c>
    </row>
    <row r="34" spans="2:65" s="1" customFormat="1" ht="30" customHeight="1" x14ac:dyDescent="0.2">
      <c r="B34" s="62"/>
      <c r="C34" s="63">
        <v>18</v>
      </c>
      <c r="D34" s="63" t="s">
        <v>71</v>
      </c>
      <c r="E34" s="64" t="s">
        <v>375</v>
      </c>
      <c r="F34" s="65" t="s">
        <v>376</v>
      </c>
      <c r="G34" s="66" t="s">
        <v>80</v>
      </c>
      <c r="H34" s="67">
        <v>200</v>
      </c>
      <c r="I34" s="68">
        <v>0</v>
      </c>
      <c r="J34" s="68">
        <f t="shared" si="1"/>
        <v>0</v>
      </c>
      <c r="K34" s="69"/>
      <c r="L34" s="18"/>
      <c r="M34" s="70"/>
      <c r="N34" s="71"/>
      <c r="O34" s="72"/>
      <c r="P34" s="72"/>
      <c r="Q34" s="72"/>
      <c r="R34" s="72"/>
      <c r="S34" s="72"/>
      <c r="T34" s="73"/>
      <c r="AR34" s="74"/>
      <c r="AT34" s="74"/>
      <c r="AU34" s="74"/>
      <c r="AY34" s="6"/>
      <c r="BE34" s="75"/>
      <c r="BF34" s="75"/>
      <c r="BG34" s="75"/>
      <c r="BH34" s="75"/>
      <c r="BI34" s="75"/>
      <c r="BJ34" s="6"/>
      <c r="BK34" s="75">
        <f t="shared" si="10"/>
        <v>0</v>
      </c>
      <c r="BL34" s="6"/>
      <c r="BM34" s="74"/>
    </row>
    <row r="35" spans="2:65" s="1" customFormat="1" ht="37.9" customHeight="1" x14ac:dyDescent="0.2">
      <c r="B35" s="62"/>
      <c r="C35" s="63">
        <v>19</v>
      </c>
      <c r="D35" s="63" t="s">
        <v>71</v>
      </c>
      <c r="E35" s="64" t="s">
        <v>377</v>
      </c>
      <c r="F35" s="65" t="s">
        <v>378</v>
      </c>
      <c r="G35" s="66" t="s">
        <v>80</v>
      </c>
      <c r="H35" s="67">
        <v>80</v>
      </c>
      <c r="I35" s="68">
        <v>0</v>
      </c>
      <c r="J35" s="68">
        <f t="shared" si="1"/>
        <v>0</v>
      </c>
      <c r="K35" s="69"/>
      <c r="L35" s="18"/>
      <c r="M35" s="70"/>
      <c r="N35" s="71"/>
      <c r="O35" s="72"/>
      <c r="P35" s="72"/>
      <c r="Q35" s="72"/>
      <c r="R35" s="72"/>
      <c r="S35" s="72"/>
      <c r="T35" s="73"/>
      <c r="AR35" s="74"/>
      <c r="AT35" s="74"/>
      <c r="AU35" s="74"/>
      <c r="AY35" s="6"/>
      <c r="BE35" s="75"/>
      <c r="BF35" s="75"/>
      <c r="BG35" s="75"/>
      <c r="BH35" s="75"/>
      <c r="BI35" s="75"/>
      <c r="BJ35" s="6"/>
      <c r="BK35" s="75">
        <f t="shared" si="10"/>
        <v>0</v>
      </c>
      <c r="BL35" s="6"/>
      <c r="BM35" s="74"/>
    </row>
    <row r="36" spans="2:65" s="1" customFormat="1" ht="22.15" customHeight="1" x14ac:dyDescent="0.2">
      <c r="B36" s="62"/>
      <c r="C36" s="63">
        <v>20</v>
      </c>
      <c r="D36" s="63" t="s">
        <v>71</v>
      </c>
      <c r="E36" s="64" t="s">
        <v>397</v>
      </c>
      <c r="F36" s="65" t="s">
        <v>398</v>
      </c>
      <c r="G36" s="66" t="s">
        <v>80</v>
      </c>
      <c r="H36" s="67">
        <v>50</v>
      </c>
      <c r="I36" s="68">
        <v>0</v>
      </c>
      <c r="J36" s="68">
        <f t="shared" si="1"/>
        <v>0</v>
      </c>
      <c r="K36" s="69"/>
      <c r="L36" s="18"/>
      <c r="M36" s="70"/>
      <c r="N36" s="71"/>
      <c r="O36" s="72"/>
      <c r="P36" s="72"/>
      <c r="Q36" s="72"/>
      <c r="R36" s="72"/>
      <c r="S36" s="72"/>
      <c r="T36" s="73"/>
      <c r="AR36" s="74"/>
      <c r="AT36" s="74"/>
      <c r="AU36" s="74"/>
      <c r="AY36" s="6"/>
      <c r="BE36" s="75"/>
      <c r="BF36" s="75"/>
      <c r="BG36" s="75"/>
      <c r="BH36" s="75"/>
      <c r="BI36" s="75"/>
      <c r="BJ36" s="6"/>
      <c r="BK36" s="75">
        <f t="shared" si="10"/>
        <v>0</v>
      </c>
      <c r="BL36" s="6"/>
      <c r="BM36" s="74"/>
    </row>
    <row r="37" spans="2:65" s="1" customFormat="1" ht="22.15" customHeight="1" x14ac:dyDescent="0.2">
      <c r="B37" s="62"/>
      <c r="C37" s="63">
        <v>21</v>
      </c>
      <c r="D37" s="63" t="s">
        <v>71</v>
      </c>
      <c r="E37" s="64" t="s">
        <v>399</v>
      </c>
      <c r="F37" s="65" t="s">
        <v>400</v>
      </c>
      <c r="G37" s="66" t="s">
        <v>100</v>
      </c>
      <c r="H37" s="67">
        <v>1</v>
      </c>
      <c r="I37" s="68">
        <v>0</v>
      </c>
      <c r="J37" s="68">
        <f t="shared" si="1"/>
        <v>0</v>
      </c>
      <c r="K37" s="69"/>
      <c r="L37" s="18"/>
      <c r="M37" s="70"/>
      <c r="N37" s="71"/>
      <c r="O37" s="72"/>
      <c r="P37" s="72"/>
      <c r="Q37" s="72"/>
      <c r="R37" s="72"/>
      <c r="S37" s="72"/>
      <c r="T37" s="73"/>
      <c r="AR37" s="74"/>
      <c r="AT37" s="74"/>
      <c r="AU37" s="74"/>
      <c r="AY37" s="6"/>
      <c r="BE37" s="75"/>
      <c r="BF37" s="75"/>
      <c r="BG37" s="75"/>
      <c r="BH37" s="75"/>
      <c r="BI37" s="75"/>
      <c r="BJ37" s="6"/>
      <c r="BK37" s="75"/>
      <c r="BL37" s="6"/>
      <c r="BM37" s="74"/>
    </row>
    <row r="38" spans="2:65" s="1" customFormat="1" ht="21.75" customHeight="1" x14ac:dyDescent="0.2">
      <c r="B38" s="62"/>
      <c r="C38" s="63">
        <v>22</v>
      </c>
      <c r="D38" s="63" t="s">
        <v>71</v>
      </c>
      <c r="E38" s="64" t="s">
        <v>127</v>
      </c>
      <c r="F38" s="65" t="s">
        <v>128</v>
      </c>
      <c r="G38" s="66" t="s">
        <v>76</v>
      </c>
      <c r="H38" s="67">
        <v>13</v>
      </c>
      <c r="I38" s="68">
        <v>0</v>
      </c>
      <c r="J38" s="68">
        <f t="shared" si="1"/>
        <v>0</v>
      </c>
      <c r="K38" s="69"/>
      <c r="L38" s="18"/>
      <c r="M38" s="70" t="s">
        <v>1</v>
      </c>
      <c r="N38" s="71" t="s">
        <v>35</v>
      </c>
      <c r="O38" s="72">
        <v>0.59799999999999998</v>
      </c>
      <c r="P38" s="72">
        <f t="shared" si="2"/>
        <v>7.774</v>
      </c>
      <c r="Q38" s="72">
        <v>0</v>
      </c>
      <c r="R38" s="72">
        <f t="shared" si="3"/>
        <v>0</v>
      </c>
      <c r="S38" s="72">
        <v>0</v>
      </c>
      <c r="T38" s="73">
        <f t="shared" si="4"/>
        <v>0</v>
      </c>
      <c r="AR38" s="74" t="s">
        <v>72</v>
      </c>
      <c r="AT38" s="74" t="s">
        <v>71</v>
      </c>
      <c r="AU38" s="74" t="s">
        <v>73</v>
      </c>
      <c r="AY38" s="6" t="s">
        <v>70</v>
      </c>
      <c r="BE38" s="75">
        <f t="shared" si="5"/>
        <v>0</v>
      </c>
      <c r="BF38" s="75">
        <f t="shared" si="6"/>
        <v>0</v>
      </c>
      <c r="BG38" s="75">
        <f t="shared" si="7"/>
        <v>0</v>
      </c>
      <c r="BH38" s="75">
        <f t="shared" si="8"/>
        <v>0</v>
      </c>
      <c r="BI38" s="75">
        <f t="shared" si="9"/>
        <v>0</v>
      </c>
      <c r="BJ38" s="6" t="s">
        <v>73</v>
      </c>
      <c r="BK38" s="75">
        <f t="shared" si="10"/>
        <v>0</v>
      </c>
      <c r="BL38" s="6" t="s">
        <v>72</v>
      </c>
      <c r="BM38" s="74" t="s">
        <v>129</v>
      </c>
    </row>
    <row r="39" spans="2:65" s="1" customFormat="1" ht="24.2" customHeight="1" x14ac:dyDescent="0.2">
      <c r="B39" s="62"/>
      <c r="C39" s="63">
        <v>23</v>
      </c>
      <c r="D39" s="63" t="s">
        <v>71</v>
      </c>
      <c r="E39" s="64" t="s">
        <v>130</v>
      </c>
      <c r="F39" s="65" t="s">
        <v>131</v>
      </c>
      <c r="G39" s="66" t="s">
        <v>76</v>
      </c>
      <c r="H39" s="67">
        <v>130</v>
      </c>
      <c r="I39" s="68">
        <v>0</v>
      </c>
      <c r="J39" s="68">
        <f t="shared" si="1"/>
        <v>0</v>
      </c>
      <c r="K39" s="69"/>
      <c r="L39" s="18"/>
      <c r="M39" s="70" t="s">
        <v>1</v>
      </c>
      <c r="N39" s="71" t="s">
        <v>35</v>
      </c>
      <c r="O39" s="72">
        <v>7.0000000000000001E-3</v>
      </c>
      <c r="P39" s="72">
        <f t="shared" si="2"/>
        <v>0.91</v>
      </c>
      <c r="Q39" s="72">
        <v>0</v>
      </c>
      <c r="R39" s="72">
        <f t="shared" si="3"/>
        <v>0</v>
      </c>
      <c r="S39" s="72">
        <v>0</v>
      </c>
      <c r="T39" s="73">
        <f t="shared" si="4"/>
        <v>0</v>
      </c>
      <c r="AR39" s="74" t="s">
        <v>72</v>
      </c>
      <c r="AT39" s="74" t="s">
        <v>71</v>
      </c>
      <c r="AU39" s="74" t="s">
        <v>73</v>
      </c>
      <c r="AY39" s="6" t="s">
        <v>70</v>
      </c>
      <c r="BE39" s="75">
        <f t="shared" si="5"/>
        <v>0</v>
      </c>
      <c r="BF39" s="75">
        <f t="shared" si="6"/>
        <v>0</v>
      </c>
      <c r="BG39" s="75">
        <f t="shared" si="7"/>
        <v>0</v>
      </c>
      <c r="BH39" s="75">
        <f t="shared" si="8"/>
        <v>0</v>
      </c>
      <c r="BI39" s="75">
        <f t="shared" si="9"/>
        <v>0</v>
      </c>
      <c r="BJ39" s="6" t="s">
        <v>73</v>
      </c>
      <c r="BK39" s="75">
        <f t="shared" si="10"/>
        <v>0</v>
      </c>
      <c r="BL39" s="6" t="s">
        <v>72</v>
      </c>
      <c r="BM39" s="74" t="s">
        <v>132</v>
      </c>
    </row>
    <row r="40" spans="2:65" s="1" customFormat="1" ht="24.2" customHeight="1" x14ac:dyDescent="0.2">
      <c r="B40" s="62"/>
      <c r="C40" s="63">
        <v>24</v>
      </c>
      <c r="D40" s="63" t="s">
        <v>71</v>
      </c>
      <c r="E40" s="64" t="s">
        <v>133</v>
      </c>
      <c r="F40" s="65" t="s">
        <v>134</v>
      </c>
      <c r="G40" s="66" t="s">
        <v>76</v>
      </c>
      <c r="H40" s="67">
        <v>13</v>
      </c>
      <c r="I40" s="68">
        <v>0</v>
      </c>
      <c r="J40" s="68">
        <f t="shared" si="1"/>
        <v>0</v>
      </c>
      <c r="K40" s="69"/>
      <c r="L40" s="18"/>
      <c r="M40" s="70" t="s">
        <v>1</v>
      </c>
      <c r="N40" s="71" t="s">
        <v>35</v>
      </c>
      <c r="O40" s="72">
        <v>0.89</v>
      </c>
      <c r="P40" s="72">
        <f t="shared" si="2"/>
        <v>11.57</v>
      </c>
      <c r="Q40" s="72">
        <v>0</v>
      </c>
      <c r="R40" s="72">
        <f t="shared" si="3"/>
        <v>0</v>
      </c>
      <c r="S40" s="72">
        <v>0</v>
      </c>
      <c r="T40" s="73">
        <f t="shared" si="4"/>
        <v>0</v>
      </c>
      <c r="AR40" s="74" t="s">
        <v>72</v>
      </c>
      <c r="AT40" s="74" t="s">
        <v>71</v>
      </c>
      <c r="AU40" s="74" t="s">
        <v>73</v>
      </c>
      <c r="AY40" s="6" t="s">
        <v>70</v>
      </c>
      <c r="BE40" s="75">
        <f t="shared" si="5"/>
        <v>0</v>
      </c>
      <c r="BF40" s="75">
        <f t="shared" si="6"/>
        <v>0</v>
      </c>
      <c r="BG40" s="75">
        <f t="shared" si="7"/>
        <v>0</v>
      </c>
      <c r="BH40" s="75">
        <f t="shared" si="8"/>
        <v>0</v>
      </c>
      <c r="BI40" s="75">
        <f t="shared" si="9"/>
        <v>0</v>
      </c>
      <c r="BJ40" s="6" t="s">
        <v>73</v>
      </c>
      <c r="BK40" s="75">
        <f t="shared" si="10"/>
        <v>0</v>
      </c>
      <c r="BL40" s="6" t="s">
        <v>72</v>
      </c>
      <c r="BM40" s="74" t="s">
        <v>135</v>
      </c>
    </row>
    <row r="41" spans="2:65" s="1" customFormat="1" ht="24.2" customHeight="1" x14ac:dyDescent="0.2">
      <c r="B41" s="62"/>
      <c r="C41" s="63">
        <v>25</v>
      </c>
      <c r="D41" s="63" t="s">
        <v>71</v>
      </c>
      <c r="E41" s="64" t="s">
        <v>136</v>
      </c>
      <c r="F41" s="65" t="s">
        <v>137</v>
      </c>
      <c r="G41" s="66" t="s">
        <v>76</v>
      </c>
      <c r="H41" s="67">
        <v>13</v>
      </c>
      <c r="I41" s="68">
        <v>0</v>
      </c>
      <c r="J41" s="68">
        <f t="shared" si="1"/>
        <v>0</v>
      </c>
      <c r="K41" s="69"/>
      <c r="L41" s="18"/>
      <c r="M41" s="70" t="s">
        <v>1</v>
      </c>
      <c r="N41" s="71" t="s">
        <v>35</v>
      </c>
      <c r="O41" s="72">
        <v>0.1</v>
      </c>
      <c r="P41" s="72">
        <f t="shared" si="2"/>
        <v>1.3</v>
      </c>
      <c r="Q41" s="72">
        <v>0</v>
      </c>
      <c r="R41" s="72">
        <f t="shared" si="3"/>
        <v>0</v>
      </c>
      <c r="S41" s="72">
        <v>0</v>
      </c>
      <c r="T41" s="73">
        <f t="shared" si="4"/>
        <v>0</v>
      </c>
      <c r="AR41" s="74" t="s">
        <v>72</v>
      </c>
      <c r="AT41" s="74" t="s">
        <v>71</v>
      </c>
      <c r="AU41" s="74" t="s">
        <v>73</v>
      </c>
      <c r="AY41" s="6" t="s">
        <v>70</v>
      </c>
      <c r="BE41" s="75">
        <f t="shared" si="5"/>
        <v>0</v>
      </c>
      <c r="BF41" s="75">
        <f t="shared" si="6"/>
        <v>0</v>
      </c>
      <c r="BG41" s="75">
        <f t="shared" si="7"/>
        <v>0</v>
      </c>
      <c r="BH41" s="75">
        <f t="shared" si="8"/>
        <v>0</v>
      </c>
      <c r="BI41" s="75">
        <f t="shared" si="9"/>
        <v>0</v>
      </c>
      <c r="BJ41" s="6" t="s">
        <v>73</v>
      </c>
      <c r="BK41" s="75">
        <f t="shared" si="10"/>
        <v>0</v>
      </c>
      <c r="BL41" s="6" t="s">
        <v>72</v>
      </c>
      <c r="BM41" s="74" t="s">
        <v>138</v>
      </c>
    </row>
    <row r="42" spans="2:65" s="1" customFormat="1" ht="24.2" customHeight="1" x14ac:dyDescent="0.2">
      <c r="B42" s="62"/>
      <c r="C42" s="63">
        <v>26</v>
      </c>
      <c r="D42" s="63" t="s">
        <v>71</v>
      </c>
      <c r="E42" s="64" t="s">
        <v>139</v>
      </c>
      <c r="F42" s="65" t="s">
        <v>140</v>
      </c>
      <c r="G42" s="66" t="s">
        <v>76</v>
      </c>
      <c r="H42" s="67">
        <v>13</v>
      </c>
      <c r="I42" s="68">
        <v>0</v>
      </c>
      <c r="J42" s="68">
        <f t="shared" si="1"/>
        <v>0</v>
      </c>
      <c r="K42" s="69"/>
      <c r="L42" s="18"/>
      <c r="M42" s="70" t="s">
        <v>1</v>
      </c>
      <c r="N42" s="71" t="s">
        <v>35</v>
      </c>
      <c r="O42" s="72">
        <v>0</v>
      </c>
      <c r="P42" s="72">
        <f t="shared" si="2"/>
        <v>0</v>
      </c>
      <c r="Q42" s="72">
        <v>0</v>
      </c>
      <c r="R42" s="72">
        <f t="shared" si="3"/>
        <v>0</v>
      </c>
      <c r="S42" s="72">
        <v>0</v>
      </c>
      <c r="T42" s="73">
        <f t="shared" si="4"/>
        <v>0</v>
      </c>
      <c r="AR42" s="74" t="s">
        <v>72</v>
      </c>
      <c r="AT42" s="74" t="s">
        <v>71</v>
      </c>
      <c r="AU42" s="74" t="s">
        <v>73</v>
      </c>
      <c r="AY42" s="6" t="s">
        <v>70</v>
      </c>
      <c r="BE42" s="75">
        <f t="shared" si="5"/>
        <v>0</v>
      </c>
      <c r="BF42" s="75">
        <f t="shared" si="6"/>
        <v>0</v>
      </c>
      <c r="BG42" s="75">
        <f t="shared" si="7"/>
        <v>0</v>
      </c>
      <c r="BH42" s="75">
        <f t="shared" si="8"/>
        <v>0</v>
      </c>
      <c r="BI42" s="75">
        <f t="shared" si="9"/>
        <v>0</v>
      </c>
      <c r="BJ42" s="6" t="s">
        <v>73</v>
      </c>
      <c r="BK42" s="75">
        <f t="shared" si="10"/>
        <v>0</v>
      </c>
      <c r="BL42" s="6" t="s">
        <v>72</v>
      </c>
      <c r="BM42" s="74" t="s">
        <v>141</v>
      </c>
    </row>
    <row r="43" spans="2:65" s="4" customFormat="1" ht="22.9" customHeight="1" x14ac:dyDescent="0.2">
      <c r="B43" s="51"/>
      <c r="C43" s="63"/>
      <c r="D43" s="52" t="s">
        <v>51</v>
      </c>
      <c r="E43" s="60" t="s">
        <v>142</v>
      </c>
      <c r="F43" s="60" t="s">
        <v>143</v>
      </c>
      <c r="J43" s="61">
        <f>J44</f>
        <v>0</v>
      </c>
      <c r="L43" s="51"/>
      <c r="M43" s="55"/>
      <c r="P43" s="56">
        <f>P44</f>
        <v>36.945</v>
      </c>
      <c r="R43" s="56">
        <f>R44</f>
        <v>0</v>
      </c>
      <c r="T43" s="57">
        <f>T44</f>
        <v>0</v>
      </c>
      <c r="AR43" s="52" t="s">
        <v>53</v>
      </c>
      <c r="AT43" s="58" t="s">
        <v>51</v>
      </c>
      <c r="AU43" s="58" t="s">
        <v>53</v>
      </c>
      <c r="AY43" s="52" t="s">
        <v>70</v>
      </c>
      <c r="BK43" s="59">
        <f>BK44</f>
        <v>0</v>
      </c>
    </row>
    <row r="44" spans="2:65" s="1" customFormat="1" ht="24.2" customHeight="1" x14ac:dyDescent="0.2">
      <c r="B44" s="62"/>
      <c r="C44" s="63">
        <v>27</v>
      </c>
      <c r="D44" s="63" t="s">
        <v>71</v>
      </c>
      <c r="E44" s="64" t="s">
        <v>144</v>
      </c>
      <c r="F44" s="65" t="s">
        <v>145</v>
      </c>
      <c r="G44" s="66" t="s">
        <v>76</v>
      </c>
      <c r="H44" s="67">
        <v>15</v>
      </c>
      <c r="I44" s="68">
        <v>0</v>
      </c>
      <c r="J44" s="68">
        <f>H44*I44</f>
        <v>0</v>
      </c>
      <c r="K44" s="69"/>
      <c r="L44" s="18"/>
      <c r="M44" s="70" t="s">
        <v>1</v>
      </c>
      <c r="N44" s="71" t="s">
        <v>35</v>
      </c>
      <c r="O44" s="72">
        <v>2.4630000000000001</v>
      </c>
      <c r="P44" s="72">
        <f>O44*H44</f>
        <v>36.945</v>
      </c>
      <c r="Q44" s="72">
        <v>0</v>
      </c>
      <c r="R44" s="72">
        <f>Q44*H44</f>
        <v>0</v>
      </c>
      <c r="S44" s="72">
        <v>0</v>
      </c>
      <c r="T44" s="73">
        <f>S44*H44</f>
        <v>0</v>
      </c>
      <c r="AR44" s="74" t="s">
        <v>72</v>
      </c>
      <c r="AT44" s="74" t="s">
        <v>71</v>
      </c>
      <c r="AU44" s="74" t="s">
        <v>73</v>
      </c>
      <c r="AY44" s="6" t="s">
        <v>70</v>
      </c>
      <c r="BE44" s="75">
        <f>IF(N44="základná",J44,0)</f>
        <v>0</v>
      </c>
      <c r="BF44" s="75">
        <f>IF(N44="znížená",J44,0)</f>
        <v>0</v>
      </c>
      <c r="BG44" s="75">
        <f>IF(N44="zákl. prenesená",J44,0)</f>
        <v>0</v>
      </c>
      <c r="BH44" s="75">
        <f>IF(N44="zníž. prenesená",J44,0)</f>
        <v>0</v>
      </c>
      <c r="BI44" s="75">
        <f>IF(N44="nulová",J44,0)</f>
        <v>0</v>
      </c>
      <c r="BJ44" s="6" t="s">
        <v>73</v>
      </c>
      <c r="BK44" s="75">
        <f>ROUND(I44*H44,2)</f>
        <v>0</v>
      </c>
      <c r="BL44" s="6" t="s">
        <v>72</v>
      </c>
      <c r="BM44" s="74" t="s">
        <v>146</v>
      </c>
    </row>
    <row r="45" spans="2:65" s="4" customFormat="1" ht="25.9" customHeight="1" x14ac:dyDescent="0.2">
      <c r="B45" s="51"/>
      <c r="D45" s="52" t="s">
        <v>51</v>
      </c>
      <c r="E45" s="53" t="s">
        <v>147</v>
      </c>
      <c r="F45" s="53" t="s">
        <v>148</v>
      </c>
      <c r="J45" s="54">
        <f>J46+J49+J54+J60+J68+J89+J96+J101+J104+J110+J117+J121+J124</f>
        <v>0</v>
      </c>
      <c r="L45" s="51"/>
      <c r="M45" s="55"/>
      <c r="P45" s="56" t="e">
        <f>#REF!+#REF!+P49+P54+P60+P68+#REF!+#REF!+#REF!+P101+#REF!+P104+P117+#REF!</f>
        <v>#REF!</v>
      </c>
      <c r="R45" s="56" t="e">
        <f>#REF!+#REF!+R49+R54+R60+R68+#REF!+#REF!+#REF!+R101+#REF!+R104+R117+#REF!</f>
        <v>#REF!</v>
      </c>
      <c r="T45" s="57" t="e">
        <f>#REF!+#REF!+T49+T54+T60+T68+#REF!+#REF!+#REF!+T101+#REF!+T104+T117+#REF!</f>
        <v>#REF!</v>
      </c>
      <c r="AR45" s="52" t="s">
        <v>73</v>
      </c>
      <c r="AT45" s="58" t="s">
        <v>51</v>
      </c>
      <c r="AU45" s="58" t="s">
        <v>52</v>
      </c>
      <c r="AY45" s="52" t="s">
        <v>70</v>
      </c>
      <c r="BK45" s="59" t="e">
        <f>#REF!+#REF!+BK49+BK54+BK60+BK68+#REF!+#REF!+#REF!+BK101+#REF!+BK104+BK117+#REF!</f>
        <v>#REF!</v>
      </c>
    </row>
    <row r="46" spans="2:65" s="4" customFormat="1" ht="25.9" customHeight="1" x14ac:dyDescent="0.2">
      <c r="B46" s="51"/>
      <c r="D46" s="52" t="s">
        <v>51</v>
      </c>
      <c r="E46" s="60">
        <v>711</v>
      </c>
      <c r="F46" s="60" t="s">
        <v>413</v>
      </c>
      <c r="J46" s="61">
        <f>SUM(J47:J48)</f>
        <v>0</v>
      </c>
      <c r="L46" s="51"/>
      <c r="M46" s="55"/>
      <c r="P46" s="56"/>
      <c r="R46" s="56"/>
      <c r="T46" s="57"/>
      <c r="AR46" s="52"/>
      <c r="AT46" s="58"/>
      <c r="AU46" s="58"/>
      <c r="AY46" s="52"/>
      <c r="BK46" s="59"/>
    </row>
    <row r="47" spans="2:65" s="4" customFormat="1" ht="25.9" customHeight="1" x14ac:dyDescent="0.2">
      <c r="B47" s="51"/>
      <c r="C47" s="63">
        <v>28</v>
      </c>
      <c r="D47" s="63" t="s">
        <v>71</v>
      </c>
      <c r="E47" s="64" t="s">
        <v>414</v>
      </c>
      <c r="F47" s="65" t="s">
        <v>415</v>
      </c>
      <c r="G47" s="66" t="s">
        <v>80</v>
      </c>
      <c r="H47" s="67">
        <v>95</v>
      </c>
      <c r="I47" s="68">
        <v>0</v>
      </c>
      <c r="J47" s="68">
        <f>H47*I47</f>
        <v>0</v>
      </c>
      <c r="L47" s="51"/>
      <c r="M47" s="55"/>
      <c r="P47" s="56"/>
      <c r="R47" s="56"/>
      <c r="T47" s="57"/>
      <c r="AR47" s="52"/>
      <c r="AT47" s="58"/>
      <c r="AU47" s="58"/>
      <c r="AY47" s="52"/>
      <c r="BK47" s="59"/>
    </row>
    <row r="48" spans="2:65" s="4" customFormat="1" ht="25.9" customHeight="1" x14ac:dyDescent="0.2">
      <c r="B48" s="51"/>
      <c r="C48" s="63">
        <v>29</v>
      </c>
      <c r="D48" s="63" t="s">
        <v>102</v>
      </c>
      <c r="E48" s="64" t="s">
        <v>416</v>
      </c>
      <c r="F48" s="65" t="s">
        <v>417</v>
      </c>
      <c r="G48" s="66" t="s">
        <v>80</v>
      </c>
      <c r="H48" s="67">
        <v>90</v>
      </c>
      <c r="I48" s="68">
        <v>0</v>
      </c>
      <c r="J48" s="68">
        <f>H48*I48</f>
        <v>0</v>
      </c>
      <c r="L48" s="51"/>
      <c r="M48" s="55"/>
      <c r="P48" s="56"/>
      <c r="R48" s="56"/>
      <c r="T48" s="57"/>
      <c r="AR48" s="52"/>
      <c r="AT48" s="58"/>
      <c r="AU48" s="58"/>
      <c r="AY48" s="52"/>
      <c r="BK48" s="59"/>
    </row>
    <row r="49" spans="2:65" s="4" customFormat="1" ht="22.9" customHeight="1" x14ac:dyDescent="0.2">
      <c r="B49" s="51"/>
      <c r="D49" s="52" t="s">
        <v>51</v>
      </c>
      <c r="E49" s="60" t="s">
        <v>151</v>
      </c>
      <c r="F49" s="60" t="s">
        <v>152</v>
      </c>
      <c r="J49" s="61">
        <f>SUM(J50:J53)</f>
        <v>0</v>
      </c>
      <c r="L49" s="51"/>
      <c r="M49" s="55"/>
      <c r="P49" s="56">
        <f>SUM(P50:P53)</f>
        <v>10.96</v>
      </c>
      <c r="R49" s="56">
        <f>SUM(R50:R53)</f>
        <v>4.0499999999999998E-3</v>
      </c>
      <c r="T49" s="57">
        <f>SUM(T50:T53)</f>
        <v>0</v>
      </c>
      <c r="AR49" s="52" t="s">
        <v>73</v>
      </c>
      <c r="AT49" s="58" t="s">
        <v>51</v>
      </c>
      <c r="AU49" s="58" t="s">
        <v>53</v>
      </c>
      <c r="AY49" s="52" t="s">
        <v>70</v>
      </c>
      <c r="BK49" s="59">
        <f>SUM(BK50:BK53)</f>
        <v>0</v>
      </c>
    </row>
    <row r="50" spans="2:65" s="1" customFormat="1" ht="21.75" customHeight="1" x14ac:dyDescent="0.2">
      <c r="B50" s="62"/>
      <c r="C50" s="63">
        <v>30</v>
      </c>
      <c r="D50" s="63" t="s">
        <v>71</v>
      </c>
      <c r="E50" s="64" t="s">
        <v>153</v>
      </c>
      <c r="F50" s="65" t="s">
        <v>154</v>
      </c>
      <c r="G50" s="66" t="s">
        <v>85</v>
      </c>
      <c r="H50" s="67">
        <v>80</v>
      </c>
      <c r="I50" s="68">
        <v>0</v>
      </c>
      <c r="J50" s="68">
        <f>H50*I50</f>
        <v>0</v>
      </c>
      <c r="K50" s="69"/>
      <c r="L50" s="18"/>
      <c r="M50" s="70" t="s">
        <v>1</v>
      </c>
      <c r="N50" s="71" t="s">
        <v>35</v>
      </c>
      <c r="O50" s="72">
        <v>0.13700000000000001</v>
      </c>
      <c r="P50" s="72">
        <f>O50*H50</f>
        <v>10.96</v>
      </c>
      <c r="Q50" s="72">
        <v>3.0000000000000001E-5</v>
      </c>
      <c r="R50" s="72">
        <f>Q50*H50</f>
        <v>2.4000000000000002E-3</v>
      </c>
      <c r="S50" s="72">
        <v>0</v>
      </c>
      <c r="T50" s="73">
        <f>S50*H50</f>
        <v>0</v>
      </c>
      <c r="AR50" s="74" t="s">
        <v>81</v>
      </c>
      <c r="AT50" s="74" t="s">
        <v>71</v>
      </c>
      <c r="AU50" s="74" t="s">
        <v>73</v>
      </c>
      <c r="AY50" s="6" t="s">
        <v>70</v>
      </c>
      <c r="BE50" s="75">
        <f>IF(N50="základná",J50,0)</f>
        <v>0</v>
      </c>
      <c r="BF50" s="75">
        <f>IF(N50="znížená",J50,0)</f>
        <v>0</v>
      </c>
      <c r="BG50" s="75">
        <f>IF(N50="zákl. prenesená",J50,0)</f>
        <v>0</v>
      </c>
      <c r="BH50" s="75">
        <f>IF(N50="zníž. prenesená",J50,0)</f>
        <v>0</v>
      </c>
      <c r="BI50" s="75">
        <f>IF(N50="nulová",J50,0)</f>
        <v>0</v>
      </c>
      <c r="BJ50" s="6" t="s">
        <v>73</v>
      </c>
      <c r="BK50" s="75">
        <f>ROUND(I50*H50,2)</f>
        <v>0</v>
      </c>
      <c r="BL50" s="6" t="s">
        <v>81</v>
      </c>
      <c r="BM50" s="74" t="s">
        <v>155</v>
      </c>
    </row>
    <row r="51" spans="2:65" s="1" customFormat="1" ht="33" customHeight="1" x14ac:dyDescent="0.2">
      <c r="B51" s="62"/>
      <c r="C51" s="76">
        <v>31</v>
      </c>
      <c r="D51" s="76" t="s">
        <v>102</v>
      </c>
      <c r="E51" s="77" t="s">
        <v>156</v>
      </c>
      <c r="F51" s="78" t="s">
        <v>157</v>
      </c>
      <c r="G51" s="79" t="s">
        <v>85</v>
      </c>
      <c r="H51" s="80">
        <v>55</v>
      </c>
      <c r="I51" s="81">
        <v>0</v>
      </c>
      <c r="J51" s="68">
        <f t="shared" ref="J51:J53" si="11">H51*I51</f>
        <v>0</v>
      </c>
      <c r="K51" s="82"/>
      <c r="L51" s="83"/>
      <c r="M51" s="84" t="s">
        <v>1</v>
      </c>
      <c r="N51" s="85" t="s">
        <v>35</v>
      </c>
      <c r="O51" s="72">
        <v>0</v>
      </c>
      <c r="P51" s="72">
        <f>O51*H51</f>
        <v>0</v>
      </c>
      <c r="Q51" s="72">
        <v>3.0000000000000001E-5</v>
      </c>
      <c r="R51" s="72">
        <f>Q51*H51</f>
        <v>1.65E-3</v>
      </c>
      <c r="S51" s="72">
        <v>0</v>
      </c>
      <c r="T51" s="73">
        <f>S51*H51</f>
        <v>0</v>
      </c>
      <c r="AR51" s="74" t="s">
        <v>101</v>
      </c>
      <c r="AT51" s="74" t="s">
        <v>102</v>
      </c>
      <c r="AU51" s="74" t="s">
        <v>73</v>
      </c>
      <c r="AY51" s="6" t="s">
        <v>70</v>
      </c>
      <c r="BE51" s="75">
        <f>IF(N51="základná",J51,0)</f>
        <v>0</v>
      </c>
      <c r="BF51" s="75">
        <f>IF(N51="znížená",J51,0)</f>
        <v>0</v>
      </c>
      <c r="BG51" s="75">
        <f>IF(N51="zákl. prenesená",J51,0)</f>
        <v>0</v>
      </c>
      <c r="BH51" s="75">
        <f>IF(N51="zníž. prenesená",J51,0)</f>
        <v>0</v>
      </c>
      <c r="BI51" s="75">
        <f>IF(N51="nulová",J51,0)</f>
        <v>0</v>
      </c>
      <c r="BJ51" s="6" t="s">
        <v>73</v>
      </c>
      <c r="BK51" s="75">
        <f>ROUND(I51*H51,2)</f>
        <v>0</v>
      </c>
      <c r="BL51" s="6" t="s">
        <v>81</v>
      </c>
      <c r="BM51" s="74" t="s">
        <v>158</v>
      </c>
    </row>
    <row r="52" spans="2:65" s="1" customFormat="1" ht="33" customHeight="1" x14ac:dyDescent="0.2">
      <c r="B52" s="62"/>
      <c r="C52" s="63">
        <v>32</v>
      </c>
      <c r="D52" s="76" t="s">
        <v>102</v>
      </c>
      <c r="E52" s="77" t="s">
        <v>352</v>
      </c>
      <c r="F52" s="78" t="s">
        <v>353</v>
      </c>
      <c r="G52" s="79" t="s">
        <v>85</v>
      </c>
      <c r="H52" s="80">
        <v>25</v>
      </c>
      <c r="I52" s="81">
        <v>0</v>
      </c>
      <c r="J52" s="68">
        <f t="shared" si="11"/>
        <v>0</v>
      </c>
      <c r="K52" s="82"/>
      <c r="L52" s="83"/>
      <c r="M52" s="84"/>
      <c r="N52" s="85"/>
      <c r="O52" s="72"/>
      <c r="P52" s="72"/>
      <c r="Q52" s="72"/>
      <c r="R52" s="72"/>
      <c r="S52" s="72"/>
      <c r="T52" s="73"/>
      <c r="AR52" s="74"/>
      <c r="AT52" s="74"/>
      <c r="AU52" s="74"/>
      <c r="AY52" s="6"/>
      <c r="BE52" s="75"/>
      <c r="BF52" s="75"/>
      <c r="BG52" s="75"/>
      <c r="BH52" s="75"/>
      <c r="BI52" s="75"/>
      <c r="BJ52" s="6"/>
      <c r="BK52" s="75"/>
      <c r="BL52" s="6"/>
      <c r="BM52" s="74"/>
    </row>
    <row r="53" spans="2:65" s="1" customFormat="1" ht="24.2" customHeight="1" x14ac:dyDescent="0.2">
      <c r="B53" s="62"/>
      <c r="C53" s="76">
        <v>33</v>
      </c>
      <c r="D53" s="63" t="s">
        <v>71</v>
      </c>
      <c r="E53" s="64" t="s">
        <v>159</v>
      </c>
      <c r="F53" s="65" t="s">
        <v>160</v>
      </c>
      <c r="G53" s="66" t="s">
        <v>150</v>
      </c>
      <c r="H53" s="67">
        <v>12.5</v>
      </c>
      <c r="I53" s="68">
        <v>0</v>
      </c>
      <c r="J53" s="68">
        <f t="shared" si="11"/>
        <v>0</v>
      </c>
      <c r="K53" s="69"/>
      <c r="L53" s="18"/>
      <c r="M53" s="70" t="s">
        <v>1</v>
      </c>
      <c r="N53" s="71" t="s">
        <v>35</v>
      </c>
      <c r="O53" s="72">
        <v>0</v>
      </c>
      <c r="P53" s="72">
        <f>O53*H53</f>
        <v>0</v>
      </c>
      <c r="Q53" s="72">
        <v>0</v>
      </c>
      <c r="R53" s="72">
        <f>Q53*H53</f>
        <v>0</v>
      </c>
      <c r="S53" s="72">
        <v>0</v>
      </c>
      <c r="T53" s="73">
        <f>S53*H53</f>
        <v>0</v>
      </c>
      <c r="AR53" s="74" t="s">
        <v>81</v>
      </c>
      <c r="AT53" s="74" t="s">
        <v>71</v>
      </c>
      <c r="AU53" s="74" t="s">
        <v>73</v>
      </c>
      <c r="AY53" s="6" t="s">
        <v>70</v>
      </c>
      <c r="BE53" s="75">
        <f>IF(N53="základná",J53,0)</f>
        <v>0</v>
      </c>
      <c r="BF53" s="75">
        <f>IF(N53="znížená",J53,0)</f>
        <v>0</v>
      </c>
      <c r="BG53" s="75">
        <f>IF(N53="zákl. prenesená",J53,0)</f>
        <v>0</v>
      </c>
      <c r="BH53" s="75">
        <f>IF(N53="zníž. prenesená",J53,0)</f>
        <v>0</v>
      </c>
      <c r="BI53" s="75">
        <f>IF(N53="nulová",J53,0)</f>
        <v>0</v>
      </c>
      <c r="BJ53" s="6" t="s">
        <v>73</v>
      </c>
      <c r="BK53" s="75">
        <f>ROUND(I53*H53,2)</f>
        <v>0</v>
      </c>
      <c r="BL53" s="6" t="s">
        <v>81</v>
      </c>
      <c r="BM53" s="74" t="s">
        <v>161</v>
      </c>
    </row>
    <row r="54" spans="2:65" s="4" customFormat="1" ht="22.9" customHeight="1" x14ac:dyDescent="0.2">
      <c r="B54" s="51"/>
      <c r="D54" s="52" t="s">
        <v>51</v>
      </c>
      <c r="E54" s="60" t="s">
        <v>162</v>
      </c>
      <c r="F54" s="60" t="s">
        <v>163</v>
      </c>
      <c r="J54" s="61">
        <f>SUM(J55:J59)</f>
        <v>0</v>
      </c>
      <c r="L54" s="51"/>
      <c r="M54" s="55"/>
      <c r="P54" s="56">
        <f>SUM(P56:P59)</f>
        <v>14.47587</v>
      </c>
      <c r="R54" s="56">
        <f>SUM(R56:R59)</f>
        <v>2.8230270000000002E-2</v>
      </c>
      <c r="T54" s="57">
        <f>SUM(T56:T59)</f>
        <v>0</v>
      </c>
      <c r="AR54" s="52" t="s">
        <v>73</v>
      </c>
      <c r="AT54" s="58" t="s">
        <v>51</v>
      </c>
      <c r="AU54" s="58" t="s">
        <v>53</v>
      </c>
      <c r="AY54" s="52" t="s">
        <v>70</v>
      </c>
      <c r="BK54" s="59">
        <f>SUM(BK56:BK59)</f>
        <v>0</v>
      </c>
    </row>
    <row r="55" spans="2:65" s="4" customFormat="1" ht="22.9" customHeight="1" x14ac:dyDescent="0.2">
      <c r="B55" s="51"/>
      <c r="C55" s="63">
        <v>34</v>
      </c>
      <c r="D55" s="63" t="s">
        <v>71</v>
      </c>
      <c r="E55" s="64" t="s">
        <v>356</v>
      </c>
      <c r="F55" s="65" t="s">
        <v>357</v>
      </c>
      <c r="G55" s="66" t="s">
        <v>85</v>
      </c>
      <c r="H55" s="67">
        <v>25</v>
      </c>
      <c r="I55" s="68">
        <v>0</v>
      </c>
      <c r="J55" s="68">
        <f>H55*I55</f>
        <v>0</v>
      </c>
      <c r="L55" s="51"/>
      <c r="M55" s="55"/>
      <c r="P55" s="56"/>
      <c r="R55" s="56"/>
      <c r="T55" s="57"/>
      <c r="AR55" s="52"/>
      <c r="AT55" s="58"/>
      <c r="AU55" s="58"/>
      <c r="AY55" s="52"/>
      <c r="BK55" s="59"/>
    </row>
    <row r="56" spans="2:65" s="1" customFormat="1" ht="21.75" customHeight="1" x14ac:dyDescent="0.2">
      <c r="B56" s="62"/>
      <c r="C56" s="63">
        <v>35</v>
      </c>
      <c r="D56" s="63" t="s">
        <v>71</v>
      </c>
      <c r="E56" s="64" t="s">
        <v>164</v>
      </c>
      <c r="F56" s="65" t="s">
        <v>165</v>
      </c>
      <c r="G56" s="66" t="s">
        <v>85</v>
      </c>
      <c r="H56" s="67">
        <v>30</v>
      </c>
      <c r="I56" s="68">
        <v>0</v>
      </c>
      <c r="J56" s="68">
        <f t="shared" ref="J56:J59" si="12">H56*I56</f>
        <v>0</v>
      </c>
      <c r="K56" s="69"/>
      <c r="L56" s="18"/>
      <c r="M56" s="70" t="s">
        <v>1</v>
      </c>
      <c r="N56" s="71" t="s">
        <v>35</v>
      </c>
      <c r="O56" s="72">
        <v>0.30599999999999999</v>
      </c>
      <c r="P56" s="72">
        <f>O56*H56</f>
        <v>9.18</v>
      </c>
      <c r="Q56" s="72">
        <v>4.6999999999999999E-4</v>
      </c>
      <c r="R56" s="72">
        <f>Q56*H56</f>
        <v>1.41E-2</v>
      </c>
      <c r="S56" s="72">
        <v>0</v>
      </c>
      <c r="T56" s="73">
        <f>S56*H56</f>
        <v>0</v>
      </c>
      <c r="AR56" s="74" t="s">
        <v>81</v>
      </c>
      <c r="AT56" s="74" t="s">
        <v>71</v>
      </c>
      <c r="AU56" s="74" t="s">
        <v>73</v>
      </c>
      <c r="AY56" s="6" t="s">
        <v>70</v>
      </c>
      <c r="BE56" s="75">
        <f>IF(N56="základná",J56,0)</f>
        <v>0</v>
      </c>
      <c r="BF56" s="75">
        <f>IF(N56="znížená",J56,0)</f>
        <v>0</v>
      </c>
      <c r="BG56" s="75">
        <f>IF(N56="zákl. prenesená",J56,0)</f>
        <v>0</v>
      </c>
      <c r="BH56" s="75">
        <f>IF(N56="zníž. prenesená",J56,0)</f>
        <v>0</v>
      </c>
      <c r="BI56" s="75">
        <f>IF(N56="nulová",J56,0)</f>
        <v>0</v>
      </c>
      <c r="BJ56" s="6" t="s">
        <v>73</v>
      </c>
      <c r="BK56" s="75">
        <f>ROUND(I56*H56,2)</f>
        <v>0</v>
      </c>
      <c r="BL56" s="6" t="s">
        <v>81</v>
      </c>
      <c r="BM56" s="74" t="s">
        <v>166</v>
      </c>
    </row>
    <row r="57" spans="2:65" s="1" customFormat="1" ht="21.75" customHeight="1" x14ac:dyDescent="0.2">
      <c r="B57" s="62"/>
      <c r="C57" s="63">
        <v>36</v>
      </c>
      <c r="D57" s="63" t="s">
        <v>71</v>
      </c>
      <c r="E57" s="64" t="s">
        <v>350</v>
      </c>
      <c r="F57" s="65" t="s">
        <v>351</v>
      </c>
      <c r="G57" s="66" t="s">
        <v>85</v>
      </c>
      <c r="H57" s="67">
        <v>10</v>
      </c>
      <c r="I57" s="68">
        <v>0</v>
      </c>
      <c r="J57" s="68">
        <f t="shared" si="12"/>
        <v>0</v>
      </c>
      <c r="K57" s="69"/>
      <c r="L57" s="18"/>
      <c r="M57" s="70"/>
      <c r="N57" s="71"/>
      <c r="O57" s="72"/>
      <c r="P57" s="72"/>
      <c r="Q57" s="72"/>
      <c r="R57" s="72"/>
      <c r="S57" s="72"/>
      <c r="T57" s="73"/>
      <c r="AR57" s="74"/>
      <c r="AT57" s="74"/>
      <c r="AU57" s="74"/>
      <c r="AY57" s="6"/>
      <c r="BE57" s="75"/>
      <c r="BF57" s="75"/>
      <c r="BG57" s="75"/>
      <c r="BH57" s="75"/>
      <c r="BI57" s="75"/>
      <c r="BJ57" s="6"/>
      <c r="BK57" s="75"/>
      <c r="BL57" s="6"/>
      <c r="BM57" s="74"/>
    </row>
    <row r="58" spans="2:65" s="1" customFormat="1" ht="21.75" customHeight="1" x14ac:dyDescent="0.2">
      <c r="B58" s="62"/>
      <c r="C58" s="63">
        <v>37</v>
      </c>
      <c r="D58" s="63" t="s">
        <v>71</v>
      </c>
      <c r="E58" s="64" t="s">
        <v>167</v>
      </c>
      <c r="F58" s="65" t="s">
        <v>168</v>
      </c>
      <c r="G58" s="66" t="s">
        <v>85</v>
      </c>
      <c r="H58" s="67">
        <v>9</v>
      </c>
      <c r="I58" s="68">
        <v>0</v>
      </c>
      <c r="J58" s="68">
        <f t="shared" si="12"/>
        <v>0</v>
      </c>
      <c r="K58" s="69"/>
      <c r="L58" s="18"/>
      <c r="M58" s="70" t="s">
        <v>1</v>
      </c>
      <c r="N58" s="71" t="s">
        <v>35</v>
      </c>
      <c r="O58" s="72">
        <v>0.58843000000000001</v>
      </c>
      <c r="P58" s="72">
        <f>O58*H58</f>
        <v>5.2958699999999999</v>
      </c>
      <c r="Q58" s="72">
        <v>1.57003E-3</v>
      </c>
      <c r="R58" s="72">
        <f>Q58*H58</f>
        <v>1.413027E-2</v>
      </c>
      <c r="S58" s="72">
        <v>0</v>
      </c>
      <c r="T58" s="73">
        <f>S58*H58</f>
        <v>0</v>
      </c>
      <c r="AR58" s="74" t="s">
        <v>81</v>
      </c>
      <c r="AT58" s="74" t="s">
        <v>71</v>
      </c>
      <c r="AU58" s="74" t="s">
        <v>73</v>
      </c>
      <c r="AY58" s="6" t="s">
        <v>70</v>
      </c>
      <c r="BE58" s="75">
        <f>IF(N58="základná",J58,0)</f>
        <v>0</v>
      </c>
      <c r="BF58" s="75">
        <f>IF(N58="znížená",J58,0)</f>
        <v>0</v>
      </c>
      <c r="BG58" s="75">
        <f>IF(N58="zákl. prenesená",J58,0)</f>
        <v>0</v>
      </c>
      <c r="BH58" s="75">
        <f>IF(N58="zníž. prenesená",J58,0)</f>
        <v>0</v>
      </c>
      <c r="BI58" s="75">
        <f>IF(N58="nulová",J58,0)</f>
        <v>0</v>
      </c>
      <c r="BJ58" s="6" t="s">
        <v>73</v>
      </c>
      <c r="BK58" s="75">
        <f>ROUND(I58*H58,2)</f>
        <v>0</v>
      </c>
      <c r="BL58" s="6" t="s">
        <v>81</v>
      </c>
      <c r="BM58" s="74" t="s">
        <v>169</v>
      </c>
    </row>
    <row r="59" spans="2:65" s="1" customFormat="1" ht="24.2" customHeight="1" x14ac:dyDescent="0.2">
      <c r="B59" s="62"/>
      <c r="C59" s="63">
        <v>38</v>
      </c>
      <c r="D59" s="63" t="s">
        <v>71</v>
      </c>
      <c r="E59" s="64" t="s">
        <v>170</v>
      </c>
      <c r="F59" s="65" t="s">
        <v>171</v>
      </c>
      <c r="G59" s="66" t="s">
        <v>150</v>
      </c>
      <c r="H59" s="67">
        <v>5</v>
      </c>
      <c r="I59" s="68">
        <v>0</v>
      </c>
      <c r="J59" s="68">
        <f t="shared" si="12"/>
        <v>0</v>
      </c>
      <c r="K59" s="69"/>
      <c r="L59" s="18"/>
      <c r="M59" s="70" t="s">
        <v>1</v>
      </c>
      <c r="N59" s="71" t="s">
        <v>35</v>
      </c>
      <c r="O59" s="72">
        <v>0</v>
      </c>
      <c r="P59" s="72">
        <f>O59*H59</f>
        <v>0</v>
      </c>
      <c r="Q59" s="72">
        <v>0</v>
      </c>
      <c r="R59" s="72">
        <f>Q59*H59</f>
        <v>0</v>
      </c>
      <c r="S59" s="72">
        <v>0</v>
      </c>
      <c r="T59" s="73">
        <f>S59*H59</f>
        <v>0</v>
      </c>
      <c r="AR59" s="74" t="s">
        <v>81</v>
      </c>
      <c r="AT59" s="74" t="s">
        <v>71</v>
      </c>
      <c r="AU59" s="74" t="s">
        <v>73</v>
      </c>
      <c r="AY59" s="6" t="s">
        <v>70</v>
      </c>
      <c r="BE59" s="75">
        <f>IF(N59="základná",J59,0)</f>
        <v>0</v>
      </c>
      <c r="BF59" s="75">
        <f>IF(N59="znížená",J59,0)</f>
        <v>0</v>
      </c>
      <c r="BG59" s="75">
        <f>IF(N59="zákl. prenesená",J59,0)</f>
        <v>0</v>
      </c>
      <c r="BH59" s="75">
        <f>IF(N59="zníž. prenesená",J59,0)</f>
        <v>0</v>
      </c>
      <c r="BI59" s="75">
        <f>IF(N59="nulová",J59,0)</f>
        <v>0</v>
      </c>
      <c r="BJ59" s="6" t="s">
        <v>73</v>
      </c>
      <c r="BK59" s="75">
        <f>ROUND(I59*H59,2)</f>
        <v>0</v>
      </c>
      <c r="BL59" s="6" t="s">
        <v>81</v>
      </c>
      <c r="BM59" s="74" t="s">
        <v>172</v>
      </c>
    </row>
    <row r="60" spans="2:65" s="4" customFormat="1" ht="22.9" customHeight="1" x14ac:dyDescent="0.2">
      <c r="B60" s="51"/>
      <c r="D60" s="52" t="s">
        <v>51</v>
      </c>
      <c r="E60" s="60" t="s">
        <v>173</v>
      </c>
      <c r="F60" s="60" t="s">
        <v>174</v>
      </c>
      <c r="J60" s="61">
        <f>SUM(J61:J67)</f>
        <v>0</v>
      </c>
      <c r="L60" s="51"/>
      <c r="M60" s="55"/>
      <c r="P60" s="56">
        <f>SUM(P62:P67)</f>
        <v>19.93</v>
      </c>
      <c r="R60" s="56">
        <f>SUM(R62:R67)</f>
        <v>2.2839999999999999E-2</v>
      </c>
      <c r="T60" s="57">
        <f>SUM(T62:T67)</f>
        <v>0</v>
      </c>
      <c r="AR60" s="52" t="s">
        <v>73</v>
      </c>
      <c r="AT60" s="58" t="s">
        <v>51</v>
      </c>
      <c r="AU60" s="58" t="s">
        <v>53</v>
      </c>
      <c r="AY60" s="52" t="s">
        <v>70</v>
      </c>
      <c r="BK60" s="59">
        <f>SUM(BK62:BK67)</f>
        <v>0</v>
      </c>
    </row>
    <row r="61" spans="2:65" s="4" customFormat="1" ht="22.9" customHeight="1" x14ac:dyDescent="0.2">
      <c r="B61" s="51"/>
      <c r="C61" s="63">
        <v>39</v>
      </c>
      <c r="D61" s="63" t="s">
        <v>71</v>
      </c>
      <c r="E61" s="64" t="s">
        <v>354</v>
      </c>
      <c r="F61" s="65" t="s">
        <v>355</v>
      </c>
      <c r="G61" s="66" t="s">
        <v>85</v>
      </c>
      <c r="H61" s="67">
        <v>20</v>
      </c>
      <c r="I61" s="68">
        <v>0</v>
      </c>
      <c r="J61" s="68">
        <f>H61*I61</f>
        <v>0</v>
      </c>
      <c r="L61" s="51"/>
      <c r="M61" s="55"/>
      <c r="P61" s="56"/>
      <c r="R61" s="56"/>
      <c r="T61" s="57"/>
      <c r="AR61" s="52"/>
      <c r="AT61" s="58"/>
      <c r="AU61" s="58"/>
      <c r="AY61" s="52"/>
      <c r="BK61" s="59"/>
    </row>
    <row r="62" spans="2:65" s="1" customFormat="1" ht="24.2" customHeight="1" x14ac:dyDescent="0.2">
      <c r="B62" s="62"/>
      <c r="C62" s="63">
        <v>40</v>
      </c>
      <c r="D62" s="63" t="s">
        <v>71</v>
      </c>
      <c r="E62" s="64" t="s">
        <v>175</v>
      </c>
      <c r="F62" s="65" t="s">
        <v>333</v>
      </c>
      <c r="G62" s="66" t="s">
        <v>85</v>
      </c>
      <c r="H62" s="67">
        <v>40</v>
      </c>
      <c r="I62" s="68">
        <v>0</v>
      </c>
      <c r="J62" s="68">
        <f t="shared" ref="J62:J67" si="13">H62*I62</f>
        <v>0</v>
      </c>
      <c r="K62" s="69"/>
      <c r="L62" s="18"/>
      <c r="M62" s="70" t="s">
        <v>1</v>
      </c>
      <c r="N62" s="71" t="s">
        <v>35</v>
      </c>
      <c r="O62" s="72">
        <v>0.442</v>
      </c>
      <c r="P62" s="72">
        <f>O62*H62</f>
        <v>17.68</v>
      </c>
      <c r="Q62" s="72">
        <v>4.8999999999999998E-4</v>
      </c>
      <c r="R62" s="72">
        <f>Q62*H62</f>
        <v>1.9599999999999999E-2</v>
      </c>
      <c r="S62" s="72">
        <v>0</v>
      </c>
      <c r="T62" s="73">
        <f>S62*H62</f>
        <v>0</v>
      </c>
      <c r="AR62" s="74" t="s">
        <v>81</v>
      </c>
      <c r="AT62" s="74" t="s">
        <v>71</v>
      </c>
      <c r="AU62" s="74" t="s">
        <v>73</v>
      </c>
      <c r="AY62" s="6" t="s">
        <v>70</v>
      </c>
      <c r="BE62" s="75">
        <f>IF(N62="základná",J62,0)</f>
        <v>0</v>
      </c>
      <c r="BF62" s="75">
        <f>IF(N62="znížená",J62,0)</f>
        <v>0</v>
      </c>
      <c r="BG62" s="75">
        <f>IF(N62="zákl. prenesená",J62,0)</f>
        <v>0</v>
      </c>
      <c r="BH62" s="75">
        <f>IF(N62="zníž. prenesená",J62,0)</f>
        <v>0</v>
      </c>
      <c r="BI62" s="75">
        <f>IF(N62="nulová",J62,0)</f>
        <v>0</v>
      </c>
      <c r="BJ62" s="6" t="s">
        <v>73</v>
      </c>
      <c r="BK62" s="75">
        <f t="shared" ref="BK62:BK67" si="14">ROUND(I62*H62,2)</f>
        <v>0</v>
      </c>
      <c r="BL62" s="6" t="s">
        <v>81</v>
      </c>
      <c r="BM62" s="74" t="s">
        <v>176</v>
      </c>
    </row>
    <row r="63" spans="2:65" s="1" customFormat="1" ht="24.2" customHeight="1" x14ac:dyDescent="0.2">
      <c r="B63" s="62"/>
      <c r="C63" s="63">
        <v>41</v>
      </c>
      <c r="D63" s="63" t="s">
        <v>71</v>
      </c>
      <c r="E63" s="64" t="s">
        <v>346</v>
      </c>
      <c r="F63" s="65" t="s">
        <v>347</v>
      </c>
      <c r="G63" s="66" t="s">
        <v>85</v>
      </c>
      <c r="H63" s="67">
        <v>25</v>
      </c>
      <c r="I63" s="68">
        <v>0</v>
      </c>
      <c r="J63" s="68">
        <f t="shared" si="13"/>
        <v>0</v>
      </c>
      <c r="K63" s="69"/>
      <c r="L63" s="18"/>
      <c r="M63" s="70"/>
      <c r="N63" s="71"/>
      <c r="O63" s="72"/>
      <c r="P63" s="72"/>
      <c r="Q63" s="72"/>
      <c r="R63" s="72"/>
      <c r="S63" s="72"/>
      <c r="T63" s="73"/>
      <c r="AR63" s="74"/>
      <c r="AT63" s="74"/>
      <c r="AU63" s="74"/>
      <c r="AY63" s="6"/>
      <c r="BE63" s="75"/>
      <c r="BF63" s="75"/>
      <c r="BG63" s="75"/>
      <c r="BH63" s="75"/>
      <c r="BI63" s="75"/>
      <c r="BJ63" s="6"/>
      <c r="BK63" s="75">
        <f t="shared" si="14"/>
        <v>0</v>
      </c>
      <c r="BL63" s="6"/>
      <c r="BM63" s="74"/>
    </row>
    <row r="64" spans="2:65" s="1" customFormat="1" ht="24.2" customHeight="1" x14ac:dyDescent="0.2">
      <c r="B64" s="62"/>
      <c r="C64" s="63">
        <v>42</v>
      </c>
      <c r="D64" s="63" t="s">
        <v>71</v>
      </c>
      <c r="E64" s="64" t="s">
        <v>348</v>
      </c>
      <c r="F64" s="65" t="s">
        <v>349</v>
      </c>
      <c r="G64" s="66" t="s">
        <v>85</v>
      </c>
      <c r="H64" s="67">
        <v>15</v>
      </c>
      <c r="I64" s="68">
        <v>0</v>
      </c>
      <c r="J64" s="68">
        <f t="shared" si="13"/>
        <v>0</v>
      </c>
      <c r="K64" s="69"/>
      <c r="L64" s="18"/>
      <c r="M64" s="70"/>
      <c r="N64" s="71"/>
      <c r="O64" s="72"/>
      <c r="P64" s="72"/>
      <c r="Q64" s="72"/>
      <c r="R64" s="72"/>
      <c r="S64" s="72"/>
      <c r="T64" s="73"/>
      <c r="AR64" s="74"/>
      <c r="AT64" s="74"/>
      <c r="AU64" s="74"/>
      <c r="AY64" s="6"/>
      <c r="BE64" s="75"/>
      <c r="BF64" s="75"/>
      <c r="BG64" s="75"/>
      <c r="BH64" s="75"/>
      <c r="BI64" s="75"/>
      <c r="BJ64" s="6"/>
      <c r="BK64" s="75">
        <f t="shared" si="14"/>
        <v>0</v>
      </c>
      <c r="BL64" s="6"/>
      <c r="BM64" s="74"/>
    </row>
    <row r="65" spans="2:65" s="1" customFormat="1" ht="24.2" customHeight="1" x14ac:dyDescent="0.2">
      <c r="B65" s="62"/>
      <c r="C65" s="63">
        <v>43</v>
      </c>
      <c r="D65" s="63" t="s">
        <v>71</v>
      </c>
      <c r="E65" s="64" t="s">
        <v>177</v>
      </c>
      <c r="F65" s="65" t="s">
        <v>178</v>
      </c>
      <c r="G65" s="66" t="s">
        <v>100</v>
      </c>
      <c r="H65" s="67">
        <v>18</v>
      </c>
      <c r="I65" s="68">
        <v>0</v>
      </c>
      <c r="J65" s="68">
        <f t="shared" si="13"/>
        <v>0</v>
      </c>
      <c r="K65" s="69"/>
      <c r="L65" s="18"/>
      <c r="M65" s="70" t="s">
        <v>1</v>
      </c>
      <c r="N65" s="71" t="s">
        <v>35</v>
      </c>
      <c r="O65" s="72">
        <v>0.125</v>
      </c>
      <c r="P65" s="72">
        <f>O65*H65</f>
        <v>2.25</v>
      </c>
      <c r="Q65" s="72">
        <v>2.0000000000000002E-5</v>
      </c>
      <c r="R65" s="72">
        <f>Q65*H65</f>
        <v>3.6000000000000002E-4</v>
      </c>
      <c r="S65" s="72">
        <v>0</v>
      </c>
      <c r="T65" s="73">
        <f>S65*H65</f>
        <v>0</v>
      </c>
      <c r="AR65" s="74" t="s">
        <v>81</v>
      </c>
      <c r="AT65" s="74" t="s">
        <v>71</v>
      </c>
      <c r="AU65" s="74" t="s">
        <v>73</v>
      </c>
      <c r="AY65" s="6" t="s">
        <v>70</v>
      </c>
      <c r="BE65" s="75">
        <f>IF(N65="základná",J65,0)</f>
        <v>0</v>
      </c>
      <c r="BF65" s="75">
        <f>IF(N65="znížená",J65,0)</f>
        <v>0</v>
      </c>
      <c r="BG65" s="75">
        <f>IF(N65="zákl. prenesená",J65,0)</f>
        <v>0</v>
      </c>
      <c r="BH65" s="75">
        <f>IF(N65="zníž. prenesená",J65,0)</f>
        <v>0</v>
      </c>
      <c r="BI65" s="75">
        <f>IF(N65="nulová",J65,0)</f>
        <v>0</v>
      </c>
      <c r="BJ65" s="6" t="s">
        <v>73</v>
      </c>
      <c r="BK65" s="75">
        <f t="shared" si="14"/>
        <v>0</v>
      </c>
      <c r="BL65" s="6" t="s">
        <v>81</v>
      </c>
      <c r="BM65" s="74" t="s">
        <v>179</v>
      </c>
    </row>
    <row r="66" spans="2:65" s="1" customFormat="1" ht="24.2" customHeight="1" x14ac:dyDescent="0.2">
      <c r="B66" s="62"/>
      <c r="C66" s="63">
        <v>44</v>
      </c>
      <c r="D66" s="76" t="s">
        <v>102</v>
      </c>
      <c r="E66" s="77" t="s">
        <v>180</v>
      </c>
      <c r="F66" s="78" t="s">
        <v>181</v>
      </c>
      <c r="G66" s="79" t="s">
        <v>100</v>
      </c>
      <c r="H66" s="80">
        <v>18</v>
      </c>
      <c r="I66" s="81">
        <v>0</v>
      </c>
      <c r="J66" s="68">
        <f t="shared" si="13"/>
        <v>0</v>
      </c>
      <c r="K66" s="82"/>
      <c r="L66" s="83"/>
      <c r="M66" s="84" t="s">
        <v>1</v>
      </c>
      <c r="N66" s="85" t="s">
        <v>35</v>
      </c>
      <c r="O66" s="72">
        <v>0</v>
      </c>
      <c r="P66" s="72">
        <f>O66*H66</f>
        <v>0</v>
      </c>
      <c r="Q66" s="72">
        <v>1.6000000000000001E-4</v>
      </c>
      <c r="R66" s="72">
        <f>Q66*H66</f>
        <v>2.8800000000000002E-3</v>
      </c>
      <c r="S66" s="72">
        <v>0</v>
      </c>
      <c r="T66" s="73">
        <f>S66*H66</f>
        <v>0</v>
      </c>
      <c r="AR66" s="74" t="s">
        <v>101</v>
      </c>
      <c r="AT66" s="74" t="s">
        <v>102</v>
      </c>
      <c r="AU66" s="74" t="s">
        <v>73</v>
      </c>
      <c r="AY66" s="6" t="s">
        <v>70</v>
      </c>
      <c r="BE66" s="75">
        <f>IF(N66="základná",J66,0)</f>
        <v>0</v>
      </c>
      <c r="BF66" s="75">
        <f>IF(N66="znížená",J66,0)</f>
        <v>0</v>
      </c>
      <c r="BG66" s="75">
        <f>IF(N66="zákl. prenesená",J66,0)</f>
        <v>0</v>
      </c>
      <c r="BH66" s="75">
        <f>IF(N66="zníž. prenesená",J66,0)</f>
        <v>0</v>
      </c>
      <c r="BI66" s="75">
        <f>IF(N66="nulová",J66,0)</f>
        <v>0</v>
      </c>
      <c r="BJ66" s="6" t="s">
        <v>73</v>
      </c>
      <c r="BK66" s="75">
        <f t="shared" si="14"/>
        <v>0</v>
      </c>
      <c r="BL66" s="6" t="s">
        <v>81</v>
      </c>
      <c r="BM66" s="74" t="s">
        <v>182</v>
      </c>
    </row>
    <row r="67" spans="2:65" s="1" customFormat="1" ht="24.2" customHeight="1" x14ac:dyDescent="0.2">
      <c r="B67" s="62"/>
      <c r="C67" s="63">
        <v>45</v>
      </c>
      <c r="D67" s="63" t="s">
        <v>71</v>
      </c>
      <c r="E67" s="64" t="s">
        <v>183</v>
      </c>
      <c r="F67" s="65" t="s">
        <v>184</v>
      </c>
      <c r="G67" s="66" t="s">
        <v>150</v>
      </c>
      <c r="H67" s="67">
        <v>6.3</v>
      </c>
      <c r="I67" s="68">
        <v>0</v>
      </c>
      <c r="J67" s="68">
        <f t="shared" si="13"/>
        <v>0</v>
      </c>
      <c r="K67" s="69"/>
      <c r="L67" s="18"/>
      <c r="M67" s="70" t="s">
        <v>1</v>
      </c>
      <c r="N67" s="71" t="s">
        <v>35</v>
      </c>
      <c r="O67" s="72">
        <v>0</v>
      </c>
      <c r="P67" s="72">
        <f>O67*H67</f>
        <v>0</v>
      </c>
      <c r="Q67" s="72">
        <v>0</v>
      </c>
      <c r="R67" s="72">
        <f>Q67*H67</f>
        <v>0</v>
      </c>
      <c r="S67" s="72">
        <v>0</v>
      </c>
      <c r="T67" s="73">
        <f>S67*H67</f>
        <v>0</v>
      </c>
      <c r="AR67" s="74" t="s">
        <v>81</v>
      </c>
      <c r="AT67" s="74" t="s">
        <v>71</v>
      </c>
      <c r="AU67" s="74" t="s">
        <v>73</v>
      </c>
      <c r="AY67" s="6" t="s">
        <v>70</v>
      </c>
      <c r="BE67" s="75">
        <f>IF(N67="základná",J67,0)</f>
        <v>0</v>
      </c>
      <c r="BF67" s="75">
        <f>IF(N67="znížená",J67,0)</f>
        <v>0</v>
      </c>
      <c r="BG67" s="75">
        <f>IF(N67="zákl. prenesená",J67,0)</f>
        <v>0</v>
      </c>
      <c r="BH67" s="75">
        <f>IF(N67="zníž. prenesená",J67,0)</f>
        <v>0</v>
      </c>
      <c r="BI67" s="75">
        <f>IF(N67="nulová",J67,0)</f>
        <v>0</v>
      </c>
      <c r="BJ67" s="6" t="s">
        <v>73</v>
      </c>
      <c r="BK67" s="75">
        <f t="shared" si="14"/>
        <v>0</v>
      </c>
      <c r="BL67" s="6" t="s">
        <v>81</v>
      </c>
      <c r="BM67" s="74" t="s">
        <v>185</v>
      </c>
    </row>
    <row r="68" spans="2:65" s="4" customFormat="1" ht="22.9" customHeight="1" x14ac:dyDescent="0.2">
      <c r="B68" s="51"/>
      <c r="D68" s="52" t="s">
        <v>51</v>
      </c>
      <c r="E68" s="60" t="s">
        <v>186</v>
      </c>
      <c r="F68" s="60" t="s">
        <v>187</v>
      </c>
      <c r="J68" s="61">
        <f>SUM(J69:J88)</f>
        <v>0</v>
      </c>
      <c r="L68" s="51"/>
      <c r="M68" s="55"/>
      <c r="P68" s="56">
        <f>SUM(P69:P88)</f>
        <v>29.53744</v>
      </c>
      <c r="R68" s="56">
        <f>SUM(R69:R88)</f>
        <v>0.40369999999999995</v>
      </c>
      <c r="T68" s="57">
        <f>SUM(T69:T88)</f>
        <v>7.732E-2</v>
      </c>
      <c r="AR68" s="52" t="s">
        <v>73</v>
      </c>
      <c r="AT68" s="58" t="s">
        <v>51</v>
      </c>
      <c r="AU68" s="58" t="s">
        <v>53</v>
      </c>
      <c r="AY68" s="52" t="s">
        <v>70</v>
      </c>
      <c r="BK68" s="59">
        <f>SUM(BK69:BK88)</f>
        <v>0</v>
      </c>
    </row>
    <row r="69" spans="2:65" s="1" customFormat="1" ht="24.2" customHeight="1" x14ac:dyDescent="0.2">
      <c r="B69" s="62"/>
      <c r="C69" s="63">
        <v>46</v>
      </c>
      <c r="D69" s="63" t="s">
        <v>71</v>
      </c>
      <c r="E69" s="64" t="s">
        <v>188</v>
      </c>
      <c r="F69" s="65" t="s">
        <v>189</v>
      </c>
      <c r="G69" s="66" t="s">
        <v>190</v>
      </c>
      <c r="H69" s="67">
        <v>4</v>
      </c>
      <c r="I69" s="68">
        <v>0</v>
      </c>
      <c r="J69" s="68">
        <f>H69*I69</f>
        <v>0</v>
      </c>
      <c r="K69" s="69"/>
      <c r="L69" s="18"/>
      <c r="M69" s="70" t="s">
        <v>1</v>
      </c>
      <c r="N69" s="71" t="s">
        <v>35</v>
      </c>
      <c r="O69" s="72">
        <v>0.51800000000000002</v>
      </c>
      <c r="P69" s="72">
        <f t="shared" ref="P69:P88" si="15">O69*H69</f>
        <v>2.0720000000000001</v>
      </c>
      <c r="Q69" s="72">
        <v>0</v>
      </c>
      <c r="R69" s="72">
        <f t="shared" ref="R69:R88" si="16">Q69*H69</f>
        <v>0</v>
      </c>
      <c r="S69" s="72">
        <v>1.933E-2</v>
      </c>
      <c r="T69" s="73">
        <f t="shared" ref="T69:T88" si="17">S69*H69</f>
        <v>7.732E-2</v>
      </c>
      <c r="AR69" s="74" t="s">
        <v>81</v>
      </c>
      <c r="AT69" s="74" t="s">
        <v>71</v>
      </c>
      <c r="AU69" s="74" t="s">
        <v>73</v>
      </c>
      <c r="AY69" s="6" t="s">
        <v>70</v>
      </c>
      <c r="BE69" s="75">
        <f t="shared" ref="BE69:BE88" si="18">IF(N69="základná",J69,0)</f>
        <v>0</v>
      </c>
      <c r="BF69" s="75">
        <f t="shared" ref="BF69:BF88" si="19">IF(N69="znížená",J69,0)</f>
        <v>0</v>
      </c>
      <c r="BG69" s="75">
        <f t="shared" ref="BG69:BG88" si="20">IF(N69="zákl. prenesená",J69,0)</f>
        <v>0</v>
      </c>
      <c r="BH69" s="75">
        <f t="shared" ref="BH69:BH88" si="21">IF(N69="zníž. prenesená",J69,0)</f>
        <v>0</v>
      </c>
      <c r="BI69" s="75">
        <f t="shared" ref="BI69:BI88" si="22">IF(N69="nulová",J69,0)</f>
        <v>0</v>
      </c>
      <c r="BJ69" s="6" t="s">
        <v>73</v>
      </c>
      <c r="BK69" s="75">
        <f t="shared" ref="BK69:BK88" si="23">ROUND(I69*H69,2)</f>
        <v>0</v>
      </c>
      <c r="BL69" s="6" t="s">
        <v>81</v>
      </c>
      <c r="BM69" s="74" t="s">
        <v>191</v>
      </c>
    </row>
    <row r="70" spans="2:65" s="1" customFormat="1" ht="24.2" customHeight="1" x14ac:dyDescent="0.2">
      <c r="B70" s="62"/>
      <c r="C70" s="63">
        <v>47</v>
      </c>
      <c r="D70" s="63" t="s">
        <v>71</v>
      </c>
      <c r="E70" s="64" t="s">
        <v>192</v>
      </c>
      <c r="F70" s="65" t="s">
        <v>193</v>
      </c>
      <c r="G70" s="66" t="s">
        <v>100</v>
      </c>
      <c r="H70" s="67">
        <v>2</v>
      </c>
      <c r="I70" s="68">
        <v>0</v>
      </c>
      <c r="J70" s="68">
        <f t="shared" ref="J70:J88" si="24">H70*I70</f>
        <v>0</v>
      </c>
      <c r="K70" s="69"/>
      <c r="L70" s="18"/>
      <c r="M70" s="70" t="s">
        <v>1</v>
      </c>
      <c r="N70" s="71" t="s">
        <v>35</v>
      </c>
      <c r="O70" s="72">
        <v>1.2789999999999999</v>
      </c>
      <c r="P70" s="72">
        <f t="shared" si="15"/>
        <v>2.5579999999999998</v>
      </c>
      <c r="Q70" s="72">
        <v>2.7999999999999998E-4</v>
      </c>
      <c r="R70" s="72">
        <f t="shared" si="16"/>
        <v>5.5999999999999995E-4</v>
      </c>
      <c r="S70" s="72">
        <v>0</v>
      </c>
      <c r="T70" s="73">
        <f t="shared" si="17"/>
        <v>0</v>
      </c>
      <c r="AR70" s="74" t="s">
        <v>81</v>
      </c>
      <c r="AT70" s="74" t="s">
        <v>71</v>
      </c>
      <c r="AU70" s="74" t="s">
        <v>73</v>
      </c>
      <c r="AY70" s="6" t="s">
        <v>70</v>
      </c>
      <c r="BE70" s="75">
        <f t="shared" si="18"/>
        <v>0</v>
      </c>
      <c r="BF70" s="75">
        <f t="shared" si="19"/>
        <v>0</v>
      </c>
      <c r="BG70" s="75">
        <f t="shared" si="20"/>
        <v>0</v>
      </c>
      <c r="BH70" s="75">
        <f t="shared" si="21"/>
        <v>0</v>
      </c>
      <c r="BI70" s="75">
        <f t="shared" si="22"/>
        <v>0</v>
      </c>
      <c r="BJ70" s="6" t="s">
        <v>73</v>
      </c>
      <c r="BK70" s="75">
        <f t="shared" si="23"/>
        <v>0</v>
      </c>
      <c r="BL70" s="6" t="s">
        <v>81</v>
      </c>
      <c r="BM70" s="74" t="s">
        <v>194</v>
      </c>
    </row>
    <row r="71" spans="2:65" s="1" customFormat="1" ht="24.2" customHeight="1" x14ac:dyDescent="0.2">
      <c r="B71" s="62"/>
      <c r="C71" s="63">
        <v>48</v>
      </c>
      <c r="D71" s="76" t="s">
        <v>102</v>
      </c>
      <c r="E71" s="77" t="s">
        <v>195</v>
      </c>
      <c r="F71" s="78" t="s">
        <v>196</v>
      </c>
      <c r="G71" s="79" t="s">
        <v>100</v>
      </c>
      <c r="H71" s="80">
        <v>2</v>
      </c>
      <c r="I71" s="81">
        <v>0</v>
      </c>
      <c r="J71" s="68">
        <f t="shared" si="24"/>
        <v>0</v>
      </c>
      <c r="K71" s="82"/>
      <c r="L71" s="83"/>
      <c r="M71" s="84" t="s">
        <v>1</v>
      </c>
      <c r="N71" s="85" t="s">
        <v>35</v>
      </c>
      <c r="O71" s="72">
        <v>0</v>
      </c>
      <c r="P71" s="72">
        <f t="shared" si="15"/>
        <v>0</v>
      </c>
      <c r="Q71" s="72">
        <v>2.3E-2</v>
      </c>
      <c r="R71" s="72">
        <f t="shared" si="16"/>
        <v>4.5999999999999999E-2</v>
      </c>
      <c r="S71" s="72">
        <v>0</v>
      </c>
      <c r="T71" s="73">
        <f t="shared" si="17"/>
        <v>0</v>
      </c>
      <c r="AR71" s="74" t="s">
        <v>101</v>
      </c>
      <c r="AT71" s="74" t="s">
        <v>102</v>
      </c>
      <c r="AU71" s="74" t="s">
        <v>73</v>
      </c>
      <c r="AY71" s="6" t="s">
        <v>70</v>
      </c>
      <c r="BE71" s="75">
        <f t="shared" si="18"/>
        <v>0</v>
      </c>
      <c r="BF71" s="75">
        <f t="shared" si="19"/>
        <v>0</v>
      </c>
      <c r="BG71" s="75">
        <f t="shared" si="20"/>
        <v>0</v>
      </c>
      <c r="BH71" s="75">
        <f t="shared" si="21"/>
        <v>0</v>
      </c>
      <c r="BI71" s="75">
        <f t="shared" si="22"/>
        <v>0</v>
      </c>
      <c r="BJ71" s="6" t="s">
        <v>73</v>
      </c>
      <c r="BK71" s="75">
        <f t="shared" si="23"/>
        <v>0</v>
      </c>
      <c r="BL71" s="6" t="s">
        <v>81</v>
      </c>
      <c r="BM71" s="74" t="s">
        <v>197</v>
      </c>
    </row>
    <row r="72" spans="2:65" s="1" customFormat="1" ht="16.5" customHeight="1" x14ac:dyDescent="0.2">
      <c r="B72" s="62"/>
      <c r="C72" s="63">
        <v>49</v>
      </c>
      <c r="D72" s="76" t="s">
        <v>102</v>
      </c>
      <c r="E72" s="77" t="s">
        <v>198</v>
      </c>
      <c r="F72" s="78" t="s">
        <v>199</v>
      </c>
      <c r="G72" s="79" t="s">
        <v>100</v>
      </c>
      <c r="H72" s="80">
        <v>2</v>
      </c>
      <c r="I72" s="81">
        <v>0</v>
      </c>
      <c r="J72" s="68">
        <f t="shared" si="24"/>
        <v>0</v>
      </c>
      <c r="K72" s="82"/>
      <c r="L72" s="83"/>
      <c r="M72" s="84" t="s">
        <v>1</v>
      </c>
      <c r="N72" s="85" t="s">
        <v>35</v>
      </c>
      <c r="O72" s="72">
        <v>0</v>
      </c>
      <c r="P72" s="72">
        <f t="shared" si="15"/>
        <v>0</v>
      </c>
      <c r="Q72" s="72">
        <v>1.0999999999999999E-2</v>
      </c>
      <c r="R72" s="72">
        <f t="shared" si="16"/>
        <v>2.1999999999999999E-2</v>
      </c>
      <c r="S72" s="72">
        <v>0</v>
      </c>
      <c r="T72" s="73">
        <f t="shared" si="17"/>
        <v>0</v>
      </c>
      <c r="AR72" s="74" t="s">
        <v>101</v>
      </c>
      <c r="AT72" s="74" t="s">
        <v>102</v>
      </c>
      <c r="AU72" s="74" t="s">
        <v>73</v>
      </c>
      <c r="AY72" s="6" t="s">
        <v>70</v>
      </c>
      <c r="BE72" s="75">
        <f t="shared" si="18"/>
        <v>0</v>
      </c>
      <c r="BF72" s="75">
        <f t="shared" si="19"/>
        <v>0</v>
      </c>
      <c r="BG72" s="75">
        <f t="shared" si="20"/>
        <v>0</v>
      </c>
      <c r="BH72" s="75">
        <f t="shared" si="21"/>
        <v>0</v>
      </c>
      <c r="BI72" s="75">
        <f t="shared" si="22"/>
        <v>0</v>
      </c>
      <c r="BJ72" s="6" t="s">
        <v>73</v>
      </c>
      <c r="BK72" s="75">
        <f t="shared" si="23"/>
        <v>0</v>
      </c>
      <c r="BL72" s="6" t="s">
        <v>81</v>
      </c>
      <c r="BM72" s="74" t="s">
        <v>200</v>
      </c>
    </row>
    <row r="73" spans="2:65" s="1" customFormat="1" ht="24.2" customHeight="1" x14ac:dyDescent="0.2">
      <c r="B73" s="62"/>
      <c r="C73" s="63">
        <v>50</v>
      </c>
      <c r="D73" s="76" t="s">
        <v>102</v>
      </c>
      <c r="E73" s="77" t="s">
        <v>201</v>
      </c>
      <c r="F73" s="78" t="s">
        <v>202</v>
      </c>
      <c r="G73" s="79" t="s">
        <v>100</v>
      </c>
      <c r="H73" s="80">
        <v>2</v>
      </c>
      <c r="I73" s="81">
        <v>0</v>
      </c>
      <c r="J73" s="68">
        <f t="shared" si="24"/>
        <v>0</v>
      </c>
      <c r="K73" s="82"/>
      <c r="L73" s="83"/>
      <c r="M73" s="84" t="s">
        <v>1</v>
      </c>
      <c r="N73" s="85" t="s">
        <v>35</v>
      </c>
      <c r="O73" s="72">
        <v>0</v>
      </c>
      <c r="P73" s="72">
        <f t="shared" si="15"/>
        <v>0</v>
      </c>
      <c r="Q73" s="72">
        <v>2.5000000000000001E-3</v>
      </c>
      <c r="R73" s="72">
        <f t="shared" si="16"/>
        <v>5.0000000000000001E-3</v>
      </c>
      <c r="S73" s="72">
        <v>0</v>
      </c>
      <c r="T73" s="73">
        <f t="shared" si="17"/>
        <v>0</v>
      </c>
      <c r="AR73" s="74" t="s">
        <v>101</v>
      </c>
      <c r="AT73" s="74" t="s">
        <v>102</v>
      </c>
      <c r="AU73" s="74" t="s">
        <v>73</v>
      </c>
      <c r="AY73" s="6" t="s">
        <v>70</v>
      </c>
      <c r="BE73" s="75">
        <f t="shared" si="18"/>
        <v>0</v>
      </c>
      <c r="BF73" s="75">
        <f t="shared" si="19"/>
        <v>0</v>
      </c>
      <c r="BG73" s="75">
        <f t="shared" si="20"/>
        <v>0</v>
      </c>
      <c r="BH73" s="75">
        <f t="shared" si="21"/>
        <v>0</v>
      </c>
      <c r="BI73" s="75">
        <f t="shared" si="22"/>
        <v>0</v>
      </c>
      <c r="BJ73" s="6" t="s">
        <v>73</v>
      </c>
      <c r="BK73" s="75">
        <f t="shared" si="23"/>
        <v>0</v>
      </c>
      <c r="BL73" s="6" t="s">
        <v>81</v>
      </c>
      <c r="BM73" s="74" t="s">
        <v>203</v>
      </c>
    </row>
    <row r="74" spans="2:65" s="1" customFormat="1" ht="37.9" customHeight="1" x14ac:dyDescent="0.2">
      <c r="B74" s="62"/>
      <c r="C74" s="63">
        <v>51</v>
      </c>
      <c r="D74" s="63" t="s">
        <v>71</v>
      </c>
      <c r="E74" s="64" t="s">
        <v>204</v>
      </c>
      <c r="F74" s="65" t="s">
        <v>205</v>
      </c>
      <c r="G74" s="66" t="s">
        <v>80</v>
      </c>
      <c r="H74" s="67">
        <v>10</v>
      </c>
      <c r="I74" s="68">
        <v>0</v>
      </c>
      <c r="J74" s="68">
        <f t="shared" si="24"/>
        <v>0</v>
      </c>
      <c r="K74" s="69"/>
      <c r="L74" s="18"/>
      <c r="M74" s="70" t="s">
        <v>1</v>
      </c>
      <c r="N74" s="71" t="s">
        <v>35</v>
      </c>
      <c r="O74" s="72">
        <v>1.03</v>
      </c>
      <c r="P74" s="72">
        <f t="shared" si="15"/>
        <v>10.3</v>
      </c>
      <c r="Q74" s="72">
        <v>1.8500000000000001E-3</v>
      </c>
      <c r="R74" s="72">
        <f t="shared" si="16"/>
        <v>1.8500000000000003E-2</v>
      </c>
      <c r="S74" s="72">
        <v>0</v>
      </c>
      <c r="T74" s="73">
        <f t="shared" si="17"/>
        <v>0</v>
      </c>
      <c r="AR74" s="74" t="s">
        <v>81</v>
      </c>
      <c r="AT74" s="74" t="s">
        <v>71</v>
      </c>
      <c r="AU74" s="74" t="s">
        <v>73</v>
      </c>
      <c r="AY74" s="6" t="s">
        <v>70</v>
      </c>
      <c r="BE74" s="75">
        <f t="shared" si="18"/>
        <v>0</v>
      </c>
      <c r="BF74" s="75">
        <f t="shared" si="19"/>
        <v>0</v>
      </c>
      <c r="BG74" s="75">
        <f t="shared" si="20"/>
        <v>0</v>
      </c>
      <c r="BH74" s="75">
        <f t="shared" si="21"/>
        <v>0</v>
      </c>
      <c r="BI74" s="75">
        <f t="shared" si="22"/>
        <v>0</v>
      </c>
      <c r="BJ74" s="6" t="s">
        <v>73</v>
      </c>
      <c r="BK74" s="75">
        <f t="shared" si="23"/>
        <v>0</v>
      </c>
      <c r="BL74" s="6" t="s">
        <v>81</v>
      </c>
      <c r="BM74" s="74" t="s">
        <v>206</v>
      </c>
    </row>
    <row r="75" spans="2:65" s="1" customFormat="1" ht="37.9" customHeight="1" x14ac:dyDescent="0.2">
      <c r="B75" s="62"/>
      <c r="C75" s="63">
        <v>52</v>
      </c>
      <c r="D75" s="76" t="s">
        <v>102</v>
      </c>
      <c r="E75" s="77" t="s">
        <v>207</v>
      </c>
      <c r="F75" s="78" t="s">
        <v>208</v>
      </c>
      <c r="G75" s="79" t="s">
        <v>80</v>
      </c>
      <c r="H75" s="80">
        <v>10</v>
      </c>
      <c r="I75" s="81">
        <v>0</v>
      </c>
      <c r="J75" s="68">
        <f t="shared" si="24"/>
        <v>0</v>
      </c>
      <c r="K75" s="82"/>
      <c r="L75" s="83"/>
      <c r="M75" s="84" t="s">
        <v>1</v>
      </c>
      <c r="N75" s="85" t="s">
        <v>35</v>
      </c>
      <c r="O75" s="72">
        <v>0</v>
      </c>
      <c r="P75" s="72">
        <f t="shared" si="15"/>
        <v>0</v>
      </c>
      <c r="Q75" s="72">
        <v>1.7399999999999999E-2</v>
      </c>
      <c r="R75" s="72">
        <f t="shared" si="16"/>
        <v>0.17399999999999999</v>
      </c>
      <c r="S75" s="72">
        <v>0</v>
      </c>
      <c r="T75" s="73">
        <f t="shared" si="17"/>
        <v>0</v>
      </c>
      <c r="AR75" s="74" t="s">
        <v>101</v>
      </c>
      <c r="AT75" s="74" t="s">
        <v>102</v>
      </c>
      <c r="AU75" s="74" t="s">
        <v>73</v>
      </c>
      <c r="AY75" s="6" t="s">
        <v>70</v>
      </c>
      <c r="BE75" s="75">
        <f t="shared" si="18"/>
        <v>0</v>
      </c>
      <c r="BF75" s="75">
        <f t="shared" si="19"/>
        <v>0</v>
      </c>
      <c r="BG75" s="75">
        <f t="shared" si="20"/>
        <v>0</v>
      </c>
      <c r="BH75" s="75">
        <f t="shared" si="21"/>
        <v>0</v>
      </c>
      <c r="BI75" s="75">
        <f t="shared" si="22"/>
        <v>0</v>
      </c>
      <c r="BJ75" s="6" t="s">
        <v>73</v>
      </c>
      <c r="BK75" s="75">
        <f t="shared" si="23"/>
        <v>0</v>
      </c>
      <c r="BL75" s="6" t="s">
        <v>81</v>
      </c>
      <c r="BM75" s="74" t="s">
        <v>209</v>
      </c>
    </row>
    <row r="76" spans="2:65" s="1" customFormat="1" ht="37.9" customHeight="1" x14ac:dyDescent="0.2">
      <c r="B76" s="62"/>
      <c r="C76" s="63">
        <v>53</v>
      </c>
      <c r="D76" s="63" t="s">
        <v>71</v>
      </c>
      <c r="E76" s="64" t="s">
        <v>340</v>
      </c>
      <c r="F76" s="65" t="s">
        <v>341</v>
      </c>
      <c r="G76" s="66" t="s">
        <v>100</v>
      </c>
      <c r="H76" s="67">
        <v>1</v>
      </c>
      <c r="I76" s="68">
        <v>0</v>
      </c>
      <c r="J76" s="68">
        <f t="shared" si="24"/>
        <v>0</v>
      </c>
      <c r="K76" s="82"/>
      <c r="L76" s="83"/>
      <c r="M76" s="84"/>
      <c r="N76" s="85"/>
      <c r="O76" s="72"/>
      <c r="P76" s="72"/>
      <c r="Q76" s="72"/>
      <c r="R76" s="72"/>
      <c r="S76" s="72"/>
      <c r="T76" s="73"/>
      <c r="AR76" s="74"/>
      <c r="AT76" s="74"/>
      <c r="AU76" s="74"/>
      <c r="AY76" s="6"/>
      <c r="BE76" s="75"/>
      <c r="BF76" s="75"/>
      <c r="BG76" s="75"/>
      <c r="BH76" s="75"/>
      <c r="BI76" s="75"/>
      <c r="BJ76" s="6"/>
      <c r="BK76" s="75">
        <f t="shared" si="23"/>
        <v>0</v>
      </c>
      <c r="BL76" s="6"/>
      <c r="BM76" s="74"/>
    </row>
    <row r="77" spans="2:65" s="1" customFormat="1" ht="24.2" customHeight="1" x14ac:dyDescent="0.2">
      <c r="B77" s="62"/>
      <c r="C77" s="63">
        <v>54</v>
      </c>
      <c r="D77" s="63" t="s">
        <v>71</v>
      </c>
      <c r="E77" s="64" t="s">
        <v>210</v>
      </c>
      <c r="F77" s="65" t="s">
        <v>211</v>
      </c>
      <c r="G77" s="66" t="s">
        <v>100</v>
      </c>
      <c r="H77" s="67">
        <v>6</v>
      </c>
      <c r="I77" s="68">
        <v>0</v>
      </c>
      <c r="J77" s="68">
        <f t="shared" si="24"/>
        <v>0</v>
      </c>
      <c r="K77" s="69"/>
      <c r="L77" s="18"/>
      <c r="M77" s="70" t="s">
        <v>1</v>
      </c>
      <c r="N77" s="71" t="s">
        <v>35</v>
      </c>
      <c r="O77" s="72">
        <v>1.2050000000000001</v>
      </c>
      <c r="P77" s="72">
        <f t="shared" si="15"/>
        <v>7.23</v>
      </c>
      <c r="Q77" s="72">
        <v>2.3E-3</v>
      </c>
      <c r="R77" s="72">
        <f t="shared" si="16"/>
        <v>1.38E-2</v>
      </c>
      <c r="S77" s="72">
        <v>0</v>
      </c>
      <c r="T77" s="73">
        <f t="shared" si="17"/>
        <v>0</v>
      </c>
      <c r="AR77" s="74" t="s">
        <v>81</v>
      </c>
      <c r="AT77" s="74" t="s">
        <v>71</v>
      </c>
      <c r="AU77" s="74" t="s">
        <v>73</v>
      </c>
      <c r="AY77" s="6" t="s">
        <v>70</v>
      </c>
      <c r="BE77" s="75">
        <f t="shared" si="18"/>
        <v>0</v>
      </c>
      <c r="BF77" s="75">
        <f t="shared" si="19"/>
        <v>0</v>
      </c>
      <c r="BG77" s="75">
        <f t="shared" si="20"/>
        <v>0</v>
      </c>
      <c r="BH77" s="75">
        <f t="shared" si="21"/>
        <v>0</v>
      </c>
      <c r="BI77" s="75">
        <f t="shared" si="22"/>
        <v>0</v>
      </c>
      <c r="BJ77" s="6" t="s">
        <v>73</v>
      </c>
      <c r="BK77" s="75">
        <f t="shared" si="23"/>
        <v>0</v>
      </c>
      <c r="BL77" s="6" t="s">
        <v>81</v>
      </c>
      <c r="BM77" s="74" t="s">
        <v>212</v>
      </c>
    </row>
    <row r="78" spans="2:65" s="1" customFormat="1" ht="16.5" customHeight="1" x14ac:dyDescent="0.2">
      <c r="B78" s="62"/>
      <c r="C78" s="63">
        <v>55</v>
      </c>
      <c r="D78" s="76" t="s">
        <v>102</v>
      </c>
      <c r="E78" s="77" t="s">
        <v>213</v>
      </c>
      <c r="F78" s="78" t="s">
        <v>214</v>
      </c>
      <c r="G78" s="79" t="s">
        <v>100</v>
      </c>
      <c r="H78" s="80">
        <v>4</v>
      </c>
      <c r="I78" s="81">
        <v>0</v>
      </c>
      <c r="J78" s="68">
        <f t="shared" si="24"/>
        <v>0</v>
      </c>
      <c r="K78" s="82"/>
      <c r="L78" s="83"/>
      <c r="M78" s="84" t="s">
        <v>1</v>
      </c>
      <c r="N78" s="85" t="s">
        <v>35</v>
      </c>
      <c r="O78" s="72">
        <v>0</v>
      </c>
      <c r="P78" s="72">
        <f t="shared" si="15"/>
        <v>0</v>
      </c>
      <c r="Q78" s="72">
        <v>1.41E-2</v>
      </c>
      <c r="R78" s="72">
        <f t="shared" si="16"/>
        <v>5.6399999999999999E-2</v>
      </c>
      <c r="S78" s="72">
        <v>0</v>
      </c>
      <c r="T78" s="73">
        <f t="shared" si="17"/>
        <v>0</v>
      </c>
      <c r="AR78" s="74" t="s">
        <v>101</v>
      </c>
      <c r="AT78" s="74" t="s">
        <v>102</v>
      </c>
      <c r="AU78" s="74" t="s">
        <v>73</v>
      </c>
      <c r="AY78" s="6" t="s">
        <v>70</v>
      </c>
      <c r="BE78" s="75">
        <f t="shared" si="18"/>
        <v>0</v>
      </c>
      <c r="BF78" s="75">
        <f t="shared" si="19"/>
        <v>0</v>
      </c>
      <c r="BG78" s="75">
        <f t="shared" si="20"/>
        <v>0</v>
      </c>
      <c r="BH78" s="75">
        <f t="shared" si="21"/>
        <v>0</v>
      </c>
      <c r="BI78" s="75">
        <f t="shared" si="22"/>
        <v>0</v>
      </c>
      <c r="BJ78" s="6" t="s">
        <v>73</v>
      </c>
      <c r="BK78" s="75">
        <f t="shared" si="23"/>
        <v>0</v>
      </c>
      <c r="BL78" s="6" t="s">
        <v>81</v>
      </c>
      <c r="BM78" s="74" t="s">
        <v>215</v>
      </c>
    </row>
    <row r="79" spans="2:65" s="1" customFormat="1" ht="24.2" customHeight="1" x14ac:dyDescent="0.2">
      <c r="B79" s="62"/>
      <c r="C79" s="63">
        <v>56</v>
      </c>
      <c r="D79" s="76" t="s">
        <v>102</v>
      </c>
      <c r="E79" s="77" t="s">
        <v>216</v>
      </c>
      <c r="F79" s="78" t="s">
        <v>401</v>
      </c>
      <c r="G79" s="79" t="s">
        <v>100</v>
      </c>
      <c r="H79" s="80">
        <v>2</v>
      </c>
      <c r="I79" s="81">
        <v>0</v>
      </c>
      <c r="J79" s="68">
        <f t="shared" si="24"/>
        <v>0</v>
      </c>
      <c r="K79" s="82"/>
      <c r="L79" s="83"/>
      <c r="M79" s="84" t="s">
        <v>1</v>
      </c>
      <c r="N79" s="85" t="s">
        <v>35</v>
      </c>
      <c r="O79" s="72">
        <v>0</v>
      </c>
      <c r="P79" s="72">
        <f t="shared" si="15"/>
        <v>0</v>
      </c>
      <c r="Q79" s="72">
        <v>2.4E-2</v>
      </c>
      <c r="R79" s="72">
        <f t="shared" si="16"/>
        <v>4.8000000000000001E-2</v>
      </c>
      <c r="S79" s="72">
        <v>0</v>
      </c>
      <c r="T79" s="73">
        <f t="shared" si="17"/>
        <v>0</v>
      </c>
      <c r="AR79" s="74" t="s">
        <v>101</v>
      </c>
      <c r="AT79" s="74" t="s">
        <v>102</v>
      </c>
      <c r="AU79" s="74" t="s">
        <v>73</v>
      </c>
      <c r="AY79" s="6" t="s">
        <v>70</v>
      </c>
      <c r="BE79" s="75">
        <f t="shared" si="18"/>
        <v>0</v>
      </c>
      <c r="BF79" s="75">
        <f t="shared" si="19"/>
        <v>0</v>
      </c>
      <c r="BG79" s="75">
        <f t="shared" si="20"/>
        <v>0</v>
      </c>
      <c r="BH79" s="75">
        <f t="shared" si="21"/>
        <v>0</v>
      </c>
      <c r="BI79" s="75">
        <f t="shared" si="22"/>
        <v>0</v>
      </c>
      <c r="BJ79" s="6" t="s">
        <v>73</v>
      </c>
      <c r="BK79" s="75">
        <f t="shared" si="23"/>
        <v>0</v>
      </c>
      <c r="BL79" s="6" t="s">
        <v>81</v>
      </c>
      <c r="BM79" s="74" t="s">
        <v>217</v>
      </c>
    </row>
    <row r="80" spans="2:65" s="1" customFormat="1" ht="33" customHeight="1" x14ac:dyDescent="0.2">
      <c r="B80" s="62"/>
      <c r="C80" s="63">
        <v>57</v>
      </c>
      <c r="D80" s="63" t="s">
        <v>71</v>
      </c>
      <c r="E80" s="64" t="s">
        <v>218</v>
      </c>
      <c r="F80" s="65" t="s">
        <v>219</v>
      </c>
      <c r="G80" s="66" t="s">
        <v>100</v>
      </c>
      <c r="H80" s="67">
        <v>8</v>
      </c>
      <c r="I80" s="68">
        <v>0</v>
      </c>
      <c r="J80" s="68">
        <f t="shared" si="24"/>
        <v>0</v>
      </c>
      <c r="K80" s="69"/>
      <c r="L80" s="18"/>
      <c r="M80" s="70" t="s">
        <v>1</v>
      </c>
      <c r="N80" s="71" t="s">
        <v>35</v>
      </c>
      <c r="O80" s="72">
        <v>0.53200000000000003</v>
      </c>
      <c r="P80" s="72">
        <f t="shared" si="15"/>
        <v>4.2560000000000002</v>
      </c>
      <c r="Q80" s="72">
        <v>1E-4</v>
      </c>
      <c r="R80" s="72">
        <f t="shared" si="16"/>
        <v>8.0000000000000004E-4</v>
      </c>
      <c r="S80" s="72">
        <v>0</v>
      </c>
      <c r="T80" s="73">
        <f t="shared" si="17"/>
        <v>0</v>
      </c>
      <c r="AR80" s="74" t="s">
        <v>81</v>
      </c>
      <c r="AT80" s="74" t="s">
        <v>71</v>
      </c>
      <c r="AU80" s="74" t="s">
        <v>73</v>
      </c>
      <c r="AY80" s="6" t="s">
        <v>70</v>
      </c>
      <c r="BE80" s="75">
        <f t="shared" si="18"/>
        <v>0</v>
      </c>
      <c r="BF80" s="75">
        <f t="shared" si="19"/>
        <v>0</v>
      </c>
      <c r="BG80" s="75">
        <f t="shared" si="20"/>
        <v>0</v>
      </c>
      <c r="BH80" s="75">
        <f t="shared" si="21"/>
        <v>0</v>
      </c>
      <c r="BI80" s="75">
        <f t="shared" si="22"/>
        <v>0</v>
      </c>
      <c r="BJ80" s="6" t="s">
        <v>73</v>
      </c>
      <c r="BK80" s="75">
        <f t="shared" si="23"/>
        <v>0</v>
      </c>
      <c r="BL80" s="6" t="s">
        <v>81</v>
      </c>
      <c r="BM80" s="74" t="s">
        <v>220</v>
      </c>
    </row>
    <row r="81" spans="2:65" s="1" customFormat="1" ht="16.5" customHeight="1" x14ac:dyDescent="0.2">
      <c r="B81" s="62"/>
      <c r="C81" s="63">
        <v>58</v>
      </c>
      <c r="D81" s="76" t="s">
        <v>102</v>
      </c>
      <c r="E81" s="77" t="s">
        <v>221</v>
      </c>
      <c r="F81" s="78" t="s">
        <v>222</v>
      </c>
      <c r="G81" s="79" t="s">
        <v>100</v>
      </c>
      <c r="H81" s="80">
        <v>8</v>
      </c>
      <c r="I81" s="81">
        <v>0</v>
      </c>
      <c r="J81" s="68">
        <f t="shared" si="24"/>
        <v>0</v>
      </c>
      <c r="K81" s="82"/>
      <c r="L81" s="83"/>
      <c r="M81" s="84" t="s">
        <v>1</v>
      </c>
      <c r="N81" s="85" t="s">
        <v>35</v>
      </c>
      <c r="O81" s="72">
        <v>0</v>
      </c>
      <c r="P81" s="72">
        <f t="shared" si="15"/>
        <v>0</v>
      </c>
      <c r="Q81" s="72">
        <v>2E-3</v>
      </c>
      <c r="R81" s="72">
        <f t="shared" si="16"/>
        <v>1.6E-2</v>
      </c>
      <c r="S81" s="72">
        <v>0</v>
      </c>
      <c r="T81" s="73">
        <f t="shared" si="17"/>
        <v>0</v>
      </c>
      <c r="AR81" s="74" t="s">
        <v>101</v>
      </c>
      <c r="AT81" s="74" t="s">
        <v>102</v>
      </c>
      <c r="AU81" s="74" t="s">
        <v>73</v>
      </c>
      <c r="AY81" s="6" t="s">
        <v>70</v>
      </c>
      <c r="BE81" s="75">
        <f t="shared" si="18"/>
        <v>0</v>
      </c>
      <c r="BF81" s="75">
        <f t="shared" si="19"/>
        <v>0</v>
      </c>
      <c r="BG81" s="75">
        <f t="shared" si="20"/>
        <v>0</v>
      </c>
      <c r="BH81" s="75">
        <f t="shared" si="21"/>
        <v>0</v>
      </c>
      <c r="BI81" s="75">
        <f t="shared" si="22"/>
        <v>0</v>
      </c>
      <c r="BJ81" s="6" t="s">
        <v>73</v>
      </c>
      <c r="BK81" s="75">
        <f t="shared" si="23"/>
        <v>0</v>
      </c>
      <c r="BL81" s="6" t="s">
        <v>81</v>
      </c>
      <c r="BM81" s="74" t="s">
        <v>223</v>
      </c>
    </row>
    <row r="82" spans="2:65" s="1" customFormat="1" ht="24.2" customHeight="1" x14ac:dyDescent="0.2">
      <c r="B82" s="62"/>
      <c r="C82" s="63">
        <v>59</v>
      </c>
      <c r="D82" s="63" t="s">
        <v>71</v>
      </c>
      <c r="E82" s="64" t="s">
        <v>224</v>
      </c>
      <c r="F82" s="65" t="s">
        <v>225</v>
      </c>
      <c r="G82" s="66" t="s">
        <v>100</v>
      </c>
      <c r="H82" s="67">
        <v>8</v>
      </c>
      <c r="I82" s="68">
        <v>0</v>
      </c>
      <c r="J82" s="68">
        <f t="shared" si="24"/>
        <v>0</v>
      </c>
      <c r="K82" s="69"/>
      <c r="L82" s="18"/>
      <c r="M82" s="70" t="s">
        <v>1</v>
      </c>
      <c r="N82" s="71" t="s">
        <v>35</v>
      </c>
      <c r="O82" s="72">
        <v>0.39018000000000003</v>
      </c>
      <c r="P82" s="72">
        <f t="shared" si="15"/>
        <v>3.1214400000000002</v>
      </c>
      <c r="Q82" s="72">
        <v>0</v>
      </c>
      <c r="R82" s="72">
        <f t="shared" si="16"/>
        <v>0</v>
      </c>
      <c r="S82" s="72">
        <v>0</v>
      </c>
      <c r="T82" s="73">
        <f t="shared" si="17"/>
        <v>0</v>
      </c>
      <c r="AR82" s="74" t="s">
        <v>81</v>
      </c>
      <c r="AT82" s="74" t="s">
        <v>71</v>
      </c>
      <c r="AU82" s="74" t="s">
        <v>73</v>
      </c>
      <c r="AY82" s="6" t="s">
        <v>70</v>
      </c>
      <c r="BE82" s="75">
        <f t="shared" si="18"/>
        <v>0</v>
      </c>
      <c r="BF82" s="75">
        <f t="shared" si="19"/>
        <v>0</v>
      </c>
      <c r="BG82" s="75">
        <f t="shared" si="20"/>
        <v>0</v>
      </c>
      <c r="BH82" s="75">
        <f t="shared" si="21"/>
        <v>0</v>
      </c>
      <c r="BI82" s="75">
        <f t="shared" si="22"/>
        <v>0</v>
      </c>
      <c r="BJ82" s="6" t="s">
        <v>73</v>
      </c>
      <c r="BK82" s="75">
        <f t="shared" si="23"/>
        <v>0</v>
      </c>
      <c r="BL82" s="6" t="s">
        <v>81</v>
      </c>
      <c r="BM82" s="74" t="s">
        <v>226</v>
      </c>
    </row>
    <row r="83" spans="2:65" s="1" customFormat="1" ht="21.75" customHeight="1" x14ac:dyDescent="0.2">
      <c r="B83" s="62"/>
      <c r="C83" s="63">
        <v>60</v>
      </c>
      <c r="D83" s="76" t="s">
        <v>102</v>
      </c>
      <c r="E83" s="77" t="s">
        <v>227</v>
      </c>
      <c r="F83" s="78" t="s">
        <v>335</v>
      </c>
      <c r="G83" s="79" t="s">
        <v>100</v>
      </c>
      <c r="H83" s="80">
        <v>8</v>
      </c>
      <c r="I83" s="81">
        <v>0</v>
      </c>
      <c r="J83" s="68">
        <f t="shared" si="24"/>
        <v>0</v>
      </c>
      <c r="K83" s="82"/>
      <c r="L83" s="83"/>
      <c r="M83" s="84" t="s">
        <v>1</v>
      </c>
      <c r="N83" s="85" t="s">
        <v>35</v>
      </c>
      <c r="O83" s="72">
        <v>0</v>
      </c>
      <c r="P83" s="72">
        <f t="shared" si="15"/>
        <v>0</v>
      </c>
      <c r="Q83" s="72">
        <v>3.3E-4</v>
      </c>
      <c r="R83" s="72">
        <f t="shared" si="16"/>
        <v>2.64E-3</v>
      </c>
      <c r="S83" s="72">
        <v>0</v>
      </c>
      <c r="T83" s="73">
        <f t="shared" si="17"/>
        <v>0</v>
      </c>
      <c r="AR83" s="74" t="s">
        <v>101</v>
      </c>
      <c r="AT83" s="74" t="s">
        <v>102</v>
      </c>
      <c r="AU83" s="74" t="s">
        <v>73</v>
      </c>
      <c r="AY83" s="6" t="s">
        <v>70</v>
      </c>
      <c r="BE83" s="75">
        <f t="shared" si="18"/>
        <v>0</v>
      </c>
      <c r="BF83" s="75">
        <f t="shared" si="19"/>
        <v>0</v>
      </c>
      <c r="BG83" s="75">
        <f t="shared" si="20"/>
        <v>0</v>
      </c>
      <c r="BH83" s="75">
        <f t="shared" si="21"/>
        <v>0</v>
      </c>
      <c r="BI83" s="75">
        <f t="shared" si="22"/>
        <v>0</v>
      </c>
      <c r="BJ83" s="6" t="s">
        <v>73</v>
      </c>
      <c r="BK83" s="75">
        <f t="shared" si="23"/>
        <v>0</v>
      </c>
      <c r="BL83" s="6" t="s">
        <v>81</v>
      </c>
      <c r="BM83" s="74" t="s">
        <v>228</v>
      </c>
    </row>
    <row r="84" spans="2:65" s="1" customFormat="1" ht="21.75" customHeight="1" x14ac:dyDescent="0.2">
      <c r="B84" s="62"/>
      <c r="C84" s="63">
        <v>61</v>
      </c>
      <c r="D84" s="63" t="s">
        <v>71</v>
      </c>
      <c r="E84" s="64" t="s">
        <v>342</v>
      </c>
      <c r="F84" s="65" t="s">
        <v>343</v>
      </c>
      <c r="G84" s="66" t="s">
        <v>100</v>
      </c>
      <c r="H84" s="67">
        <v>2</v>
      </c>
      <c r="I84" s="68">
        <v>0</v>
      </c>
      <c r="J84" s="68">
        <f t="shared" si="24"/>
        <v>0</v>
      </c>
      <c r="K84" s="82"/>
      <c r="L84" s="83"/>
      <c r="M84" s="84"/>
      <c r="N84" s="85"/>
      <c r="O84" s="72"/>
      <c r="P84" s="72"/>
      <c r="Q84" s="72"/>
      <c r="R84" s="72"/>
      <c r="S84" s="72"/>
      <c r="T84" s="73"/>
      <c r="AR84" s="74"/>
      <c r="AT84" s="74"/>
      <c r="AU84" s="74"/>
      <c r="AY84" s="6"/>
      <c r="BE84" s="75"/>
      <c r="BF84" s="75"/>
      <c r="BG84" s="75"/>
      <c r="BH84" s="75"/>
      <c r="BI84" s="75"/>
      <c r="BJ84" s="6"/>
      <c r="BK84" s="75">
        <f t="shared" si="23"/>
        <v>0</v>
      </c>
      <c r="BL84" s="6"/>
      <c r="BM84" s="74"/>
    </row>
    <row r="85" spans="2:65" s="1" customFormat="1" ht="21.75" customHeight="1" x14ac:dyDescent="0.2">
      <c r="B85" s="62"/>
      <c r="C85" s="63">
        <v>62</v>
      </c>
      <c r="D85" s="63" t="s">
        <v>71</v>
      </c>
      <c r="E85" s="64" t="s">
        <v>344</v>
      </c>
      <c r="F85" s="65" t="s">
        <v>345</v>
      </c>
      <c r="G85" s="66" t="s">
        <v>100</v>
      </c>
      <c r="H85" s="67">
        <v>2</v>
      </c>
      <c r="I85" s="68">
        <v>0</v>
      </c>
      <c r="J85" s="68">
        <f t="shared" si="24"/>
        <v>0</v>
      </c>
      <c r="K85" s="82"/>
      <c r="L85" s="83"/>
      <c r="M85" s="84"/>
      <c r="N85" s="85"/>
      <c r="O85" s="72"/>
      <c r="P85" s="72"/>
      <c r="Q85" s="72"/>
      <c r="R85" s="72"/>
      <c r="S85" s="72"/>
      <c r="T85" s="73"/>
      <c r="AR85" s="74"/>
      <c r="AT85" s="74"/>
      <c r="AU85" s="74"/>
      <c r="AY85" s="6"/>
      <c r="BE85" s="75"/>
      <c r="BF85" s="75"/>
      <c r="BG85" s="75"/>
      <c r="BH85" s="75"/>
      <c r="BI85" s="75"/>
      <c r="BJ85" s="6"/>
      <c r="BK85" s="75">
        <f t="shared" si="23"/>
        <v>0</v>
      </c>
      <c r="BL85" s="6"/>
      <c r="BM85" s="74"/>
    </row>
    <row r="86" spans="2:65" s="1" customFormat="1" ht="21.75" customHeight="1" x14ac:dyDescent="0.2">
      <c r="B86" s="62"/>
      <c r="C86" s="63">
        <v>63</v>
      </c>
      <c r="D86" s="63" t="s">
        <v>71</v>
      </c>
      <c r="E86" s="64" t="s">
        <v>358</v>
      </c>
      <c r="F86" s="65" t="s">
        <v>359</v>
      </c>
      <c r="G86" s="66" t="s">
        <v>100</v>
      </c>
      <c r="H86" s="67">
        <v>8</v>
      </c>
      <c r="I86" s="68">
        <v>0</v>
      </c>
      <c r="J86" s="68">
        <f t="shared" si="24"/>
        <v>0</v>
      </c>
      <c r="K86" s="82"/>
      <c r="L86" s="83"/>
      <c r="M86" s="84"/>
      <c r="N86" s="85"/>
      <c r="O86" s="72"/>
      <c r="P86" s="72"/>
      <c r="Q86" s="72"/>
      <c r="R86" s="72"/>
      <c r="S86" s="72"/>
      <c r="T86" s="73"/>
      <c r="AR86" s="74"/>
      <c r="AT86" s="74"/>
      <c r="AU86" s="74"/>
      <c r="AY86" s="6"/>
      <c r="BE86" s="75"/>
      <c r="BF86" s="75"/>
      <c r="BG86" s="75"/>
      <c r="BH86" s="75"/>
      <c r="BI86" s="75"/>
      <c r="BJ86" s="6"/>
      <c r="BK86" s="75">
        <f t="shared" si="23"/>
        <v>0</v>
      </c>
      <c r="BL86" s="6"/>
      <c r="BM86" s="74"/>
    </row>
    <row r="87" spans="2:65" s="1" customFormat="1" ht="21.75" customHeight="1" x14ac:dyDescent="0.2">
      <c r="B87" s="62"/>
      <c r="C87" s="63">
        <v>64</v>
      </c>
      <c r="D87" s="76" t="s">
        <v>102</v>
      </c>
      <c r="E87" s="77" t="s">
        <v>360</v>
      </c>
      <c r="F87" s="78" t="s">
        <v>361</v>
      </c>
      <c r="G87" s="79" t="s">
        <v>100</v>
      </c>
      <c r="H87" s="80">
        <v>8</v>
      </c>
      <c r="I87" s="81">
        <v>0</v>
      </c>
      <c r="J87" s="68">
        <f t="shared" si="24"/>
        <v>0</v>
      </c>
      <c r="K87" s="82"/>
      <c r="L87" s="83"/>
      <c r="M87" s="84"/>
      <c r="N87" s="85"/>
      <c r="O87" s="72"/>
      <c r="P87" s="72"/>
      <c r="Q87" s="72"/>
      <c r="R87" s="72"/>
      <c r="S87" s="72"/>
      <c r="T87" s="73"/>
      <c r="AR87" s="74"/>
      <c r="AT87" s="74"/>
      <c r="AU87" s="74"/>
      <c r="AY87" s="6"/>
      <c r="BE87" s="75"/>
      <c r="BF87" s="75"/>
      <c r="BG87" s="75"/>
      <c r="BH87" s="75"/>
      <c r="BI87" s="75"/>
      <c r="BJ87" s="6"/>
      <c r="BK87" s="75">
        <f t="shared" si="23"/>
        <v>0</v>
      </c>
      <c r="BL87" s="6"/>
      <c r="BM87" s="74"/>
    </row>
    <row r="88" spans="2:65" s="1" customFormat="1" ht="24.2" customHeight="1" x14ac:dyDescent="0.2">
      <c r="B88" s="62"/>
      <c r="C88" s="63">
        <v>65</v>
      </c>
      <c r="D88" s="63" t="s">
        <v>71</v>
      </c>
      <c r="E88" s="64" t="s">
        <v>229</v>
      </c>
      <c r="F88" s="65" t="s">
        <v>230</v>
      </c>
      <c r="G88" s="66" t="s">
        <v>150</v>
      </c>
      <c r="H88" s="67">
        <v>70</v>
      </c>
      <c r="I88" s="68">
        <v>0</v>
      </c>
      <c r="J88" s="68">
        <f t="shared" si="24"/>
        <v>0</v>
      </c>
      <c r="K88" s="69"/>
      <c r="L88" s="18"/>
      <c r="M88" s="70" t="s">
        <v>1</v>
      </c>
      <c r="N88" s="71" t="s">
        <v>35</v>
      </c>
      <c r="O88" s="72">
        <v>0</v>
      </c>
      <c r="P88" s="72">
        <f t="shared" si="15"/>
        <v>0</v>
      </c>
      <c r="Q88" s="72">
        <v>0</v>
      </c>
      <c r="R88" s="72">
        <f t="shared" si="16"/>
        <v>0</v>
      </c>
      <c r="S88" s="72">
        <v>0</v>
      </c>
      <c r="T88" s="73">
        <f t="shared" si="17"/>
        <v>0</v>
      </c>
      <c r="AR88" s="74" t="s">
        <v>81</v>
      </c>
      <c r="AT88" s="74" t="s">
        <v>71</v>
      </c>
      <c r="AU88" s="74" t="s">
        <v>73</v>
      </c>
      <c r="AY88" s="6" t="s">
        <v>70</v>
      </c>
      <c r="BE88" s="75">
        <f t="shared" si="18"/>
        <v>0</v>
      </c>
      <c r="BF88" s="75">
        <f t="shared" si="19"/>
        <v>0</v>
      </c>
      <c r="BG88" s="75">
        <f t="shared" si="20"/>
        <v>0</v>
      </c>
      <c r="BH88" s="75">
        <f t="shared" si="21"/>
        <v>0</v>
      </c>
      <c r="BI88" s="75">
        <f t="shared" si="22"/>
        <v>0</v>
      </c>
      <c r="BJ88" s="6" t="s">
        <v>73</v>
      </c>
      <c r="BK88" s="75">
        <f t="shared" si="23"/>
        <v>0</v>
      </c>
      <c r="BL88" s="6" t="s">
        <v>81</v>
      </c>
      <c r="BM88" s="74" t="s">
        <v>231</v>
      </c>
    </row>
    <row r="89" spans="2:65" s="1" customFormat="1" ht="24.2" customHeight="1" x14ac:dyDescent="0.2">
      <c r="B89" s="62"/>
      <c r="C89" s="4"/>
      <c r="D89" s="52" t="s">
        <v>51</v>
      </c>
      <c r="E89" s="60">
        <v>735</v>
      </c>
      <c r="F89" s="60" t="s">
        <v>379</v>
      </c>
      <c r="G89" s="4"/>
      <c r="H89" s="4"/>
      <c r="I89" s="4"/>
      <c r="J89" s="61">
        <f>SUM(J90:J95)</f>
        <v>0</v>
      </c>
      <c r="K89" s="86"/>
      <c r="L89" s="18"/>
      <c r="M89" s="70"/>
      <c r="N89" s="71"/>
      <c r="O89" s="72"/>
      <c r="P89" s="72"/>
      <c r="Q89" s="72"/>
      <c r="R89" s="72"/>
      <c r="S89" s="72"/>
      <c r="T89" s="73"/>
      <c r="AR89" s="74"/>
      <c r="AT89" s="74"/>
      <c r="AU89" s="74"/>
      <c r="AY89" s="6"/>
      <c r="BE89" s="75"/>
      <c r="BF89" s="75"/>
      <c r="BG89" s="75"/>
      <c r="BH89" s="75"/>
      <c r="BI89" s="75"/>
      <c r="BJ89" s="6"/>
      <c r="BK89" s="75"/>
      <c r="BL89" s="6"/>
      <c r="BM89" s="74"/>
    </row>
    <row r="90" spans="2:65" s="1" customFormat="1" ht="24.2" customHeight="1" x14ac:dyDescent="0.2">
      <c r="B90" s="62"/>
      <c r="C90" s="63">
        <v>66</v>
      </c>
      <c r="D90" s="63" t="s">
        <v>71</v>
      </c>
      <c r="E90" s="64" t="s">
        <v>380</v>
      </c>
      <c r="F90" s="65" t="s">
        <v>381</v>
      </c>
      <c r="G90" s="66" t="s">
        <v>80</v>
      </c>
      <c r="H90" s="67">
        <v>6</v>
      </c>
      <c r="I90" s="68">
        <v>0</v>
      </c>
      <c r="J90" s="68">
        <f>H90*I90</f>
        <v>0</v>
      </c>
      <c r="K90" s="86"/>
      <c r="L90" s="18"/>
      <c r="M90" s="70"/>
      <c r="N90" s="71"/>
      <c r="O90" s="72"/>
      <c r="P90" s="72"/>
      <c r="Q90" s="72"/>
      <c r="R90" s="72"/>
      <c r="S90" s="72"/>
      <c r="T90" s="73"/>
      <c r="AR90" s="74"/>
      <c r="AT90" s="74"/>
      <c r="AU90" s="74"/>
      <c r="AY90" s="6"/>
      <c r="BE90" s="75"/>
      <c r="BF90" s="75"/>
      <c r="BG90" s="75"/>
      <c r="BH90" s="75"/>
      <c r="BI90" s="75"/>
      <c r="BJ90" s="6"/>
      <c r="BK90" s="75"/>
      <c r="BL90" s="6"/>
      <c r="BM90" s="74"/>
    </row>
    <row r="91" spans="2:65" s="1" customFormat="1" ht="24.2" customHeight="1" x14ac:dyDescent="0.2">
      <c r="B91" s="62"/>
      <c r="C91" s="63">
        <v>67</v>
      </c>
      <c r="D91" s="63" t="s">
        <v>71</v>
      </c>
      <c r="E91" s="64" t="s">
        <v>382</v>
      </c>
      <c r="F91" s="65" t="s">
        <v>383</v>
      </c>
      <c r="G91" s="66" t="s">
        <v>80</v>
      </c>
      <c r="H91" s="67">
        <v>6</v>
      </c>
      <c r="I91" s="68">
        <v>0</v>
      </c>
      <c r="J91" s="68">
        <f t="shared" ref="J91:J95" si="25">H91*I91</f>
        <v>0</v>
      </c>
      <c r="K91" s="86"/>
      <c r="L91" s="18"/>
      <c r="M91" s="70"/>
      <c r="N91" s="71"/>
      <c r="O91" s="72"/>
      <c r="P91" s="72"/>
      <c r="Q91" s="72"/>
      <c r="R91" s="72"/>
      <c r="S91" s="72"/>
      <c r="T91" s="73"/>
      <c r="AR91" s="74"/>
      <c r="AT91" s="74"/>
      <c r="AU91" s="74"/>
      <c r="AY91" s="6"/>
      <c r="BE91" s="75"/>
      <c r="BF91" s="75"/>
      <c r="BG91" s="75"/>
      <c r="BH91" s="75"/>
      <c r="BI91" s="75"/>
      <c r="BJ91" s="6"/>
      <c r="BK91" s="75"/>
      <c r="BL91" s="6"/>
      <c r="BM91" s="74"/>
    </row>
    <row r="92" spans="2:65" s="1" customFormat="1" ht="24.2" customHeight="1" x14ac:dyDescent="0.2">
      <c r="B92" s="62"/>
      <c r="C92" s="63">
        <v>68</v>
      </c>
      <c r="D92" s="63" t="s">
        <v>71</v>
      </c>
      <c r="E92" s="64" t="s">
        <v>384</v>
      </c>
      <c r="F92" s="65" t="s">
        <v>385</v>
      </c>
      <c r="G92" s="66" t="s">
        <v>76</v>
      </c>
      <c r="H92" s="67">
        <v>0.78</v>
      </c>
      <c r="I92" s="68">
        <v>0</v>
      </c>
      <c r="J92" s="68">
        <f t="shared" si="25"/>
        <v>0</v>
      </c>
      <c r="K92" s="86"/>
      <c r="L92" s="18"/>
      <c r="M92" s="70"/>
      <c r="N92" s="71"/>
      <c r="O92" s="72"/>
      <c r="P92" s="72"/>
      <c r="Q92" s="72"/>
      <c r="R92" s="72"/>
      <c r="S92" s="72"/>
      <c r="T92" s="73"/>
      <c r="AR92" s="74"/>
      <c r="AT92" s="74"/>
      <c r="AU92" s="74"/>
      <c r="AY92" s="6"/>
      <c r="BE92" s="75"/>
      <c r="BF92" s="75"/>
      <c r="BG92" s="75"/>
      <c r="BH92" s="75"/>
      <c r="BI92" s="75"/>
      <c r="BJ92" s="6"/>
      <c r="BK92" s="75"/>
      <c r="BL92" s="6"/>
      <c r="BM92" s="74"/>
    </row>
    <row r="93" spans="2:65" s="1" customFormat="1" ht="24.2" customHeight="1" x14ac:dyDescent="0.2">
      <c r="B93" s="62"/>
      <c r="C93" s="63">
        <v>69</v>
      </c>
      <c r="D93" s="63" t="s">
        <v>71</v>
      </c>
      <c r="E93" s="64" t="s">
        <v>386</v>
      </c>
      <c r="F93" s="65" t="s">
        <v>387</v>
      </c>
      <c r="G93" s="66" t="s">
        <v>100</v>
      </c>
      <c r="H93" s="67">
        <v>6</v>
      </c>
      <c r="I93" s="68">
        <v>0</v>
      </c>
      <c r="J93" s="68">
        <f t="shared" si="25"/>
        <v>0</v>
      </c>
      <c r="K93" s="86"/>
      <c r="L93" s="18"/>
      <c r="M93" s="70"/>
      <c r="N93" s="71"/>
      <c r="O93" s="72"/>
      <c r="P93" s="72"/>
      <c r="Q93" s="72"/>
      <c r="R93" s="72"/>
      <c r="S93" s="72"/>
      <c r="T93" s="73"/>
      <c r="AR93" s="74"/>
      <c r="AT93" s="74"/>
      <c r="AU93" s="74"/>
      <c r="AY93" s="6"/>
      <c r="BE93" s="75"/>
      <c r="BF93" s="75"/>
      <c r="BG93" s="75"/>
      <c r="BH93" s="75"/>
      <c r="BI93" s="75"/>
      <c r="BJ93" s="6"/>
      <c r="BK93" s="75"/>
      <c r="BL93" s="6"/>
      <c r="BM93" s="74"/>
    </row>
    <row r="94" spans="2:65" s="1" customFormat="1" ht="24.2" customHeight="1" x14ac:dyDescent="0.2">
      <c r="B94" s="62"/>
      <c r="C94" s="63">
        <v>70</v>
      </c>
      <c r="D94" s="76" t="s">
        <v>102</v>
      </c>
      <c r="E94" s="77" t="s">
        <v>388</v>
      </c>
      <c r="F94" s="78" t="s">
        <v>389</v>
      </c>
      <c r="G94" s="79" t="s">
        <v>100</v>
      </c>
      <c r="H94" s="80">
        <v>6</v>
      </c>
      <c r="I94" s="81">
        <v>0</v>
      </c>
      <c r="J94" s="68">
        <f t="shared" si="25"/>
        <v>0</v>
      </c>
      <c r="K94" s="86"/>
      <c r="L94" s="18"/>
      <c r="M94" s="70"/>
      <c r="N94" s="71"/>
      <c r="O94" s="72"/>
      <c r="P94" s="72"/>
      <c r="Q94" s="72"/>
      <c r="R94" s="72"/>
      <c r="S94" s="72"/>
      <c r="T94" s="73"/>
      <c r="AR94" s="74"/>
      <c r="AT94" s="74"/>
      <c r="AU94" s="74"/>
      <c r="AY94" s="6"/>
      <c r="BE94" s="75"/>
      <c r="BF94" s="75"/>
      <c r="BG94" s="75"/>
      <c r="BH94" s="75"/>
      <c r="BI94" s="75"/>
      <c r="BJ94" s="6"/>
      <c r="BK94" s="75"/>
      <c r="BL94" s="6"/>
      <c r="BM94" s="74"/>
    </row>
    <row r="95" spans="2:65" s="1" customFormat="1" ht="24.2" customHeight="1" x14ac:dyDescent="0.2">
      <c r="B95" s="62"/>
      <c r="C95" s="63">
        <v>71</v>
      </c>
      <c r="D95" s="63" t="s">
        <v>71</v>
      </c>
      <c r="E95" s="64" t="s">
        <v>390</v>
      </c>
      <c r="F95" s="65" t="s">
        <v>391</v>
      </c>
      <c r="G95" s="66" t="s">
        <v>76</v>
      </c>
      <c r="H95" s="67">
        <v>0.65</v>
      </c>
      <c r="I95" s="68">
        <v>0</v>
      </c>
      <c r="J95" s="68">
        <f t="shared" si="25"/>
        <v>0</v>
      </c>
      <c r="K95" s="86"/>
      <c r="L95" s="18"/>
      <c r="M95" s="70"/>
      <c r="N95" s="71"/>
      <c r="O95" s="72"/>
      <c r="P95" s="72"/>
      <c r="Q95" s="72"/>
      <c r="R95" s="72"/>
      <c r="S95" s="72"/>
      <c r="T95" s="73"/>
      <c r="AR95" s="74"/>
      <c r="AT95" s="74"/>
      <c r="AU95" s="74"/>
      <c r="AY95" s="6"/>
      <c r="BE95" s="75"/>
      <c r="BF95" s="75"/>
      <c r="BG95" s="75"/>
      <c r="BH95" s="75"/>
      <c r="BI95" s="75"/>
      <c r="BJ95" s="6"/>
      <c r="BK95" s="75"/>
      <c r="BL95" s="6"/>
      <c r="BM95" s="74"/>
    </row>
    <row r="96" spans="2:65" s="1" customFormat="1" ht="24.2" customHeight="1" x14ac:dyDescent="0.2">
      <c r="B96" s="62"/>
      <c r="C96" s="4"/>
      <c r="D96" s="52" t="s">
        <v>51</v>
      </c>
      <c r="E96" s="60">
        <v>763</v>
      </c>
      <c r="F96" s="60" t="s">
        <v>233</v>
      </c>
      <c r="G96" s="4"/>
      <c r="H96" s="4"/>
      <c r="I96" s="4"/>
      <c r="J96" s="61">
        <f>SUM(J97:J100)</f>
        <v>0</v>
      </c>
      <c r="K96" s="86"/>
      <c r="L96" s="18"/>
      <c r="M96" s="70"/>
      <c r="N96" s="71"/>
      <c r="O96" s="72"/>
      <c r="P96" s="72"/>
      <c r="Q96" s="72"/>
      <c r="R96" s="72"/>
      <c r="S96" s="72"/>
      <c r="T96" s="73"/>
      <c r="AR96" s="74"/>
      <c r="AT96" s="74"/>
      <c r="AU96" s="74"/>
      <c r="AY96" s="6"/>
      <c r="BE96" s="75"/>
      <c r="BF96" s="75"/>
      <c r="BG96" s="75"/>
      <c r="BH96" s="75"/>
      <c r="BI96" s="75"/>
      <c r="BJ96" s="6"/>
      <c r="BK96" s="75"/>
      <c r="BL96" s="6"/>
      <c r="BM96" s="74"/>
    </row>
    <row r="97" spans="2:65" s="1" customFormat="1" ht="42" customHeight="1" x14ac:dyDescent="0.2">
      <c r="B97" s="62"/>
      <c r="C97" s="63">
        <v>72</v>
      </c>
      <c r="D97" s="63" t="s">
        <v>71</v>
      </c>
      <c r="E97" s="64" t="s">
        <v>234</v>
      </c>
      <c r="F97" s="65" t="s">
        <v>235</v>
      </c>
      <c r="G97" s="66" t="s">
        <v>100</v>
      </c>
      <c r="H97" s="67">
        <v>3</v>
      </c>
      <c r="I97" s="68">
        <v>0</v>
      </c>
      <c r="J97" s="68">
        <f>H97*I97</f>
        <v>0</v>
      </c>
      <c r="K97" s="86"/>
      <c r="L97" s="18"/>
      <c r="M97" s="70"/>
      <c r="N97" s="71"/>
      <c r="O97" s="72"/>
      <c r="P97" s="72"/>
      <c r="Q97" s="72"/>
      <c r="R97" s="72"/>
      <c r="S97" s="72"/>
      <c r="T97" s="73"/>
      <c r="AR97" s="74"/>
      <c r="AT97" s="74"/>
      <c r="AU97" s="74"/>
      <c r="AY97" s="6"/>
      <c r="BE97" s="75"/>
      <c r="BF97" s="75"/>
      <c r="BG97" s="75"/>
      <c r="BH97" s="75"/>
      <c r="BI97" s="75"/>
      <c r="BJ97" s="6"/>
      <c r="BK97" s="75"/>
      <c r="BL97" s="6"/>
      <c r="BM97" s="74"/>
    </row>
    <row r="98" spans="2:65" s="1" customFormat="1" ht="24.2" customHeight="1" x14ac:dyDescent="0.2">
      <c r="B98" s="62"/>
      <c r="C98" s="76">
        <v>73</v>
      </c>
      <c r="D98" s="76" t="s">
        <v>102</v>
      </c>
      <c r="E98" s="77" t="s">
        <v>236</v>
      </c>
      <c r="F98" s="78" t="s">
        <v>237</v>
      </c>
      <c r="G98" s="79" t="s">
        <v>100</v>
      </c>
      <c r="H98" s="80">
        <v>3</v>
      </c>
      <c r="I98" s="81">
        <v>0</v>
      </c>
      <c r="J98" s="68">
        <f t="shared" ref="J98:J100" si="26">H98*I98</f>
        <v>0</v>
      </c>
      <c r="K98" s="86"/>
      <c r="L98" s="18"/>
      <c r="M98" s="70"/>
      <c r="N98" s="71"/>
      <c r="O98" s="72"/>
      <c r="P98" s="72"/>
      <c r="Q98" s="72"/>
      <c r="R98" s="72"/>
      <c r="S98" s="72"/>
      <c r="T98" s="73"/>
      <c r="AR98" s="74"/>
      <c r="AT98" s="74"/>
      <c r="AU98" s="74"/>
      <c r="AY98" s="6"/>
      <c r="BE98" s="75"/>
      <c r="BF98" s="75"/>
      <c r="BG98" s="75"/>
      <c r="BH98" s="75"/>
      <c r="BI98" s="75"/>
      <c r="BJ98" s="6"/>
      <c r="BK98" s="75"/>
      <c r="BL98" s="6"/>
      <c r="BM98" s="74"/>
    </row>
    <row r="99" spans="2:65" s="1" customFormat="1" ht="24.2" customHeight="1" x14ac:dyDescent="0.2">
      <c r="B99" s="62"/>
      <c r="C99" s="63">
        <v>74</v>
      </c>
      <c r="D99" s="76" t="s">
        <v>102</v>
      </c>
      <c r="E99" s="77" t="s">
        <v>238</v>
      </c>
      <c r="F99" s="78" t="s">
        <v>239</v>
      </c>
      <c r="G99" s="79" t="s">
        <v>100</v>
      </c>
      <c r="H99" s="80">
        <v>3</v>
      </c>
      <c r="I99" s="81">
        <v>0</v>
      </c>
      <c r="J99" s="68">
        <f t="shared" si="26"/>
        <v>0</v>
      </c>
      <c r="K99" s="86"/>
      <c r="L99" s="18"/>
      <c r="M99" s="70"/>
      <c r="N99" s="71"/>
      <c r="O99" s="72"/>
      <c r="P99" s="72"/>
      <c r="Q99" s="72"/>
      <c r="R99" s="72"/>
      <c r="S99" s="72"/>
      <c r="T99" s="73"/>
      <c r="AR99" s="74"/>
      <c r="AT99" s="74"/>
      <c r="AU99" s="74"/>
      <c r="AY99" s="6"/>
      <c r="BE99" s="75"/>
      <c r="BF99" s="75"/>
      <c r="BG99" s="75"/>
      <c r="BH99" s="75"/>
      <c r="BI99" s="75"/>
      <c r="BJ99" s="6"/>
      <c r="BK99" s="75"/>
      <c r="BL99" s="6"/>
      <c r="BM99" s="74"/>
    </row>
    <row r="100" spans="2:65" s="1" customFormat="1" ht="24.2" customHeight="1" x14ac:dyDescent="0.2">
      <c r="B100" s="62"/>
      <c r="C100" s="76">
        <v>75</v>
      </c>
      <c r="D100" s="63" t="s">
        <v>71</v>
      </c>
      <c r="E100" s="64" t="s">
        <v>241</v>
      </c>
      <c r="F100" s="65" t="s">
        <v>242</v>
      </c>
      <c r="G100" s="66" t="s">
        <v>150</v>
      </c>
      <c r="H100" s="67">
        <v>25</v>
      </c>
      <c r="I100" s="68">
        <v>0</v>
      </c>
      <c r="J100" s="68">
        <f t="shared" si="26"/>
        <v>0</v>
      </c>
      <c r="K100" s="86"/>
      <c r="L100" s="18"/>
      <c r="M100" s="70"/>
      <c r="N100" s="71"/>
      <c r="O100" s="72"/>
      <c r="P100" s="72"/>
      <c r="Q100" s="72"/>
      <c r="R100" s="72"/>
      <c r="S100" s="72"/>
      <c r="T100" s="73"/>
      <c r="AR100" s="74"/>
      <c r="AT100" s="74"/>
      <c r="AU100" s="74"/>
      <c r="AY100" s="6"/>
      <c r="BE100" s="75"/>
      <c r="BF100" s="75"/>
      <c r="BG100" s="75"/>
      <c r="BH100" s="75"/>
      <c r="BI100" s="75"/>
      <c r="BJ100" s="6"/>
      <c r="BK100" s="75"/>
      <c r="BL100" s="6"/>
      <c r="BM100" s="74"/>
    </row>
    <row r="101" spans="2:65" s="4" customFormat="1" ht="22.9" customHeight="1" x14ac:dyDescent="0.2">
      <c r="B101" s="51"/>
      <c r="D101" s="52" t="s">
        <v>51</v>
      </c>
      <c r="E101" s="60" t="s">
        <v>232</v>
      </c>
      <c r="F101" s="60" t="s">
        <v>304</v>
      </c>
      <c r="J101" s="61">
        <f>SUM(J102:J103)</f>
        <v>0</v>
      </c>
      <c r="L101" s="51"/>
      <c r="M101" s="55"/>
      <c r="P101" s="56">
        <f>SUM(P102:P103)</f>
        <v>0</v>
      </c>
      <c r="R101" s="56">
        <f>SUM(R102:R103)</f>
        <v>7.5000000000000011E-2</v>
      </c>
      <c r="T101" s="57">
        <f>SUM(T102:T103)</f>
        <v>0</v>
      </c>
      <c r="AR101" s="52" t="s">
        <v>73</v>
      </c>
      <c r="AT101" s="58" t="s">
        <v>51</v>
      </c>
      <c r="AU101" s="58" t="s">
        <v>53</v>
      </c>
      <c r="AY101" s="52" t="s">
        <v>70</v>
      </c>
      <c r="BK101" s="59">
        <f>SUM(BK102:BK103)</f>
        <v>0</v>
      </c>
    </row>
    <row r="102" spans="2:65" s="1" customFormat="1" ht="35.450000000000003" customHeight="1" x14ac:dyDescent="0.2">
      <c r="B102" s="62"/>
      <c r="C102" s="63">
        <v>78</v>
      </c>
      <c r="D102" s="63" t="s">
        <v>71</v>
      </c>
      <c r="E102" s="64" t="s">
        <v>305</v>
      </c>
      <c r="F102" s="65" t="s">
        <v>454</v>
      </c>
      <c r="G102" s="66" t="s">
        <v>100</v>
      </c>
      <c r="H102" s="67">
        <v>3</v>
      </c>
      <c r="I102" s="68">
        <v>0</v>
      </c>
      <c r="J102" s="68">
        <f t="shared" ref="J102:J103" si="27">H102*I102</f>
        <v>0</v>
      </c>
      <c r="K102" s="82"/>
      <c r="L102" s="83"/>
      <c r="M102" s="84" t="s">
        <v>1</v>
      </c>
      <c r="N102" s="85" t="s">
        <v>35</v>
      </c>
      <c r="O102" s="72">
        <v>0</v>
      </c>
      <c r="P102" s="72">
        <f>O102*H102</f>
        <v>0</v>
      </c>
      <c r="Q102" s="72">
        <v>2.5000000000000001E-2</v>
      </c>
      <c r="R102" s="72">
        <f>Q102*H102</f>
        <v>7.5000000000000011E-2</v>
      </c>
      <c r="S102" s="72">
        <v>0</v>
      </c>
      <c r="T102" s="73">
        <f>S102*H102</f>
        <v>0</v>
      </c>
      <c r="AR102" s="74" t="s">
        <v>101</v>
      </c>
      <c r="AT102" s="74" t="s">
        <v>102</v>
      </c>
      <c r="AU102" s="74" t="s">
        <v>73</v>
      </c>
      <c r="AY102" s="6" t="s">
        <v>70</v>
      </c>
      <c r="BE102" s="75">
        <f>IF(N102="základná",J102,0)</f>
        <v>0</v>
      </c>
      <c r="BF102" s="75">
        <f>IF(N102="znížená",J102,0)</f>
        <v>0</v>
      </c>
      <c r="BG102" s="75">
        <f>IF(N102="zákl. prenesená",J102,0)</f>
        <v>0</v>
      </c>
      <c r="BH102" s="75">
        <f>IF(N102="zníž. prenesená",J102,0)</f>
        <v>0</v>
      </c>
      <c r="BI102" s="75">
        <f>IF(N102="nulová",J102,0)</f>
        <v>0</v>
      </c>
      <c r="BJ102" s="6" t="s">
        <v>73</v>
      </c>
      <c r="BK102" s="75">
        <f>ROUND(I102*H102,2)</f>
        <v>0</v>
      </c>
      <c r="BL102" s="6" t="s">
        <v>81</v>
      </c>
      <c r="BM102" s="74" t="s">
        <v>240</v>
      </c>
    </row>
    <row r="103" spans="2:65" s="1" customFormat="1" ht="24.2" customHeight="1" x14ac:dyDescent="0.2">
      <c r="B103" s="62"/>
      <c r="C103" s="63">
        <v>79</v>
      </c>
      <c r="D103" s="63" t="s">
        <v>71</v>
      </c>
      <c r="E103" s="64" t="s">
        <v>241</v>
      </c>
      <c r="F103" s="65" t="s">
        <v>242</v>
      </c>
      <c r="G103" s="66" t="s">
        <v>150</v>
      </c>
      <c r="H103" s="67">
        <v>25</v>
      </c>
      <c r="I103" s="68">
        <v>0</v>
      </c>
      <c r="J103" s="68">
        <f t="shared" si="27"/>
        <v>0</v>
      </c>
      <c r="K103" s="69"/>
      <c r="L103" s="18"/>
      <c r="M103" s="70" t="s">
        <v>1</v>
      </c>
      <c r="N103" s="71" t="s">
        <v>35</v>
      </c>
      <c r="O103" s="72">
        <v>0</v>
      </c>
      <c r="P103" s="72">
        <f>O103*H103</f>
        <v>0</v>
      </c>
      <c r="Q103" s="72">
        <v>0</v>
      </c>
      <c r="R103" s="72">
        <f>Q103*H103</f>
        <v>0</v>
      </c>
      <c r="S103" s="72">
        <v>0</v>
      </c>
      <c r="T103" s="73">
        <f>S103*H103</f>
        <v>0</v>
      </c>
      <c r="AR103" s="74" t="s">
        <v>81</v>
      </c>
      <c r="AT103" s="74" t="s">
        <v>71</v>
      </c>
      <c r="AU103" s="74" t="s">
        <v>73</v>
      </c>
      <c r="AY103" s="6" t="s">
        <v>70</v>
      </c>
      <c r="BE103" s="75">
        <f>IF(N103="základná",J103,0)</f>
        <v>0</v>
      </c>
      <c r="BF103" s="75">
        <f>IF(N103="znížená",J103,0)</f>
        <v>0</v>
      </c>
      <c r="BG103" s="75">
        <f>IF(N103="zákl. prenesená",J103,0)</f>
        <v>0</v>
      </c>
      <c r="BH103" s="75">
        <f>IF(N103="zníž. prenesená",J103,0)</f>
        <v>0</v>
      </c>
      <c r="BI103" s="75">
        <f>IF(N103="nulová",J103,0)</f>
        <v>0</v>
      </c>
      <c r="BJ103" s="6" t="s">
        <v>73</v>
      </c>
      <c r="BK103" s="75">
        <f>ROUND(I103*H103,2)</f>
        <v>0</v>
      </c>
      <c r="BL103" s="6" t="s">
        <v>81</v>
      </c>
      <c r="BM103" s="74" t="s">
        <v>243</v>
      </c>
    </row>
    <row r="104" spans="2:65" s="4" customFormat="1" ht="22.9" customHeight="1" x14ac:dyDescent="0.2">
      <c r="B104" s="51"/>
      <c r="D104" s="52" t="s">
        <v>51</v>
      </c>
      <c r="E104" s="60" t="s">
        <v>245</v>
      </c>
      <c r="F104" s="60" t="s">
        <v>246</v>
      </c>
      <c r="J104" s="61">
        <f>SUM(J105:J109)</f>
        <v>0</v>
      </c>
      <c r="L104" s="51"/>
      <c r="M104" s="55"/>
      <c r="P104" s="56">
        <f>SUM(P105:P109)</f>
        <v>100.07000000000001</v>
      </c>
      <c r="R104" s="56">
        <f>SUM(R105:R109)</f>
        <v>2.5528</v>
      </c>
      <c r="T104" s="57">
        <f>SUM(T105:T109)</f>
        <v>0</v>
      </c>
      <c r="AR104" s="52" t="s">
        <v>73</v>
      </c>
      <c r="AT104" s="58" t="s">
        <v>51</v>
      </c>
      <c r="AU104" s="58" t="s">
        <v>53</v>
      </c>
      <c r="AY104" s="52" t="s">
        <v>70</v>
      </c>
      <c r="BK104" s="59">
        <f>SUM(BK105:BK109)</f>
        <v>0</v>
      </c>
    </row>
    <row r="105" spans="2:65" s="1" customFormat="1" ht="24.2" customHeight="1" x14ac:dyDescent="0.2">
      <c r="B105" s="62"/>
      <c r="C105" s="63">
        <v>80</v>
      </c>
      <c r="D105" s="63" t="s">
        <v>71</v>
      </c>
      <c r="E105" s="64" t="s">
        <v>247</v>
      </c>
      <c r="F105" s="65" t="s">
        <v>248</v>
      </c>
      <c r="G105" s="66" t="s">
        <v>85</v>
      </c>
      <c r="H105" s="67">
        <v>80</v>
      </c>
      <c r="I105" s="68">
        <v>0</v>
      </c>
      <c r="J105" s="68">
        <f>H105*I105</f>
        <v>0</v>
      </c>
      <c r="K105" s="69"/>
      <c r="L105" s="18"/>
      <c r="M105" s="70" t="s">
        <v>1</v>
      </c>
      <c r="N105" s="71" t="s">
        <v>35</v>
      </c>
      <c r="O105" s="72">
        <v>0.156</v>
      </c>
      <c r="P105" s="72">
        <f>O105*H105</f>
        <v>12.48</v>
      </c>
      <c r="Q105" s="72">
        <v>3.1199999999999999E-3</v>
      </c>
      <c r="R105" s="72">
        <f>Q105*H105</f>
        <v>0.24959999999999999</v>
      </c>
      <c r="S105" s="72">
        <v>0</v>
      </c>
      <c r="T105" s="73">
        <f>S105*H105</f>
        <v>0</v>
      </c>
      <c r="AR105" s="74" t="s">
        <v>81</v>
      </c>
      <c r="AT105" s="74" t="s">
        <v>71</v>
      </c>
      <c r="AU105" s="74" t="s">
        <v>73</v>
      </c>
      <c r="AY105" s="6" t="s">
        <v>70</v>
      </c>
      <c r="BE105" s="75">
        <f>IF(N105="základná",J105,0)</f>
        <v>0</v>
      </c>
      <c r="BF105" s="75">
        <f>IF(N105="znížená",J105,0)</f>
        <v>0</v>
      </c>
      <c r="BG105" s="75">
        <f>IF(N105="zákl. prenesená",J105,0)</f>
        <v>0</v>
      </c>
      <c r="BH105" s="75">
        <f>IF(N105="zníž. prenesená",J105,0)</f>
        <v>0</v>
      </c>
      <c r="BI105" s="75">
        <f>IF(N105="nulová",J105,0)</f>
        <v>0</v>
      </c>
      <c r="BJ105" s="6" t="s">
        <v>73</v>
      </c>
      <c r="BK105" s="75">
        <f>ROUND(I105*H105,2)</f>
        <v>0</v>
      </c>
      <c r="BL105" s="6" t="s">
        <v>81</v>
      </c>
      <c r="BM105" s="74" t="s">
        <v>249</v>
      </c>
    </row>
    <row r="106" spans="2:65" s="1" customFormat="1" ht="16.5" customHeight="1" x14ac:dyDescent="0.2">
      <c r="B106" s="62"/>
      <c r="C106" s="76">
        <v>81</v>
      </c>
      <c r="D106" s="76" t="s">
        <v>102</v>
      </c>
      <c r="E106" s="77" t="s">
        <v>250</v>
      </c>
      <c r="F106" s="78" t="s">
        <v>251</v>
      </c>
      <c r="G106" s="79" t="s">
        <v>100</v>
      </c>
      <c r="H106" s="80">
        <v>176</v>
      </c>
      <c r="I106" s="81">
        <v>0</v>
      </c>
      <c r="J106" s="68">
        <f t="shared" ref="J106:J109" si="28">H106*I106</f>
        <v>0</v>
      </c>
      <c r="K106" s="82"/>
      <c r="L106" s="83"/>
      <c r="M106" s="84" t="s">
        <v>1</v>
      </c>
      <c r="N106" s="85" t="s">
        <v>35</v>
      </c>
      <c r="O106" s="72">
        <v>0</v>
      </c>
      <c r="P106" s="72">
        <f>O106*H106</f>
        <v>0</v>
      </c>
      <c r="Q106" s="72">
        <v>4.4999999999999999E-4</v>
      </c>
      <c r="R106" s="72">
        <f>Q106*H106</f>
        <v>7.9199999999999993E-2</v>
      </c>
      <c r="S106" s="72">
        <v>0</v>
      </c>
      <c r="T106" s="73">
        <f>S106*H106</f>
        <v>0</v>
      </c>
      <c r="AR106" s="74" t="s">
        <v>101</v>
      </c>
      <c r="AT106" s="74" t="s">
        <v>102</v>
      </c>
      <c r="AU106" s="74" t="s">
        <v>73</v>
      </c>
      <c r="AY106" s="6" t="s">
        <v>70</v>
      </c>
      <c r="BE106" s="75">
        <f>IF(N106="základná",J106,0)</f>
        <v>0</v>
      </c>
      <c r="BF106" s="75">
        <f>IF(N106="znížená",J106,0)</f>
        <v>0</v>
      </c>
      <c r="BG106" s="75">
        <f>IF(N106="zákl. prenesená",J106,0)</f>
        <v>0</v>
      </c>
      <c r="BH106" s="75">
        <f>IF(N106="zníž. prenesená",J106,0)</f>
        <v>0</v>
      </c>
      <c r="BI106" s="75">
        <f>IF(N106="nulová",J106,0)</f>
        <v>0</v>
      </c>
      <c r="BJ106" s="6" t="s">
        <v>73</v>
      </c>
      <c r="BK106" s="75">
        <f>ROUND(I106*H106,2)</f>
        <v>0</v>
      </c>
      <c r="BL106" s="6" t="s">
        <v>81</v>
      </c>
      <c r="BM106" s="74" t="s">
        <v>252</v>
      </c>
    </row>
    <row r="107" spans="2:65" s="1" customFormat="1" ht="33" customHeight="1" x14ac:dyDescent="0.2">
      <c r="B107" s="62"/>
      <c r="C107" s="63">
        <v>82</v>
      </c>
      <c r="D107" s="63" t="s">
        <v>71</v>
      </c>
      <c r="E107" s="64" t="s">
        <v>253</v>
      </c>
      <c r="F107" s="65" t="s">
        <v>254</v>
      </c>
      <c r="G107" s="66" t="s">
        <v>80</v>
      </c>
      <c r="H107" s="67">
        <v>95</v>
      </c>
      <c r="I107" s="68">
        <v>0</v>
      </c>
      <c r="J107" s="68">
        <f t="shared" si="28"/>
        <v>0</v>
      </c>
      <c r="K107" s="69"/>
      <c r="L107" s="18"/>
      <c r="M107" s="70" t="s">
        <v>1</v>
      </c>
      <c r="N107" s="71" t="s">
        <v>35</v>
      </c>
      <c r="O107" s="72">
        <v>0.92200000000000004</v>
      </c>
      <c r="P107" s="72">
        <f>O107*H107</f>
        <v>87.59</v>
      </c>
      <c r="Q107" s="72">
        <v>3.2000000000000002E-3</v>
      </c>
      <c r="R107" s="72">
        <f>Q107*H107</f>
        <v>0.30399999999999999</v>
      </c>
      <c r="S107" s="72">
        <v>0</v>
      </c>
      <c r="T107" s="73">
        <f>S107*H107</f>
        <v>0</v>
      </c>
      <c r="AR107" s="74" t="s">
        <v>81</v>
      </c>
      <c r="AT107" s="74" t="s">
        <v>71</v>
      </c>
      <c r="AU107" s="74" t="s">
        <v>73</v>
      </c>
      <c r="AY107" s="6" t="s">
        <v>70</v>
      </c>
      <c r="BE107" s="75">
        <f>IF(N107="základná",J107,0)</f>
        <v>0</v>
      </c>
      <c r="BF107" s="75">
        <f>IF(N107="znížená",J107,0)</f>
        <v>0</v>
      </c>
      <c r="BG107" s="75">
        <f>IF(N107="zákl. prenesená",J107,0)</f>
        <v>0</v>
      </c>
      <c r="BH107" s="75">
        <f>IF(N107="zníž. prenesená",J107,0)</f>
        <v>0</v>
      </c>
      <c r="BI107" s="75">
        <f>IF(N107="nulová",J107,0)</f>
        <v>0</v>
      </c>
      <c r="BJ107" s="6" t="s">
        <v>73</v>
      </c>
      <c r="BK107" s="75">
        <f>ROUND(I107*H107,2)</f>
        <v>0</v>
      </c>
      <c r="BL107" s="6" t="s">
        <v>81</v>
      </c>
      <c r="BM107" s="74" t="s">
        <v>255</v>
      </c>
    </row>
    <row r="108" spans="2:65" s="1" customFormat="1" ht="24.2" customHeight="1" x14ac:dyDescent="0.2">
      <c r="B108" s="62"/>
      <c r="C108" s="76">
        <v>83</v>
      </c>
      <c r="D108" s="76" t="s">
        <v>102</v>
      </c>
      <c r="E108" s="77" t="s">
        <v>256</v>
      </c>
      <c r="F108" s="78" t="s">
        <v>257</v>
      </c>
      <c r="G108" s="79" t="s">
        <v>80</v>
      </c>
      <c r="H108" s="80">
        <v>100</v>
      </c>
      <c r="I108" s="81">
        <v>0</v>
      </c>
      <c r="J108" s="68">
        <f t="shared" si="28"/>
        <v>0</v>
      </c>
      <c r="K108" s="82"/>
      <c r="L108" s="83"/>
      <c r="M108" s="84" t="s">
        <v>1</v>
      </c>
      <c r="N108" s="85" t="s">
        <v>35</v>
      </c>
      <c r="O108" s="72">
        <v>0</v>
      </c>
      <c r="P108" s="72">
        <f>O108*H108</f>
        <v>0</v>
      </c>
      <c r="Q108" s="72">
        <v>1.9199999999999998E-2</v>
      </c>
      <c r="R108" s="72">
        <f>Q108*H108</f>
        <v>1.92</v>
      </c>
      <c r="S108" s="72">
        <v>0</v>
      </c>
      <c r="T108" s="73">
        <f>S108*H108</f>
        <v>0</v>
      </c>
      <c r="AR108" s="74" t="s">
        <v>101</v>
      </c>
      <c r="AT108" s="74" t="s">
        <v>102</v>
      </c>
      <c r="AU108" s="74" t="s">
        <v>73</v>
      </c>
      <c r="AY108" s="6" t="s">
        <v>70</v>
      </c>
      <c r="BE108" s="75">
        <f>IF(N108="základná",J108,0)</f>
        <v>0</v>
      </c>
      <c r="BF108" s="75">
        <f>IF(N108="znížená",J108,0)</f>
        <v>0</v>
      </c>
      <c r="BG108" s="75">
        <f>IF(N108="zákl. prenesená",J108,0)</f>
        <v>0</v>
      </c>
      <c r="BH108" s="75">
        <f>IF(N108="zníž. prenesená",J108,0)</f>
        <v>0</v>
      </c>
      <c r="BI108" s="75">
        <f>IF(N108="nulová",J108,0)</f>
        <v>0</v>
      </c>
      <c r="BJ108" s="6" t="s">
        <v>73</v>
      </c>
      <c r="BK108" s="75">
        <f>ROUND(I108*H108,2)</f>
        <v>0</v>
      </c>
      <c r="BL108" s="6" t="s">
        <v>81</v>
      </c>
      <c r="BM108" s="74" t="s">
        <v>258</v>
      </c>
    </row>
    <row r="109" spans="2:65" s="1" customFormat="1" ht="24.2" customHeight="1" x14ac:dyDescent="0.2">
      <c r="B109" s="62"/>
      <c r="C109" s="63">
        <v>84</v>
      </c>
      <c r="D109" s="63" t="s">
        <v>71</v>
      </c>
      <c r="E109" s="64" t="s">
        <v>259</v>
      </c>
      <c r="F109" s="65" t="s">
        <v>260</v>
      </c>
      <c r="G109" s="66" t="s">
        <v>150</v>
      </c>
      <c r="H109" s="67">
        <v>59</v>
      </c>
      <c r="I109" s="68">
        <v>0</v>
      </c>
      <c r="J109" s="68">
        <f t="shared" si="28"/>
        <v>0</v>
      </c>
      <c r="K109" s="69"/>
      <c r="L109" s="18"/>
      <c r="M109" s="70" t="s">
        <v>1</v>
      </c>
      <c r="N109" s="71" t="s">
        <v>35</v>
      </c>
      <c r="O109" s="72">
        <v>0</v>
      </c>
      <c r="P109" s="72">
        <f>O109*H109</f>
        <v>0</v>
      </c>
      <c r="Q109" s="72">
        <v>0</v>
      </c>
      <c r="R109" s="72">
        <f>Q109*H109</f>
        <v>0</v>
      </c>
      <c r="S109" s="72">
        <v>0</v>
      </c>
      <c r="T109" s="73">
        <f>S109*H109</f>
        <v>0</v>
      </c>
      <c r="AR109" s="74" t="s">
        <v>81</v>
      </c>
      <c r="AT109" s="74" t="s">
        <v>71</v>
      </c>
      <c r="AU109" s="74" t="s">
        <v>73</v>
      </c>
      <c r="AY109" s="6" t="s">
        <v>70</v>
      </c>
      <c r="BE109" s="75">
        <f>IF(N109="základná",J109,0)</f>
        <v>0</v>
      </c>
      <c r="BF109" s="75">
        <f>IF(N109="znížená",J109,0)</f>
        <v>0</v>
      </c>
      <c r="BG109" s="75">
        <f>IF(N109="zákl. prenesená",J109,0)</f>
        <v>0</v>
      </c>
      <c r="BH109" s="75">
        <f>IF(N109="zníž. prenesená",J109,0)</f>
        <v>0</v>
      </c>
      <c r="BI109" s="75">
        <f>IF(N109="nulová",J109,0)</f>
        <v>0</v>
      </c>
      <c r="BJ109" s="6" t="s">
        <v>73</v>
      </c>
      <c r="BK109" s="75">
        <f>ROUND(I109*H109,2)</f>
        <v>0</v>
      </c>
      <c r="BL109" s="6" t="s">
        <v>81</v>
      </c>
      <c r="BM109" s="74" t="s">
        <v>261</v>
      </c>
    </row>
    <row r="110" spans="2:65" s="1" customFormat="1" ht="24.2" customHeight="1" x14ac:dyDescent="0.2">
      <c r="B110" s="62"/>
      <c r="C110" s="4"/>
      <c r="D110" s="52" t="s">
        <v>51</v>
      </c>
      <c r="E110" s="60">
        <v>766</v>
      </c>
      <c r="F110" s="91" t="s">
        <v>362</v>
      </c>
      <c r="G110" s="4"/>
      <c r="H110" s="4"/>
      <c r="I110" s="4"/>
      <c r="J110" s="61">
        <f>SUM(J111:J116)</f>
        <v>0</v>
      </c>
      <c r="K110" s="86"/>
      <c r="L110" s="18"/>
      <c r="M110" s="70"/>
      <c r="N110" s="71"/>
      <c r="O110" s="72"/>
      <c r="P110" s="72"/>
      <c r="Q110" s="72"/>
      <c r="R110" s="72"/>
      <c r="S110" s="72"/>
      <c r="T110" s="73"/>
      <c r="AR110" s="74"/>
      <c r="AT110" s="74"/>
      <c r="AU110" s="74"/>
      <c r="AY110" s="6"/>
      <c r="BE110" s="75"/>
      <c r="BF110" s="75"/>
      <c r="BG110" s="75"/>
      <c r="BH110" s="75"/>
      <c r="BI110" s="75"/>
      <c r="BJ110" s="6"/>
      <c r="BK110" s="75"/>
      <c r="BL110" s="6"/>
      <c r="BM110" s="74"/>
    </row>
    <row r="111" spans="2:65" s="1" customFormat="1" ht="24.2" customHeight="1" x14ac:dyDescent="0.2">
      <c r="B111" s="62"/>
      <c r="C111" s="63">
        <v>85</v>
      </c>
      <c r="D111" s="63" t="s">
        <v>71</v>
      </c>
      <c r="E111" s="92" t="s">
        <v>371</v>
      </c>
      <c r="F111" s="93" t="s">
        <v>372</v>
      </c>
      <c r="G111" s="95" t="s">
        <v>85</v>
      </c>
      <c r="H111" s="67">
        <v>55</v>
      </c>
      <c r="I111" s="68">
        <v>0</v>
      </c>
      <c r="J111" s="68">
        <f>I111*H111</f>
        <v>0</v>
      </c>
      <c r="K111" s="86"/>
      <c r="L111" s="18"/>
      <c r="M111" s="70"/>
      <c r="N111" s="71"/>
      <c r="O111" s="72"/>
      <c r="P111" s="72"/>
      <c r="Q111" s="72"/>
      <c r="R111" s="72"/>
      <c r="S111" s="72"/>
      <c r="T111" s="73"/>
      <c r="AR111" s="74"/>
      <c r="AT111" s="74"/>
      <c r="AU111" s="74"/>
      <c r="AY111" s="6"/>
      <c r="BE111" s="75"/>
      <c r="BF111" s="75"/>
      <c r="BG111" s="75"/>
      <c r="BH111" s="75"/>
      <c r="BI111" s="75"/>
      <c r="BJ111" s="6"/>
      <c r="BK111" s="75"/>
      <c r="BL111" s="6"/>
      <c r="BM111" s="74"/>
    </row>
    <row r="112" spans="2:65" s="1" customFormat="1" ht="24.2" customHeight="1" x14ac:dyDescent="0.2">
      <c r="B112" s="62"/>
      <c r="C112" s="76">
        <v>86</v>
      </c>
      <c r="D112" s="76" t="s">
        <v>102</v>
      </c>
      <c r="E112" s="96" t="s">
        <v>373</v>
      </c>
      <c r="F112" s="97" t="s">
        <v>374</v>
      </c>
      <c r="G112" s="79" t="s">
        <v>80</v>
      </c>
      <c r="H112" s="80">
        <v>15</v>
      </c>
      <c r="I112" s="81">
        <v>0</v>
      </c>
      <c r="J112" s="68">
        <f t="shared" ref="J112:J116" si="29">I112*H112</f>
        <v>0</v>
      </c>
      <c r="K112" s="86"/>
      <c r="L112" s="18"/>
      <c r="M112" s="70"/>
      <c r="N112" s="71"/>
      <c r="O112" s="72"/>
      <c r="P112" s="72"/>
      <c r="Q112" s="72"/>
      <c r="R112" s="72"/>
      <c r="S112" s="72"/>
      <c r="T112" s="73"/>
      <c r="AR112" s="74"/>
      <c r="AT112" s="74"/>
      <c r="AU112" s="74"/>
      <c r="AY112" s="6"/>
      <c r="BE112" s="75"/>
      <c r="BF112" s="75"/>
      <c r="BG112" s="75"/>
      <c r="BH112" s="75"/>
      <c r="BI112" s="75"/>
      <c r="BJ112" s="6"/>
      <c r="BK112" s="75"/>
      <c r="BL112" s="6"/>
      <c r="BM112" s="74"/>
    </row>
    <row r="113" spans="2:65" s="1" customFormat="1" ht="24.2" customHeight="1" x14ac:dyDescent="0.2">
      <c r="B113" s="62"/>
      <c r="C113" s="63">
        <v>87</v>
      </c>
      <c r="D113" s="63" t="s">
        <v>71</v>
      </c>
      <c r="E113" s="92" t="s">
        <v>363</v>
      </c>
      <c r="F113" s="93" t="s">
        <v>364</v>
      </c>
      <c r="G113" s="66" t="s">
        <v>80</v>
      </c>
      <c r="H113" s="67">
        <v>78.12</v>
      </c>
      <c r="I113" s="68">
        <v>0</v>
      </c>
      <c r="J113" s="68">
        <f t="shared" si="29"/>
        <v>0</v>
      </c>
      <c r="K113" s="86"/>
      <c r="L113" s="18"/>
      <c r="M113" s="70"/>
      <c r="N113" s="71"/>
      <c r="O113" s="72"/>
      <c r="P113" s="72"/>
      <c r="Q113" s="72"/>
      <c r="R113" s="72"/>
      <c r="S113" s="72"/>
      <c r="T113" s="73"/>
      <c r="AR113" s="74"/>
      <c r="AT113" s="74"/>
      <c r="AU113" s="74"/>
      <c r="AY113" s="6"/>
      <c r="BE113" s="75"/>
      <c r="BF113" s="75"/>
      <c r="BG113" s="75"/>
      <c r="BH113" s="75"/>
      <c r="BI113" s="75"/>
      <c r="BJ113" s="6"/>
      <c r="BK113" s="75"/>
      <c r="BL113" s="6"/>
      <c r="BM113" s="74"/>
    </row>
    <row r="114" spans="2:65" s="1" customFormat="1" ht="22.15" customHeight="1" x14ac:dyDescent="0.2">
      <c r="B114" s="62"/>
      <c r="C114" s="76">
        <v>88</v>
      </c>
      <c r="D114" s="94" t="s">
        <v>71</v>
      </c>
      <c r="E114" s="92" t="s">
        <v>365</v>
      </c>
      <c r="F114" s="93" t="s">
        <v>366</v>
      </c>
      <c r="G114" s="66" t="s">
        <v>80</v>
      </c>
      <c r="H114" s="67">
        <v>78.12</v>
      </c>
      <c r="I114" s="68">
        <v>0</v>
      </c>
      <c r="J114" s="68">
        <f t="shared" si="29"/>
        <v>0</v>
      </c>
      <c r="K114" s="86"/>
      <c r="L114" s="18"/>
      <c r="M114" s="70"/>
      <c r="N114" s="71"/>
      <c r="O114" s="72"/>
      <c r="P114" s="72"/>
      <c r="Q114" s="72"/>
      <c r="R114" s="72"/>
      <c r="S114" s="72"/>
      <c r="T114" s="73"/>
      <c r="AR114" s="74"/>
      <c r="AT114" s="74"/>
      <c r="AU114" s="74"/>
      <c r="AY114" s="6"/>
      <c r="BE114" s="75"/>
      <c r="BF114" s="75"/>
      <c r="BG114" s="75"/>
      <c r="BH114" s="75"/>
      <c r="BI114" s="75"/>
      <c r="BJ114" s="6"/>
      <c r="BK114" s="75"/>
      <c r="BL114" s="6"/>
      <c r="BM114" s="74"/>
    </row>
    <row r="115" spans="2:65" s="1" customFormat="1" ht="22.15" customHeight="1" x14ac:dyDescent="0.2">
      <c r="B115" s="62"/>
      <c r="C115" s="63">
        <v>89</v>
      </c>
      <c r="D115" s="63" t="s">
        <v>71</v>
      </c>
      <c r="E115" s="92" t="s">
        <v>367</v>
      </c>
      <c r="F115" s="93" t="s">
        <v>368</v>
      </c>
      <c r="G115" s="66" t="s">
        <v>80</v>
      </c>
      <c r="H115" s="67">
        <v>78.12</v>
      </c>
      <c r="I115" s="68">
        <v>0</v>
      </c>
      <c r="J115" s="68">
        <f t="shared" si="29"/>
        <v>0</v>
      </c>
      <c r="K115" s="86"/>
      <c r="L115" s="18"/>
      <c r="M115" s="70"/>
      <c r="N115" s="71"/>
      <c r="O115" s="72"/>
      <c r="P115" s="72"/>
      <c r="Q115" s="72"/>
      <c r="R115" s="72"/>
      <c r="S115" s="72"/>
      <c r="T115" s="73"/>
      <c r="AR115" s="74"/>
      <c r="AT115" s="74"/>
      <c r="AU115" s="74"/>
      <c r="AY115" s="6"/>
      <c r="BE115" s="75"/>
      <c r="BF115" s="75"/>
      <c r="BG115" s="75"/>
      <c r="BH115" s="75"/>
      <c r="BI115" s="75"/>
      <c r="BJ115" s="6"/>
      <c r="BK115" s="75"/>
      <c r="BL115" s="6"/>
      <c r="BM115" s="74"/>
    </row>
    <row r="116" spans="2:65" s="1" customFormat="1" ht="24.2" customHeight="1" x14ac:dyDescent="0.2">
      <c r="B116" s="62"/>
      <c r="C116" s="76">
        <v>90</v>
      </c>
      <c r="D116" s="76" t="s">
        <v>102</v>
      </c>
      <c r="E116" s="77" t="s">
        <v>369</v>
      </c>
      <c r="F116" s="78" t="s">
        <v>370</v>
      </c>
      <c r="G116" s="79" t="s">
        <v>80</v>
      </c>
      <c r="H116" s="80">
        <v>90</v>
      </c>
      <c r="I116" s="81">
        <v>0</v>
      </c>
      <c r="J116" s="68">
        <f t="shared" si="29"/>
        <v>0</v>
      </c>
      <c r="K116" s="86"/>
      <c r="L116" s="18"/>
      <c r="M116" s="70"/>
      <c r="N116" s="71"/>
      <c r="O116" s="72"/>
      <c r="P116" s="72"/>
      <c r="Q116" s="72"/>
      <c r="R116" s="72"/>
      <c r="S116" s="72"/>
      <c r="T116" s="73"/>
      <c r="AR116" s="74"/>
      <c r="AT116" s="74"/>
      <c r="AU116" s="74"/>
      <c r="AY116" s="6"/>
      <c r="BE116" s="75"/>
      <c r="BF116" s="75"/>
      <c r="BG116" s="75"/>
      <c r="BH116" s="75"/>
      <c r="BI116" s="75"/>
      <c r="BJ116" s="6"/>
      <c r="BK116" s="75"/>
      <c r="BL116" s="6"/>
      <c r="BM116" s="74"/>
    </row>
    <row r="117" spans="2:65" s="4" customFormat="1" ht="22.9" customHeight="1" x14ac:dyDescent="0.2">
      <c r="B117" s="51"/>
      <c r="D117" s="52" t="s">
        <v>51</v>
      </c>
      <c r="E117" s="60" t="s">
        <v>262</v>
      </c>
      <c r="F117" s="60" t="s">
        <v>263</v>
      </c>
      <c r="J117" s="61">
        <f>SUM(J118:J120)</f>
        <v>0</v>
      </c>
      <c r="L117" s="51"/>
      <c r="M117" s="55"/>
      <c r="P117" s="56">
        <f>SUM(P118:P120)</f>
        <v>80.19</v>
      </c>
      <c r="R117" s="56">
        <f>SUM(R118:R120)</f>
        <v>0.29699999999999999</v>
      </c>
      <c r="T117" s="57">
        <f>SUM(T118:T120)</f>
        <v>0</v>
      </c>
      <c r="AR117" s="52" t="s">
        <v>73</v>
      </c>
      <c r="AT117" s="58" t="s">
        <v>51</v>
      </c>
      <c r="AU117" s="58" t="s">
        <v>53</v>
      </c>
      <c r="AY117" s="52" t="s">
        <v>70</v>
      </c>
      <c r="BK117" s="59">
        <f>SUM(BK118:BK120)</f>
        <v>0</v>
      </c>
    </row>
    <row r="118" spans="2:65" s="1" customFormat="1" ht="24.2" customHeight="1" x14ac:dyDescent="0.2">
      <c r="B118" s="62"/>
      <c r="C118" s="63">
        <v>91</v>
      </c>
      <c r="D118" s="63" t="s">
        <v>71</v>
      </c>
      <c r="E118" s="64" t="s">
        <v>264</v>
      </c>
      <c r="F118" s="65" t="s">
        <v>265</v>
      </c>
      <c r="G118" s="66" t="s">
        <v>80</v>
      </c>
      <c r="H118" s="67">
        <v>90</v>
      </c>
      <c r="I118" s="68">
        <v>0</v>
      </c>
      <c r="J118" s="68">
        <f>H118*I118</f>
        <v>0</v>
      </c>
      <c r="K118" s="69"/>
      <c r="L118" s="18"/>
      <c r="M118" s="70" t="s">
        <v>1</v>
      </c>
      <c r="N118" s="71" t="s">
        <v>35</v>
      </c>
      <c r="O118" s="72">
        <v>0.89100000000000001</v>
      </c>
      <c r="P118" s="72">
        <f>O118*H118</f>
        <v>80.19</v>
      </c>
      <c r="Q118" s="72">
        <v>3.3E-3</v>
      </c>
      <c r="R118" s="72">
        <f>Q118*H118</f>
        <v>0.29699999999999999</v>
      </c>
      <c r="S118" s="72">
        <v>0</v>
      </c>
      <c r="T118" s="73">
        <f>S118*H118</f>
        <v>0</v>
      </c>
      <c r="AR118" s="74" t="s">
        <v>81</v>
      </c>
      <c r="AT118" s="74" t="s">
        <v>71</v>
      </c>
      <c r="AU118" s="74" t="s">
        <v>73</v>
      </c>
      <c r="AY118" s="6" t="s">
        <v>70</v>
      </c>
      <c r="BE118" s="75">
        <f>IF(N118="základná",J118,0)</f>
        <v>0</v>
      </c>
      <c r="BF118" s="75">
        <f>IF(N118="znížená",J118,0)</f>
        <v>0</v>
      </c>
      <c r="BG118" s="75">
        <f>IF(N118="zákl. prenesená",J118,0)</f>
        <v>0</v>
      </c>
      <c r="BH118" s="75">
        <f>IF(N118="zníž. prenesená",J118,0)</f>
        <v>0</v>
      </c>
      <c r="BI118" s="75">
        <f>IF(N118="nulová",J118,0)</f>
        <v>0</v>
      </c>
      <c r="BJ118" s="6" t="s">
        <v>73</v>
      </c>
      <c r="BK118" s="75">
        <f>ROUND(I118*H118,2)</f>
        <v>0</v>
      </c>
      <c r="BL118" s="6" t="s">
        <v>81</v>
      </c>
      <c r="BM118" s="74" t="s">
        <v>266</v>
      </c>
    </row>
    <row r="119" spans="2:65" s="1" customFormat="1" ht="33" customHeight="1" x14ac:dyDescent="0.2">
      <c r="B119" s="62"/>
      <c r="C119" s="76">
        <v>92</v>
      </c>
      <c r="D119" s="76" t="s">
        <v>102</v>
      </c>
      <c r="E119" s="77" t="s">
        <v>267</v>
      </c>
      <c r="F119" s="78" t="s">
        <v>268</v>
      </c>
      <c r="G119" s="79" t="s">
        <v>80</v>
      </c>
      <c r="H119" s="80">
        <v>95</v>
      </c>
      <c r="I119" s="81">
        <v>0</v>
      </c>
      <c r="J119" s="68">
        <f t="shared" ref="J119:J120" si="30">H119*I119</f>
        <v>0</v>
      </c>
      <c r="K119" s="82"/>
      <c r="L119" s="83"/>
      <c r="M119" s="84" t="s">
        <v>1</v>
      </c>
      <c r="N119" s="85" t="s">
        <v>35</v>
      </c>
      <c r="O119" s="72">
        <v>0</v>
      </c>
      <c r="P119" s="72">
        <f>O119*H119</f>
        <v>0</v>
      </c>
      <c r="Q119" s="72">
        <v>0</v>
      </c>
      <c r="R119" s="72">
        <f>Q119*H119</f>
        <v>0</v>
      </c>
      <c r="S119" s="72">
        <v>0</v>
      </c>
      <c r="T119" s="73">
        <f>S119*H119</f>
        <v>0</v>
      </c>
      <c r="AR119" s="74" t="s">
        <v>101</v>
      </c>
      <c r="AT119" s="74" t="s">
        <v>102</v>
      </c>
      <c r="AU119" s="74" t="s">
        <v>73</v>
      </c>
      <c r="AY119" s="6" t="s">
        <v>70</v>
      </c>
      <c r="BE119" s="75">
        <f>IF(N119="základná",J119,0)</f>
        <v>0</v>
      </c>
      <c r="BF119" s="75">
        <f>IF(N119="znížená",J119,0)</f>
        <v>0</v>
      </c>
      <c r="BG119" s="75">
        <f>IF(N119="zákl. prenesená",J119,0)</f>
        <v>0</v>
      </c>
      <c r="BH119" s="75">
        <f>IF(N119="zníž. prenesená",J119,0)</f>
        <v>0</v>
      </c>
      <c r="BI119" s="75">
        <f>IF(N119="nulová",J119,0)</f>
        <v>0</v>
      </c>
      <c r="BJ119" s="6" t="s">
        <v>73</v>
      </c>
      <c r="BK119" s="75">
        <f>ROUND(I119*H119,2)</f>
        <v>0</v>
      </c>
      <c r="BL119" s="6" t="s">
        <v>81</v>
      </c>
      <c r="BM119" s="74" t="s">
        <v>269</v>
      </c>
    </row>
    <row r="120" spans="2:65" s="1" customFormat="1" ht="24.2" customHeight="1" x14ac:dyDescent="0.2">
      <c r="B120" s="62"/>
      <c r="C120" s="63">
        <v>93</v>
      </c>
      <c r="D120" s="63" t="s">
        <v>71</v>
      </c>
      <c r="E120" s="64" t="s">
        <v>270</v>
      </c>
      <c r="F120" s="65" t="s">
        <v>271</v>
      </c>
      <c r="G120" s="66" t="s">
        <v>150</v>
      </c>
      <c r="H120" s="67">
        <v>25</v>
      </c>
      <c r="I120" s="68">
        <v>0</v>
      </c>
      <c r="J120" s="68">
        <f t="shared" si="30"/>
        <v>0</v>
      </c>
      <c r="K120" s="69"/>
      <c r="L120" s="18"/>
      <c r="M120" s="70" t="s">
        <v>1</v>
      </c>
      <c r="N120" s="71" t="s">
        <v>35</v>
      </c>
      <c r="O120" s="72">
        <v>0</v>
      </c>
      <c r="P120" s="72">
        <f>O120*H120</f>
        <v>0</v>
      </c>
      <c r="Q120" s="72">
        <v>0</v>
      </c>
      <c r="R120" s="72">
        <f>Q120*H120</f>
        <v>0</v>
      </c>
      <c r="S120" s="72">
        <v>0</v>
      </c>
      <c r="T120" s="73">
        <f>S120*H120</f>
        <v>0</v>
      </c>
      <c r="AR120" s="74" t="s">
        <v>81</v>
      </c>
      <c r="AT120" s="74" t="s">
        <v>71</v>
      </c>
      <c r="AU120" s="74" t="s">
        <v>73</v>
      </c>
      <c r="AY120" s="6" t="s">
        <v>70</v>
      </c>
      <c r="BE120" s="75">
        <f>IF(N120="základná",J120,0)</f>
        <v>0</v>
      </c>
      <c r="BF120" s="75">
        <f>IF(N120="znížená",J120,0)</f>
        <v>0</v>
      </c>
      <c r="BG120" s="75">
        <f>IF(N120="zákl. prenesená",J120,0)</f>
        <v>0</v>
      </c>
      <c r="BH120" s="75">
        <f>IF(N120="zníž. prenesená",J120,0)</f>
        <v>0</v>
      </c>
      <c r="BI120" s="75">
        <f>IF(N120="nulová",J120,0)</f>
        <v>0</v>
      </c>
      <c r="BJ120" s="6" t="s">
        <v>73</v>
      </c>
      <c r="BK120" s="75">
        <f>ROUND(I120*H120,2)</f>
        <v>0</v>
      </c>
      <c r="BL120" s="6" t="s">
        <v>81</v>
      </c>
      <c r="BM120" s="74" t="s">
        <v>272</v>
      </c>
    </row>
    <row r="121" spans="2:65" s="1" customFormat="1" ht="24.2" customHeight="1" x14ac:dyDescent="0.2">
      <c r="B121" s="62"/>
      <c r="C121" s="4"/>
      <c r="D121" s="52" t="s">
        <v>51</v>
      </c>
      <c r="E121" s="60">
        <v>784</v>
      </c>
      <c r="F121" s="60" t="s">
        <v>408</v>
      </c>
      <c r="G121" s="4"/>
      <c r="H121" s="4"/>
      <c r="I121" s="4"/>
      <c r="J121" s="61">
        <f>SUM(J122:J123)</f>
        <v>0</v>
      </c>
      <c r="K121" s="86"/>
      <c r="L121" s="18"/>
      <c r="M121" s="70"/>
      <c r="N121" s="71"/>
      <c r="O121" s="72"/>
      <c r="P121" s="72"/>
      <c r="Q121" s="72"/>
      <c r="R121" s="72"/>
      <c r="S121" s="72"/>
      <c r="T121" s="73"/>
      <c r="AR121" s="74"/>
      <c r="AT121" s="74"/>
      <c r="AU121" s="74"/>
      <c r="AY121" s="6"/>
      <c r="BE121" s="75"/>
      <c r="BF121" s="75"/>
      <c r="BG121" s="75"/>
      <c r="BH121" s="75"/>
      <c r="BI121" s="75"/>
      <c r="BJ121" s="6"/>
      <c r="BK121" s="75"/>
      <c r="BL121" s="6"/>
      <c r="BM121" s="74"/>
    </row>
    <row r="122" spans="2:65" s="1" customFormat="1" ht="39" customHeight="1" x14ac:dyDescent="0.2">
      <c r="B122" s="62"/>
      <c r="C122" s="63">
        <v>94</v>
      </c>
      <c r="D122" s="63" t="s">
        <v>71</v>
      </c>
      <c r="E122" s="64" t="s">
        <v>409</v>
      </c>
      <c r="F122" s="65" t="s">
        <v>410</v>
      </c>
      <c r="G122" s="66" t="s">
        <v>80</v>
      </c>
      <c r="H122" s="67">
        <v>560</v>
      </c>
      <c r="I122" s="68">
        <v>0</v>
      </c>
      <c r="J122" s="68">
        <f>H122*I122</f>
        <v>0</v>
      </c>
      <c r="K122" s="86"/>
      <c r="L122" s="18"/>
      <c r="M122" s="70"/>
      <c r="N122" s="71"/>
      <c r="O122" s="72"/>
      <c r="P122" s="72"/>
      <c r="Q122" s="72"/>
      <c r="R122" s="72"/>
      <c r="S122" s="72"/>
      <c r="T122" s="73"/>
      <c r="AR122" s="74"/>
      <c r="AT122" s="74"/>
      <c r="AU122" s="74"/>
      <c r="AY122" s="6"/>
      <c r="BE122" s="75"/>
      <c r="BF122" s="75"/>
      <c r="BG122" s="75"/>
      <c r="BH122" s="75"/>
      <c r="BI122" s="75"/>
      <c r="BJ122" s="6"/>
      <c r="BK122" s="75"/>
      <c r="BL122" s="6"/>
      <c r="BM122" s="74"/>
    </row>
    <row r="123" spans="2:65" s="1" customFormat="1" ht="24.2" customHeight="1" x14ac:dyDescent="0.2">
      <c r="B123" s="62"/>
      <c r="C123" s="63">
        <v>95</v>
      </c>
      <c r="D123" s="63" t="s">
        <v>71</v>
      </c>
      <c r="E123" s="64" t="s">
        <v>411</v>
      </c>
      <c r="F123" s="65" t="s">
        <v>412</v>
      </c>
      <c r="G123" s="66" t="s">
        <v>80</v>
      </c>
      <c r="H123" s="67">
        <v>75</v>
      </c>
      <c r="I123" s="68">
        <v>0</v>
      </c>
      <c r="J123" s="68">
        <f>H123*I123</f>
        <v>0</v>
      </c>
      <c r="K123" s="86"/>
      <c r="L123" s="18"/>
      <c r="M123" s="70"/>
      <c r="N123" s="71"/>
      <c r="O123" s="72"/>
      <c r="P123" s="72"/>
      <c r="Q123" s="72"/>
      <c r="R123" s="72"/>
      <c r="S123" s="72"/>
      <c r="T123" s="73"/>
      <c r="AR123" s="74"/>
      <c r="AT123" s="74"/>
      <c r="AU123" s="74"/>
      <c r="AY123" s="6"/>
      <c r="BE123" s="75"/>
      <c r="BF123" s="75"/>
      <c r="BG123" s="75"/>
      <c r="BH123" s="75"/>
      <c r="BI123" s="75"/>
      <c r="BJ123" s="6"/>
      <c r="BK123" s="75"/>
      <c r="BL123" s="6"/>
      <c r="BM123" s="74"/>
    </row>
    <row r="124" spans="2:65" s="1" customFormat="1" ht="24.2" customHeight="1" x14ac:dyDescent="0.2">
      <c r="B124" s="62"/>
      <c r="C124" s="4"/>
      <c r="D124" s="52" t="s">
        <v>51</v>
      </c>
      <c r="E124" s="60">
        <v>786</v>
      </c>
      <c r="F124" s="60" t="s">
        <v>392</v>
      </c>
      <c r="G124" s="4"/>
      <c r="H124" s="4"/>
      <c r="I124" s="4"/>
      <c r="J124" s="61">
        <f>SUM(J125:J126)</f>
        <v>0</v>
      </c>
      <c r="K124" s="86"/>
      <c r="L124" s="18"/>
      <c r="M124" s="70"/>
      <c r="N124" s="71"/>
      <c r="O124" s="72"/>
      <c r="P124" s="72"/>
      <c r="Q124" s="72"/>
      <c r="R124" s="72"/>
      <c r="S124" s="72"/>
      <c r="T124" s="73"/>
      <c r="AR124" s="74"/>
      <c r="AT124" s="74"/>
      <c r="AU124" s="74"/>
      <c r="AY124" s="6"/>
      <c r="BE124" s="75"/>
      <c r="BF124" s="75"/>
      <c r="BG124" s="75"/>
      <c r="BH124" s="75"/>
      <c r="BI124" s="75"/>
      <c r="BJ124" s="6"/>
      <c r="BK124" s="75"/>
      <c r="BL124" s="6"/>
      <c r="BM124" s="74"/>
    </row>
    <row r="125" spans="2:65" s="1" customFormat="1" ht="24.2" customHeight="1" x14ac:dyDescent="0.2">
      <c r="B125" s="62"/>
      <c r="C125" s="63">
        <v>96</v>
      </c>
      <c r="D125" s="63" t="s">
        <v>71</v>
      </c>
      <c r="E125" s="64" t="s">
        <v>393</v>
      </c>
      <c r="F125" s="65" t="s">
        <v>394</v>
      </c>
      <c r="G125" s="66" t="s">
        <v>100</v>
      </c>
      <c r="H125" s="67">
        <v>3</v>
      </c>
      <c r="I125" s="68">
        <v>0</v>
      </c>
      <c r="J125" s="68">
        <f>H125*I125</f>
        <v>0</v>
      </c>
      <c r="K125" s="86"/>
      <c r="L125" s="18"/>
      <c r="M125" s="70"/>
      <c r="N125" s="71"/>
      <c r="O125" s="72"/>
      <c r="P125" s="72"/>
      <c r="Q125" s="72"/>
      <c r="R125" s="72"/>
      <c r="S125" s="72"/>
      <c r="T125" s="73"/>
      <c r="AR125" s="74"/>
      <c r="AT125" s="74"/>
      <c r="AU125" s="74"/>
      <c r="AY125" s="6"/>
      <c r="BE125" s="75"/>
      <c r="BF125" s="75"/>
      <c r="BG125" s="75"/>
      <c r="BH125" s="75"/>
      <c r="BI125" s="75"/>
      <c r="BJ125" s="6"/>
      <c r="BK125" s="75"/>
      <c r="BL125" s="6"/>
      <c r="BM125" s="74"/>
    </row>
    <row r="126" spans="2:65" s="1" customFormat="1" ht="24.2" customHeight="1" x14ac:dyDescent="0.2">
      <c r="B126" s="62"/>
      <c r="C126" s="63">
        <v>97</v>
      </c>
      <c r="D126" s="63" t="s">
        <v>71</v>
      </c>
      <c r="E126" s="64" t="s">
        <v>395</v>
      </c>
      <c r="F126" s="65" t="s">
        <v>396</v>
      </c>
      <c r="G126" s="66" t="s">
        <v>80</v>
      </c>
      <c r="H126" s="67">
        <v>9</v>
      </c>
      <c r="I126" s="68">
        <v>0</v>
      </c>
      <c r="J126" s="68">
        <f>H126*I126</f>
        <v>0</v>
      </c>
      <c r="K126" s="86"/>
      <c r="L126" s="18"/>
      <c r="M126" s="70"/>
      <c r="N126" s="71"/>
      <c r="O126" s="72"/>
      <c r="P126" s="72"/>
      <c r="Q126" s="72"/>
      <c r="R126" s="72"/>
      <c r="S126" s="72"/>
      <c r="T126" s="73"/>
      <c r="AR126" s="74"/>
      <c r="AT126" s="74"/>
      <c r="AU126" s="74"/>
      <c r="AY126" s="6"/>
      <c r="BE126" s="75"/>
      <c r="BF126" s="75"/>
      <c r="BG126" s="75"/>
      <c r="BH126" s="75"/>
      <c r="BI126" s="75"/>
      <c r="BJ126" s="6"/>
      <c r="BK126" s="75"/>
      <c r="BL126" s="6"/>
      <c r="BM126" s="74"/>
    </row>
    <row r="127" spans="2:65" s="4" customFormat="1" ht="25.9" customHeight="1" x14ac:dyDescent="0.2">
      <c r="B127" s="51"/>
      <c r="D127" s="52" t="s">
        <v>51</v>
      </c>
      <c r="E127" s="53" t="s">
        <v>102</v>
      </c>
      <c r="F127" s="53" t="s">
        <v>273</v>
      </c>
      <c r="J127" s="54">
        <f>J128+J134</f>
        <v>0</v>
      </c>
      <c r="L127" s="51"/>
      <c r="M127" s="55"/>
      <c r="P127" s="56">
        <f>P128</f>
        <v>517.55399999999997</v>
      </c>
      <c r="R127" s="56">
        <f>R128</f>
        <v>0</v>
      </c>
      <c r="T127" s="57">
        <f>T128</f>
        <v>0</v>
      </c>
      <c r="AR127" s="52" t="s">
        <v>74</v>
      </c>
      <c r="AT127" s="58" t="s">
        <v>51</v>
      </c>
      <c r="AU127" s="58" t="s">
        <v>52</v>
      </c>
      <c r="AY127" s="52" t="s">
        <v>70</v>
      </c>
      <c r="BK127" s="59">
        <f>BK128</f>
        <v>0</v>
      </c>
    </row>
    <row r="128" spans="2:65" s="4" customFormat="1" ht="22.9" customHeight="1" x14ac:dyDescent="0.2">
      <c r="B128" s="51"/>
      <c r="D128" s="52" t="s">
        <v>51</v>
      </c>
      <c r="E128" s="60" t="s">
        <v>274</v>
      </c>
      <c r="F128" s="60" t="s">
        <v>275</v>
      </c>
      <c r="J128" s="61">
        <f>SUM(J129:J133)</f>
        <v>0</v>
      </c>
      <c r="L128" s="51"/>
      <c r="M128" s="55"/>
      <c r="P128" s="56">
        <f>SUM(P129:P133)</f>
        <v>517.55399999999997</v>
      </c>
      <c r="R128" s="56">
        <f>SUM(R129:R133)</f>
        <v>0</v>
      </c>
      <c r="T128" s="57">
        <f>SUM(T129:T133)</f>
        <v>0</v>
      </c>
      <c r="AR128" s="52" t="s">
        <v>74</v>
      </c>
      <c r="AT128" s="58" t="s">
        <v>51</v>
      </c>
      <c r="AU128" s="58" t="s">
        <v>53</v>
      </c>
      <c r="AY128" s="52" t="s">
        <v>70</v>
      </c>
      <c r="BK128" s="59">
        <f>SUM(BK129:BK133)</f>
        <v>0</v>
      </c>
    </row>
    <row r="129" spans="2:65" s="1" customFormat="1" ht="33" customHeight="1" x14ac:dyDescent="0.2">
      <c r="B129" s="62"/>
      <c r="C129" s="63">
        <v>98</v>
      </c>
      <c r="D129" s="63" t="s">
        <v>71</v>
      </c>
      <c r="E129" s="64" t="s">
        <v>276</v>
      </c>
      <c r="F129" s="65" t="s">
        <v>302</v>
      </c>
      <c r="G129" s="66" t="s">
        <v>100</v>
      </c>
      <c r="H129" s="67">
        <v>2</v>
      </c>
      <c r="I129" s="68">
        <v>0</v>
      </c>
      <c r="J129" s="68">
        <f>H129*I129</f>
        <v>0</v>
      </c>
      <c r="K129" s="69"/>
      <c r="L129" s="18"/>
      <c r="M129" s="70" t="s">
        <v>1</v>
      </c>
      <c r="N129" s="71" t="s">
        <v>35</v>
      </c>
      <c r="O129" s="72">
        <v>258.77699999999999</v>
      </c>
      <c r="P129" s="72">
        <f>O129*H129</f>
        <v>517.55399999999997</v>
      </c>
      <c r="Q129" s="72">
        <v>0</v>
      </c>
      <c r="R129" s="72">
        <f>Q129*H129</f>
        <v>0</v>
      </c>
      <c r="S129" s="72">
        <v>0</v>
      </c>
      <c r="T129" s="73">
        <f>S129*H129</f>
        <v>0</v>
      </c>
      <c r="AR129" s="74" t="s">
        <v>149</v>
      </c>
      <c r="AT129" s="74" t="s">
        <v>71</v>
      </c>
      <c r="AU129" s="74" t="s">
        <v>73</v>
      </c>
      <c r="AY129" s="6" t="s">
        <v>70</v>
      </c>
      <c r="BE129" s="75">
        <f>IF(N129="základná",J129,0)</f>
        <v>0</v>
      </c>
      <c r="BF129" s="75">
        <f>IF(N129="znížená",J129,0)</f>
        <v>0</v>
      </c>
      <c r="BG129" s="75">
        <f>IF(N129="zákl. prenesená",J129,0)</f>
        <v>0</v>
      </c>
      <c r="BH129" s="75">
        <f>IF(N129="zníž. prenesená",J129,0)</f>
        <v>0</v>
      </c>
      <c r="BI129" s="75">
        <f>IF(N129="nulová",J129,0)</f>
        <v>0</v>
      </c>
      <c r="BJ129" s="6" t="s">
        <v>73</v>
      </c>
      <c r="BK129" s="75">
        <f>ROUND(I129*H129,2)</f>
        <v>0</v>
      </c>
      <c r="BL129" s="6" t="s">
        <v>149</v>
      </c>
      <c r="BM129" s="74" t="s">
        <v>277</v>
      </c>
    </row>
    <row r="130" spans="2:65" s="1" customFormat="1" ht="28.9" customHeight="1" x14ac:dyDescent="0.2">
      <c r="B130" s="62"/>
      <c r="C130" s="76">
        <v>99</v>
      </c>
      <c r="D130" s="76" t="s">
        <v>102</v>
      </c>
      <c r="E130" s="77" t="s">
        <v>278</v>
      </c>
      <c r="F130" s="78" t="s">
        <v>334</v>
      </c>
      <c r="G130" s="79" t="s">
        <v>190</v>
      </c>
      <c r="H130" s="80">
        <v>2</v>
      </c>
      <c r="I130" s="81">
        <v>0</v>
      </c>
      <c r="J130" s="68">
        <f t="shared" ref="J130:J133" si="31">H130*I130</f>
        <v>0</v>
      </c>
      <c r="K130" s="82"/>
      <c r="L130" s="83"/>
      <c r="M130" s="84" t="s">
        <v>1</v>
      </c>
      <c r="N130" s="85" t="s">
        <v>35</v>
      </c>
      <c r="O130" s="72">
        <v>0</v>
      </c>
      <c r="P130" s="72">
        <f>O130*H130</f>
        <v>0</v>
      </c>
      <c r="Q130" s="72">
        <v>0</v>
      </c>
      <c r="R130" s="72">
        <f>Q130*H130</f>
        <v>0</v>
      </c>
      <c r="S130" s="72">
        <v>0</v>
      </c>
      <c r="T130" s="73">
        <f>S130*H130</f>
        <v>0</v>
      </c>
      <c r="AR130" s="74" t="s">
        <v>279</v>
      </c>
      <c r="AT130" s="74" t="s">
        <v>102</v>
      </c>
      <c r="AU130" s="74" t="s">
        <v>73</v>
      </c>
      <c r="AY130" s="6" t="s">
        <v>70</v>
      </c>
      <c r="BE130" s="75">
        <f>IF(N130="základná",J130,0)</f>
        <v>0</v>
      </c>
      <c r="BF130" s="75">
        <f>IF(N130="znížená",J130,0)</f>
        <v>0</v>
      </c>
      <c r="BG130" s="75">
        <f>IF(N130="zákl. prenesená",J130,0)</f>
        <v>0</v>
      </c>
      <c r="BH130" s="75">
        <f>IF(N130="zníž. prenesená",J130,0)</f>
        <v>0</v>
      </c>
      <c r="BI130" s="75">
        <f>IF(N130="nulová",J130,0)</f>
        <v>0</v>
      </c>
      <c r="BJ130" s="6" t="s">
        <v>73</v>
      </c>
      <c r="BK130" s="75">
        <f>ROUND(I130*H130,2)</f>
        <v>0</v>
      </c>
      <c r="BL130" s="6" t="s">
        <v>149</v>
      </c>
      <c r="BM130" s="74" t="s">
        <v>280</v>
      </c>
    </row>
    <row r="131" spans="2:65" s="1" customFormat="1" ht="16.5" customHeight="1" x14ac:dyDescent="0.2">
      <c r="B131" s="62"/>
      <c r="C131" s="63">
        <v>100</v>
      </c>
      <c r="D131" s="76" t="s">
        <v>102</v>
      </c>
      <c r="E131" s="77" t="s">
        <v>281</v>
      </c>
      <c r="F131" s="78" t="s">
        <v>282</v>
      </c>
      <c r="G131" s="79" t="s">
        <v>190</v>
      </c>
      <c r="H131" s="80">
        <v>2</v>
      </c>
      <c r="I131" s="81">
        <v>0</v>
      </c>
      <c r="J131" s="68">
        <f t="shared" si="31"/>
        <v>0</v>
      </c>
      <c r="K131" s="82"/>
      <c r="L131" s="83"/>
      <c r="M131" s="84" t="s">
        <v>1</v>
      </c>
      <c r="N131" s="85" t="s">
        <v>35</v>
      </c>
      <c r="O131" s="72">
        <v>0</v>
      </c>
      <c r="P131" s="72">
        <f>O131*H131</f>
        <v>0</v>
      </c>
      <c r="Q131" s="72">
        <v>0</v>
      </c>
      <c r="R131" s="72">
        <f>Q131*H131</f>
        <v>0</v>
      </c>
      <c r="S131" s="72">
        <v>0</v>
      </c>
      <c r="T131" s="73">
        <f>S131*H131</f>
        <v>0</v>
      </c>
      <c r="AR131" s="74" t="s">
        <v>279</v>
      </c>
      <c r="AT131" s="74" t="s">
        <v>102</v>
      </c>
      <c r="AU131" s="74" t="s">
        <v>73</v>
      </c>
      <c r="AY131" s="6" t="s">
        <v>70</v>
      </c>
      <c r="BE131" s="75">
        <f>IF(N131="základná",J131,0)</f>
        <v>0</v>
      </c>
      <c r="BF131" s="75">
        <f>IF(N131="znížená",J131,0)</f>
        <v>0</v>
      </c>
      <c r="BG131" s="75">
        <f>IF(N131="zákl. prenesená",J131,0)</f>
        <v>0</v>
      </c>
      <c r="BH131" s="75">
        <f>IF(N131="zníž. prenesená",J131,0)</f>
        <v>0</v>
      </c>
      <c r="BI131" s="75">
        <f>IF(N131="nulová",J131,0)</f>
        <v>0</v>
      </c>
      <c r="BJ131" s="6" t="s">
        <v>73</v>
      </c>
      <c r="BK131" s="75">
        <f>ROUND(I131*H131,2)</f>
        <v>0</v>
      </c>
      <c r="BL131" s="6" t="s">
        <v>149</v>
      </c>
      <c r="BM131" s="74" t="s">
        <v>283</v>
      </c>
    </row>
    <row r="132" spans="2:65" s="1" customFormat="1" ht="24.2" customHeight="1" x14ac:dyDescent="0.2">
      <c r="B132" s="62"/>
      <c r="C132" s="76">
        <v>101</v>
      </c>
      <c r="D132" s="76" t="s">
        <v>102</v>
      </c>
      <c r="E132" s="77" t="s">
        <v>284</v>
      </c>
      <c r="F132" s="78" t="s">
        <v>303</v>
      </c>
      <c r="G132" s="79" t="s">
        <v>190</v>
      </c>
      <c r="H132" s="80">
        <v>2</v>
      </c>
      <c r="I132" s="81">
        <v>0</v>
      </c>
      <c r="J132" s="68">
        <f t="shared" si="31"/>
        <v>0</v>
      </c>
      <c r="K132" s="82"/>
      <c r="L132" s="83"/>
      <c r="M132" s="84" t="s">
        <v>1</v>
      </c>
      <c r="N132" s="85" t="s">
        <v>35</v>
      </c>
      <c r="O132" s="72">
        <v>0</v>
      </c>
      <c r="P132" s="72">
        <f>O132*H132</f>
        <v>0</v>
      </c>
      <c r="Q132" s="72">
        <v>0</v>
      </c>
      <c r="R132" s="72">
        <f>Q132*H132</f>
        <v>0</v>
      </c>
      <c r="S132" s="72">
        <v>0</v>
      </c>
      <c r="T132" s="73">
        <f>S132*H132</f>
        <v>0</v>
      </c>
      <c r="AR132" s="74" t="s">
        <v>279</v>
      </c>
      <c r="AT132" s="74" t="s">
        <v>102</v>
      </c>
      <c r="AU132" s="74" t="s">
        <v>73</v>
      </c>
      <c r="AY132" s="6" t="s">
        <v>70</v>
      </c>
      <c r="BE132" s="75">
        <f>IF(N132="základná",J132,0)</f>
        <v>0</v>
      </c>
      <c r="BF132" s="75">
        <f>IF(N132="znížená",J132,0)</f>
        <v>0</v>
      </c>
      <c r="BG132" s="75">
        <f>IF(N132="zákl. prenesená",J132,0)</f>
        <v>0</v>
      </c>
      <c r="BH132" s="75">
        <f>IF(N132="zníž. prenesená",J132,0)</f>
        <v>0</v>
      </c>
      <c r="BI132" s="75">
        <f>IF(N132="nulová",J132,0)</f>
        <v>0</v>
      </c>
      <c r="BJ132" s="6" t="s">
        <v>73</v>
      </c>
      <c r="BK132" s="75">
        <f>ROUND(I132*H132,2)</f>
        <v>0</v>
      </c>
      <c r="BL132" s="6" t="s">
        <v>149</v>
      </c>
      <c r="BM132" s="74" t="s">
        <v>285</v>
      </c>
    </row>
    <row r="133" spans="2:65" s="1" customFormat="1" ht="16.5" customHeight="1" x14ac:dyDescent="0.2">
      <c r="B133" s="62"/>
      <c r="C133" s="63">
        <v>102</v>
      </c>
      <c r="D133" s="63" t="s">
        <v>71</v>
      </c>
      <c r="E133" s="64" t="s">
        <v>286</v>
      </c>
      <c r="F133" s="65" t="s">
        <v>287</v>
      </c>
      <c r="G133" s="66" t="s">
        <v>150</v>
      </c>
      <c r="H133" s="67">
        <v>250</v>
      </c>
      <c r="I133" s="68">
        <v>0</v>
      </c>
      <c r="J133" s="68">
        <f t="shared" si="31"/>
        <v>0</v>
      </c>
      <c r="K133" s="69"/>
      <c r="L133" s="18"/>
      <c r="M133" s="70" t="s">
        <v>1</v>
      </c>
      <c r="N133" s="71" t="s">
        <v>35</v>
      </c>
      <c r="O133" s="72">
        <v>0</v>
      </c>
      <c r="P133" s="72">
        <f>O133*H133</f>
        <v>0</v>
      </c>
      <c r="Q133" s="72">
        <v>0</v>
      </c>
      <c r="R133" s="72">
        <f>Q133*H133</f>
        <v>0</v>
      </c>
      <c r="S133" s="72">
        <v>0</v>
      </c>
      <c r="T133" s="73">
        <f>S133*H133</f>
        <v>0</v>
      </c>
      <c r="AR133" s="74" t="s">
        <v>149</v>
      </c>
      <c r="AT133" s="74" t="s">
        <v>71</v>
      </c>
      <c r="AU133" s="74" t="s">
        <v>73</v>
      </c>
      <c r="AY133" s="6" t="s">
        <v>70</v>
      </c>
      <c r="BE133" s="75">
        <f>IF(N133="základná",J133,0)</f>
        <v>0</v>
      </c>
      <c r="BF133" s="75">
        <f>IF(N133="znížená",J133,0)</f>
        <v>0</v>
      </c>
      <c r="BG133" s="75">
        <f>IF(N133="zákl. prenesená",J133,0)</f>
        <v>0</v>
      </c>
      <c r="BH133" s="75">
        <f>IF(N133="zníž. prenesená",J133,0)</f>
        <v>0</v>
      </c>
      <c r="BI133" s="75">
        <f>IF(N133="nulová",J133,0)</f>
        <v>0</v>
      </c>
      <c r="BJ133" s="6" t="s">
        <v>73</v>
      </c>
      <c r="BK133" s="75">
        <f>ROUND(I133*H133,2)</f>
        <v>0</v>
      </c>
      <c r="BL133" s="6" t="s">
        <v>149</v>
      </c>
      <c r="BM133" s="74" t="s">
        <v>288</v>
      </c>
    </row>
    <row r="134" spans="2:65" s="1" customFormat="1" ht="25.15" customHeight="1" x14ac:dyDescent="0.2">
      <c r="B134" s="62"/>
      <c r="C134" s="98"/>
      <c r="D134" s="52"/>
      <c r="E134" s="60" t="s">
        <v>310</v>
      </c>
      <c r="F134" s="60" t="s">
        <v>311</v>
      </c>
      <c r="G134" s="4"/>
      <c r="H134" s="4"/>
      <c r="I134" s="4"/>
      <c r="J134" s="61">
        <f>SUM(J135:J163)</f>
        <v>0</v>
      </c>
      <c r="K134" s="86"/>
      <c r="L134" s="18"/>
      <c r="M134" s="70"/>
      <c r="N134" s="71"/>
      <c r="O134" s="72"/>
      <c r="P134" s="72"/>
      <c r="Q134" s="72"/>
      <c r="R134" s="72"/>
      <c r="S134" s="72"/>
      <c r="T134" s="73"/>
      <c r="AR134" s="74"/>
      <c r="AT134" s="74"/>
      <c r="AU134" s="74"/>
      <c r="AY134" s="6"/>
      <c r="BE134" s="75"/>
      <c r="BF134" s="75"/>
      <c r="BG134" s="75"/>
      <c r="BH134" s="75"/>
      <c r="BI134" s="75"/>
      <c r="BJ134" s="6"/>
      <c r="BK134" s="75"/>
      <c r="BL134" s="6"/>
      <c r="BM134" s="74"/>
    </row>
    <row r="135" spans="2:65" s="1" customFormat="1" ht="25.15" customHeight="1" x14ac:dyDescent="0.2">
      <c r="B135" s="62"/>
      <c r="C135" s="63">
        <v>103</v>
      </c>
      <c r="D135" s="63" t="s">
        <v>71</v>
      </c>
      <c r="E135" s="64" t="s">
        <v>418</v>
      </c>
      <c r="F135" s="65" t="s">
        <v>434</v>
      </c>
      <c r="G135" s="66" t="s">
        <v>100</v>
      </c>
      <c r="H135" s="67">
        <v>35</v>
      </c>
      <c r="I135" s="68">
        <v>0</v>
      </c>
      <c r="J135" s="68">
        <f>H135*I135</f>
        <v>0</v>
      </c>
      <c r="K135" s="86"/>
      <c r="L135" s="18"/>
      <c r="M135" s="70"/>
      <c r="N135" s="71"/>
      <c r="O135" s="72"/>
      <c r="P135" s="72"/>
      <c r="Q135" s="72"/>
      <c r="R135" s="72"/>
      <c r="S135" s="72"/>
      <c r="T135" s="73"/>
      <c r="AR135" s="74"/>
      <c r="AT135" s="74"/>
      <c r="AU135" s="74"/>
      <c r="AY135" s="6"/>
      <c r="BE135" s="75"/>
      <c r="BF135" s="75"/>
      <c r="BG135" s="75"/>
      <c r="BH135" s="75"/>
      <c r="BI135" s="75"/>
      <c r="BJ135" s="6"/>
      <c r="BK135" s="75"/>
      <c r="BL135" s="6"/>
      <c r="BM135" s="74"/>
    </row>
    <row r="136" spans="2:65" s="1" customFormat="1" ht="25.15" customHeight="1" x14ac:dyDescent="0.2">
      <c r="B136" s="62"/>
      <c r="C136" s="76">
        <v>104</v>
      </c>
      <c r="D136" s="76" t="s">
        <v>102</v>
      </c>
      <c r="E136" s="77" t="s">
        <v>419</v>
      </c>
      <c r="F136" s="78" t="s">
        <v>435</v>
      </c>
      <c r="G136" s="79" t="s">
        <v>100</v>
      </c>
      <c r="H136" s="80">
        <v>35</v>
      </c>
      <c r="I136" s="81">
        <v>0</v>
      </c>
      <c r="J136" s="68">
        <f t="shared" ref="J136:J163" si="32">H136*I136</f>
        <v>0</v>
      </c>
      <c r="K136" s="86"/>
      <c r="L136" s="18"/>
      <c r="M136" s="70"/>
      <c r="N136" s="71"/>
      <c r="O136" s="72"/>
      <c r="P136" s="72"/>
      <c r="Q136" s="72"/>
      <c r="R136" s="72"/>
      <c r="S136" s="72"/>
      <c r="T136" s="73"/>
      <c r="AR136" s="74"/>
      <c r="AT136" s="74"/>
      <c r="AU136" s="74"/>
      <c r="AY136" s="6"/>
      <c r="BE136" s="75"/>
      <c r="BF136" s="75"/>
      <c r="BG136" s="75"/>
      <c r="BH136" s="75"/>
      <c r="BI136" s="75"/>
      <c r="BJ136" s="6"/>
      <c r="BK136" s="75"/>
      <c r="BL136" s="6"/>
      <c r="BM136" s="74"/>
    </row>
    <row r="137" spans="2:65" s="1" customFormat="1" ht="25.15" customHeight="1" x14ac:dyDescent="0.2">
      <c r="B137" s="62"/>
      <c r="C137" s="63">
        <v>105</v>
      </c>
      <c r="D137" s="63" t="s">
        <v>71</v>
      </c>
      <c r="E137" s="64" t="s">
        <v>420</v>
      </c>
      <c r="F137" s="65" t="s">
        <v>436</v>
      </c>
      <c r="G137" s="66" t="s">
        <v>100</v>
      </c>
      <c r="H137" s="67">
        <v>10</v>
      </c>
      <c r="I137" s="68">
        <v>0</v>
      </c>
      <c r="J137" s="68">
        <f t="shared" si="32"/>
        <v>0</v>
      </c>
      <c r="K137" s="86"/>
      <c r="L137" s="18"/>
      <c r="M137" s="70"/>
      <c r="N137" s="71"/>
      <c r="O137" s="72"/>
      <c r="P137" s="72"/>
      <c r="Q137" s="72"/>
      <c r="R137" s="72"/>
      <c r="S137" s="72"/>
      <c r="T137" s="73"/>
      <c r="AR137" s="74"/>
      <c r="AT137" s="74"/>
      <c r="AU137" s="74"/>
      <c r="AY137" s="6"/>
      <c r="BE137" s="75"/>
      <c r="BF137" s="75"/>
      <c r="BG137" s="75"/>
      <c r="BH137" s="75"/>
      <c r="BI137" s="75"/>
      <c r="BJ137" s="6"/>
      <c r="BK137" s="75"/>
      <c r="BL137" s="6"/>
      <c r="BM137" s="74"/>
    </row>
    <row r="138" spans="2:65" s="1" customFormat="1" ht="25.15" customHeight="1" x14ac:dyDescent="0.2">
      <c r="B138" s="62"/>
      <c r="C138" s="76">
        <v>106</v>
      </c>
      <c r="D138" s="76" t="s">
        <v>102</v>
      </c>
      <c r="E138" s="77" t="s">
        <v>421</v>
      </c>
      <c r="F138" s="78" t="s">
        <v>437</v>
      </c>
      <c r="G138" s="79" t="s">
        <v>100</v>
      </c>
      <c r="H138" s="80">
        <v>10</v>
      </c>
      <c r="I138" s="81">
        <v>0</v>
      </c>
      <c r="J138" s="68">
        <f t="shared" si="32"/>
        <v>0</v>
      </c>
      <c r="K138" s="86"/>
      <c r="L138" s="18"/>
      <c r="M138" s="70"/>
      <c r="N138" s="71"/>
      <c r="O138" s="72"/>
      <c r="P138" s="72"/>
      <c r="Q138" s="72"/>
      <c r="R138" s="72"/>
      <c r="S138" s="72"/>
      <c r="T138" s="73"/>
      <c r="AR138" s="74"/>
      <c r="AT138" s="74"/>
      <c r="AU138" s="74"/>
      <c r="AY138" s="6"/>
      <c r="BE138" s="75"/>
      <c r="BF138" s="75"/>
      <c r="BG138" s="75"/>
      <c r="BH138" s="75"/>
      <c r="BI138" s="75"/>
      <c r="BJ138" s="6"/>
      <c r="BK138" s="75"/>
      <c r="BL138" s="6"/>
      <c r="BM138" s="74"/>
    </row>
    <row r="139" spans="2:65" s="1" customFormat="1" ht="25.15" customHeight="1" x14ac:dyDescent="0.2">
      <c r="B139" s="62"/>
      <c r="C139" s="63">
        <v>107</v>
      </c>
      <c r="D139" s="63" t="s">
        <v>71</v>
      </c>
      <c r="E139" s="64" t="s">
        <v>422</v>
      </c>
      <c r="F139" s="65" t="s">
        <v>438</v>
      </c>
      <c r="G139" s="66" t="s">
        <v>100</v>
      </c>
      <c r="H139" s="67">
        <v>4</v>
      </c>
      <c r="I139" s="68">
        <v>0</v>
      </c>
      <c r="J139" s="68">
        <f t="shared" si="32"/>
        <v>0</v>
      </c>
      <c r="K139" s="86"/>
      <c r="L139" s="18"/>
      <c r="M139" s="70"/>
      <c r="N139" s="71"/>
      <c r="O139" s="72"/>
      <c r="P139" s="72"/>
      <c r="Q139" s="72"/>
      <c r="R139" s="72"/>
      <c r="S139" s="72"/>
      <c r="T139" s="73"/>
      <c r="AR139" s="74"/>
      <c r="AT139" s="74"/>
      <c r="AU139" s="74"/>
      <c r="AY139" s="6"/>
      <c r="BE139" s="75"/>
      <c r="BF139" s="75"/>
      <c r="BG139" s="75"/>
      <c r="BH139" s="75"/>
      <c r="BI139" s="75"/>
      <c r="BJ139" s="6"/>
      <c r="BK139" s="75"/>
      <c r="BL139" s="6"/>
      <c r="BM139" s="74"/>
    </row>
    <row r="140" spans="2:65" s="1" customFormat="1" ht="25.15" customHeight="1" x14ac:dyDescent="0.2">
      <c r="B140" s="62"/>
      <c r="C140" s="76">
        <v>108</v>
      </c>
      <c r="D140" s="76" t="s">
        <v>102</v>
      </c>
      <c r="E140" s="77" t="s">
        <v>423</v>
      </c>
      <c r="F140" s="78" t="s">
        <v>439</v>
      </c>
      <c r="G140" s="79" t="s">
        <v>100</v>
      </c>
      <c r="H140" s="80">
        <v>4</v>
      </c>
      <c r="I140" s="81">
        <v>0</v>
      </c>
      <c r="J140" s="68">
        <f t="shared" si="32"/>
        <v>0</v>
      </c>
      <c r="K140" s="86"/>
      <c r="L140" s="18"/>
      <c r="M140" s="70"/>
      <c r="N140" s="71"/>
      <c r="O140" s="72"/>
      <c r="P140" s="72"/>
      <c r="Q140" s="72"/>
      <c r="R140" s="72"/>
      <c r="S140" s="72"/>
      <c r="T140" s="73"/>
      <c r="AR140" s="74"/>
      <c r="AT140" s="74"/>
      <c r="AU140" s="74"/>
      <c r="AY140" s="6"/>
      <c r="BE140" s="75"/>
      <c r="BF140" s="75"/>
      <c r="BG140" s="75"/>
      <c r="BH140" s="75"/>
      <c r="BI140" s="75"/>
      <c r="BJ140" s="6"/>
      <c r="BK140" s="75"/>
      <c r="BL140" s="6"/>
      <c r="BM140" s="74"/>
    </row>
    <row r="141" spans="2:65" s="1" customFormat="1" ht="25.15" customHeight="1" x14ac:dyDescent="0.2">
      <c r="B141" s="62"/>
      <c r="C141" s="63">
        <v>109</v>
      </c>
      <c r="D141" s="63" t="s">
        <v>71</v>
      </c>
      <c r="E141" s="64" t="s">
        <v>424</v>
      </c>
      <c r="F141" s="65" t="s">
        <v>440</v>
      </c>
      <c r="G141" s="66" t="s">
        <v>100</v>
      </c>
      <c r="H141" s="67">
        <v>1</v>
      </c>
      <c r="I141" s="68">
        <v>0</v>
      </c>
      <c r="J141" s="68">
        <f t="shared" si="32"/>
        <v>0</v>
      </c>
      <c r="K141" s="86"/>
      <c r="L141" s="18"/>
      <c r="M141" s="70"/>
      <c r="N141" s="71"/>
      <c r="O141" s="72"/>
      <c r="P141" s="72"/>
      <c r="Q141" s="72"/>
      <c r="R141" s="72"/>
      <c r="S141" s="72"/>
      <c r="T141" s="73"/>
      <c r="AR141" s="74"/>
      <c r="AT141" s="74"/>
      <c r="AU141" s="74"/>
      <c r="AY141" s="6"/>
      <c r="BE141" s="75"/>
      <c r="BF141" s="75"/>
      <c r="BG141" s="75"/>
      <c r="BH141" s="75"/>
      <c r="BI141" s="75"/>
      <c r="BJ141" s="6"/>
      <c r="BK141" s="75"/>
      <c r="BL141" s="6"/>
      <c r="BM141" s="74"/>
    </row>
    <row r="142" spans="2:65" s="1" customFormat="1" ht="25.15" customHeight="1" x14ac:dyDescent="0.2">
      <c r="B142" s="62"/>
      <c r="C142" s="76">
        <v>110</v>
      </c>
      <c r="D142" s="76" t="s">
        <v>102</v>
      </c>
      <c r="E142" s="77" t="s">
        <v>425</v>
      </c>
      <c r="F142" s="78" t="s">
        <v>441</v>
      </c>
      <c r="G142" s="79" t="s">
        <v>100</v>
      </c>
      <c r="H142" s="80">
        <v>1</v>
      </c>
      <c r="I142" s="81">
        <v>0</v>
      </c>
      <c r="J142" s="68">
        <f t="shared" si="32"/>
        <v>0</v>
      </c>
      <c r="K142" s="86"/>
      <c r="L142" s="18"/>
      <c r="M142" s="70"/>
      <c r="N142" s="71"/>
      <c r="O142" s="72"/>
      <c r="P142" s="72"/>
      <c r="Q142" s="72"/>
      <c r="R142" s="72"/>
      <c r="S142" s="72"/>
      <c r="T142" s="73"/>
      <c r="AR142" s="74"/>
      <c r="AT142" s="74"/>
      <c r="AU142" s="74"/>
      <c r="AY142" s="6"/>
      <c r="BE142" s="75"/>
      <c r="BF142" s="75"/>
      <c r="BG142" s="75"/>
      <c r="BH142" s="75"/>
      <c r="BI142" s="75"/>
      <c r="BJ142" s="6"/>
      <c r="BK142" s="75"/>
      <c r="BL142" s="6"/>
      <c r="BM142" s="74"/>
    </row>
    <row r="143" spans="2:65" s="1" customFormat="1" ht="25.15" customHeight="1" x14ac:dyDescent="0.2">
      <c r="B143" s="62"/>
      <c r="C143" s="63">
        <v>111</v>
      </c>
      <c r="D143" s="76" t="s">
        <v>102</v>
      </c>
      <c r="E143" s="77" t="s">
        <v>426</v>
      </c>
      <c r="F143" s="78" t="s">
        <v>442</v>
      </c>
      <c r="G143" s="79" t="s">
        <v>100</v>
      </c>
      <c r="H143" s="80">
        <v>1</v>
      </c>
      <c r="I143" s="81">
        <v>0</v>
      </c>
      <c r="J143" s="68">
        <f t="shared" si="32"/>
        <v>0</v>
      </c>
      <c r="K143" s="86"/>
      <c r="L143" s="18"/>
      <c r="M143" s="70"/>
      <c r="N143" s="71"/>
      <c r="O143" s="72"/>
      <c r="P143" s="72"/>
      <c r="Q143" s="72"/>
      <c r="R143" s="72"/>
      <c r="S143" s="72"/>
      <c r="T143" s="73"/>
      <c r="AR143" s="74"/>
      <c r="AT143" s="74"/>
      <c r="AU143" s="74"/>
      <c r="AY143" s="6"/>
      <c r="BE143" s="75"/>
      <c r="BF143" s="75"/>
      <c r="BG143" s="75"/>
      <c r="BH143" s="75"/>
      <c r="BI143" s="75"/>
      <c r="BJ143" s="6"/>
      <c r="BK143" s="75"/>
      <c r="BL143" s="6"/>
      <c r="BM143" s="74"/>
    </row>
    <row r="144" spans="2:65" s="1" customFormat="1" ht="25.15" customHeight="1" x14ac:dyDescent="0.2">
      <c r="B144" s="62"/>
      <c r="C144" s="76">
        <v>112</v>
      </c>
      <c r="D144" s="76" t="s">
        <v>102</v>
      </c>
      <c r="E144" s="77" t="s">
        <v>427</v>
      </c>
      <c r="F144" s="78" t="s">
        <v>443</v>
      </c>
      <c r="G144" s="79" t="s">
        <v>100</v>
      </c>
      <c r="H144" s="80">
        <v>1</v>
      </c>
      <c r="I144" s="81">
        <v>0</v>
      </c>
      <c r="J144" s="68">
        <f t="shared" si="32"/>
        <v>0</v>
      </c>
      <c r="K144" s="86"/>
      <c r="L144" s="18"/>
      <c r="M144" s="70"/>
      <c r="N144" s="71"/>
      <c r="O144" s="72"/>
      <c r="P144" s="72"/>
      <c r="Q144" s="72"/>
      <c r="R144" s="72"/>
      <c r="S144" s="72"/>
      <c r="T144" s="73"/>
      <c r="AR144" s="74"/>
      <c r="AT144" s="74"/>
      <c r="AU144" s="74"/>
      <c r="AY144" s="6"/>
      <c r="BE144" s="75"/>
      <c r="BF144" s="75"/>
      <c r="BG144" s="75"/>
      <c r="BH144" s="75"/>
      <c r="BI144" s="75"/>
      <c r="BJ144" s="6"/>
      <c r="BK144" s="75"/>
      <c r="BL144" s="6"/>
      <c r="BM144" s="74"/>
    </row>
    <row r="145" spans="2:65" s="1" customFormat="1" ht="25.15" customHeight="1" x14ac:dyDescent="0.2">
      <c r="B145" s="62"/>
      <c r="C145" s="63">
        <v>113</v>
      </c>
      <c r="D145" s="63" t="s">
        <v>71</v>
      </c>
      <c r="E145" s="64" t="s">
        <v>428</v>
      </c>
      <c r="F145" s="65" t="s">
        <v>444</v>
      </c>
      <c r="G145" s="66" t="s">
        <v>100</v>
      </c>
      <c r="H145" s="67">
        <v>15</v>
      </c>
      <c r="I145" s="68">
        <v>0</v>
      </c>
      <c r="J145" s="68">
        <f t="shared" si="32"/>
        <v>0</v>
      </c>
      <c r="K145" s="86"/>
      <c r="L145" s="18"/>
      <c r="M145" s="70"/>
      <c r="N145" s="71"/>
      <c r="O145" s="72"/>
      <c r="P145" s="72"/>
      <c r="Q145" s="72"/>
      <c r="R145" s="72"/>
      <c r="S145" s="72"/>
      <c r="T145" s="73"/>
      <c r="AR145" s="74"/>
      <c r="AT145" s="74"/>
      <c r="AU145" s="74"/>
      <c r="AY145" s="6"/>
      <c r="BE145" s="75"/>
      <c r="BF145" s="75"/>
      <c r="BG145" s="75"/>
      <c r="BH145" s="75"/>
      <c r="BI145" s="75"/>
      <c r="BJ145" s="6"/>
      <c r="BK145" s="75"/>
      <c r="BL145" s="6"/>
      <c r="BM145" s="74"/>
    </row>
    <row r="146" spans="2:65" s="1" customFormat="1" ht="25.15" customHeight="1" x14ac:dyDescent="0.2">
      <c r="B146" s="62"/>
      <c r="C146" s="76">
        <v>114</v>
      </c>
      <c r="D146" s="76" t="s">
        <v>102</v>
      </c>
      <c r="E146" s="77" t="s">
        <v>429</v>
      </c>
      <c r="F146" s="78" t="s">
        <v>445</v>
      </c>
      <c r="G146" s="79" t="s">
        <v>100</v>
      </c>
      <c r="H146" s="80">
        <v>15</v>
      </c>
      <c r="I146" s="81">
        <v>0</v>
      </c>
      <c r="J146" s="68">
        <f t="shared" si="32"/>
        <v>0</v>
      </c>
      <c r="K146" s="86"/>
      <c r="L146" s="18"/>
      <c r="M146" s="70"/>
      <c r="N146" s="71"/>
      <c r="O146" s="72"/>
      <c r="P146" s="72"/>
      <c r="Q146" s="72"/>
      <c r="R146" s="72"/>
      <c r="S146" s="72"/>
      <c r="T146" s="73"/>
      <c r="AR146" s="74"/>
      <c r="AT146" s="74"/>
      <c r="AU146" s="74"/>
      <c r="AY146" s="6"/>
      <c r="BE146" s="75"/>
      <c r="BF146" s="75"/>
      <c r="BG146" s="75"/>
      <c r="BH146" s="75"/>
      <c r="BI146" s="75"/>
      <c r="BJ146" s="6"/>
      <c r="BK146" s="75"/>
      <c r="BL146" s="6"/>
      <c r="BM146" s="74"/>
    </row>
    <row r="147" spans="2:65" s="1" customFormat="1" ht="25.15" customHeight="1" x14ac:dyDescent="0.2">
      <c r="B147" s="62"/>
      <c r="C147" s="63">
        <v>115</v>
      </c>
      <c r="D147" s="76" t="s">
        <v>102</v>
      </c>
      <c r="E147" s="77" t="s">
        <v>451</v>
      </c>
      <c r="F147" s="78" t="s">
        <v>450</v>
      </c>
      <c r="G147" s="79" t="s">
        <v>100</v>
      </c>
      <c r="H147" s="80">
        <v>10</v>
      </c>
      <c r="I147" s="81">
        <v>0</v>
      </c>
      <c r="J147" s="68">
        <f t="shared" si="32"/>
        <v>0</v>
      </c>
      <c r="K147" s="86"/>
      <c r="L147" s="18"/>
      <c r="M147" s="70"/>
      <c r="N147" s="71"/>
      <c r="O147" s="72"/>
      <c r="P147" s="72"/>
      <c r="Q147" s="72"/>
      <c r="R147" s="72"/>
      <c r="S147" s="72"/>
      <c r="T147" s="73"/>
      <c r="AR147" s="74"/>
      <c r="AT147" s="74"/>
      <c r="AU147" s="74"/>
      <c r="AY147" s="6"/>
      <c r="BE147" s="75"/>
      <c r="BF147" s="75"/>
      <c r="BG147" s="75"/>
      <c r="BH147" s="75"/>
      <c r="BI147" s="75"/>
      <c r="BJ147" s="6"/>
      <c r="BK147" s="75"/>
      <c r="BL147" s="6"/>
      <c r="BM147" s="74"/>
    </row>
    <row r="148" spans="2:65" s="1" customFormat="1" ht="25.15" customHeight="1" x14ac:dyDescent="0.2">
      <c r="B148" s="62"/>
      <c r="C148" s="76">
        <v>116</v>
      </c>
      <c r="D148" s="63" t="s">
        <v>71</v>
      </c>
      <c r="E148" s="64" t="s">
        <v>430</v>
      </c>
      <c r="F148" s="65" t="s">
        <v>446</v>
      </c>
      <c r="G148" s="66" t="s">
        <v>100</v>
      </c>
      <c r="H148" s="67">
        <v>15</v>
      </c>
      <c r="I148" s="68">
        <v>0</v>
      </c>
      <c r="J148" s="68">
        <f t="shared" si="32"/>
        <v>0</v>
      </c>
      <c r="K148" s="86"/>
      <c r="L148" s="18"/>
      <c r="M148" s="70"/>
      <c r="N148" s="71"/>
      <c r="O148" s="72"/>
      <c r="P148" s="72"/>
      <c r="Q148" s="72"/>
      <c r="R148" s="72"/>
      <c r="S148" s="72"/>
      <c r="T148" s="73"/>
      <c r="AR148" s="74"/>
      <c r="AT148" s="74"/>
      <c r="AU148" s="74"/>
      <c r="AY148" s="6"/>
      <c r="BE148" s="75"/>
      <c r="BF148" s="75"/>
      <c r="BG148" s="75"/>
      <c r="BH148" s="75"/>
      <c r="BI148" s="75"/>
      <c r="BJ148" s="6"/>
      <c r="BK148" s="75"/>
      <c r="BL148" s="6"/>
      <c r="BM148" s="74"/>
    </row>
    <row r="149" spans="2:65" s="1" customFormat="1" ht="25.15" customHeight="1" x14ac:dyDescent="0.2">
      <c r="B149" s="62"/>
      <c r="C149" s="63">
        <v>117</v>
      </c>
      <c r="D149" s="76" t="s">
        <v>102</v>
      </c>
      <c r="E149" s="77" t="s">
        <v>431</v>
      </c>
      <c r="F149" s="78" t="s">
        <v>447</v>
      </c>
      <c r="G149" s="79" t="s">
        <v>100</v>
      </c>
      <c r="H149" s="80">
        <v>15</v>
      </c>
      <c r="I149" s="81">
        <v>0</v>
      </c>
      <c r="J149" s="68">
        <f t="shared" si="32"/>
        <v>0</v>
      </c>
      <c r="K149" s="86"/>
      <c r="L149" s="18"/>
      <c r="M149" s="70"/>
      <c r="N149" s="71"/>
      <c r="O149" s="72"/>
      <c r="P149" s="72"/>
      <c r="Q149" s="72"/>
      <c r="R149" s="72"/>
      <c r="S149" s="72"/>
      <c r="T149" s="73"/>
      <c r="AR149" s="74"/>
      <c r="AT149" s="74"/>
      <c r="AU149" s="74"/>
      <c r="AY149" s="6"/>
      <c r="BE149" s="75"/>
      <c r="BF149" s="75"/>
      <c r="BG149" s="75"/>
      <c r="BH149" s="75"/>
      <c r="BI149" s="75"/>
      <c r="BJ149" s="6"/>
      <c r="BK149" s="75"/>
      <c r="BL149" s="6"/>
      <c r="BM149" s="74"/>
    </row>
    <row r="150" spans="2:65" s="1" customFormat="1" ht="25.15" customHeight="1" x14ac:dyDescent="0.2">
      <c r="B150" s="62"/>
      <c r="C150" s="63">
        <v>119</v>
      </c>
      <c r="D150" s="63" t="s">
        <v>71</v>
      </c>
      <c r="E150" s="64" t="s">
        <v>312</v>
      </c>
      <c r="F150" s="65" t="s">
        <v>313</v>
      </c>
      <c r="G150" s="66" t="s">
        <v>100</v>
      </c>
      <c r="H150" s="67">
        <v>2</v>
      </c>
      <c r="I150" s="68">
        <v>0</v>
      </c>
      <c r="J150" s="68">
        <f t="shared" si="32"/>
        <v>0</v>
      </c>
      <c r="K150" s="86"/>
      <c r="L150" s="18"/>
      <c r="M150" s="70"/>
      <c r="N150" s="71"/>
      <c r="O150" s="72"/>
      <c r="P150" s="72"/>
      <c r="Q150" s="72"/>
      <c r="R150" s="72"/>
      <c r="S150" s="72"/>
      <c r="T150" s="73"/>
      <c r="AR150" s="74"/>
      <c r="AT150" s="74"/>
      <c r="AU150" s="74"/>
      <c r="AY150" s="6"/>
      <c r="BE150" s="75"/>
      <c r="BF150" s="75"/>
      <c r="BG150" s="75"/>
      <c r="BH150" s="75"/>
      <c r="BI150" s="75"/>
      <c r="BJ150" s="6"/>
      <c r="BK150" s="75"/>
      <c r="BL150" s="6"/>
      <c r="BM150" s="74"/>
    </row>
    <row r="151" spans="2:65" s="1" customFormat="1" ht="25.15" customHeight="1" x14ac:dyDescent="0.2">
      <c r="B151" s="62"/>
      <c r="C151" s="76">
        <v>120</v>
      </c>
      <c r="D151" s="76" t="s">
        <v>102</v>
      </c>
      <c r="E151" s="77" t="s">
        <v>432</v>
      </c>
      <c r="F151" s="78" t="s">
        <v>448</v>
      </c>
      <c r="G151" s="79" t="s">
        <v>100</v>
      </c>
      <c r="H151" s="80">
        <v>2</v>
      </c>
      <c r="I151" s="81">
        <v>0</v>
      </c>
      <c r="J151" s="68">
        <f t="shared" si="32"/>
        <v>0</v>
      </c>
      <c r="K151" s="86"/>
      <c r="L151" s="18"/>
      <c r="M151" s="70"/>
      <c r="N151" s="71"/>
      <c r="O151" s="72"/>
      <c r="P151" s="72"/>
      <c r="Q151" s="72"/>
      <c r="R151" s="72"/>
      <c r="S151" s="72"/>
      <c r="T151" s="73"/>
      <c r="AR151" s="74"/>
      <c r="AT151" s="74"/>
      <c r="AU151" s="74"/>
      <c r="AY151" s="6"/>
      <c r="BE151" s="75"/>
      <c r="BF151" s="75"/>
      <c r="BG151" s="75"/>
      <c r="BH151" s="75"/>
      <c r="BI151" s="75"/>
      <c r="BJ151" s="6"/>
      <c r="BK151" s="75"/>
      <c r="BL151" s="6"/>
      <c r="BM151" s="74"/>
    </row>
    <row r="152" spans="2:65" s="1" customFormat="1" ht="25.15" customHeight="1" x14ac:dyDescent="0.2">
      <c r="B152" s="62"/>
      <c r="C152" s="63">
        <v>121</v>
      </c>
      <c r="D152" s="63" t="s">
        <v>71</v>
      </c>
      <c r="E152" s="64" t="s">
        <v>433</v>
      </c>
      <c r="F152" s="65" t="s">
        <v>449</v>
      </c>
      <c r="G152" s="66" t="s">
        <v>85</v>
      </c>
      <c r="H152" s="67">
        <v>450</v>
      </c>
      <c r="I152" s="68">
        <v>0</v>
      </c>
      <c r="J152" s="68">
        <f t="shared" si="32"/>
        <v>0</v>
      </c>
      <c r="K152" s="86"/>
      <c r="L152" s="18"/>
      <c r="M152" s="70"/>
      <c r="N152" s="71"/>
      <c r="O152" s="72"/>
      <c r="P152" s="72"/>
      <c r="Q152" s="72"/>
      <c r="R152" s="72"/>
      <c r="S152" s="72"/>
      <c r="T152" s="73"/>
      <c r="AR152" s="74"/>
      <c r="AT152" s="74"/>
      <c r="AU152" s="74"/>
      <c r="AY152" s="6"/>
      <c r="BE152" s="75"/>
      <c r="BF152" s="75"/>
      <c r="BG152" s="75"/>
      <c r="BH152" s="75"/>
      <c r="BI152" s="75"/>
      <c r="BJ152" s="6"/>
      <c r="BK152" s="75"/>
      <c r="BL152" s="6"/>
      <c r="BM152" s="74"/>
    </row>
    <row r="153" spans="2:65" s="1" customFormat="1" ht="25.15" customHeight="1" x14ac:dyDescent="0.2">
      <c r="B153" s="62"/>
      <c r="C153" s="76">
        <v>122</v>
      </c>
      <c r="D153" s="76" t="s">
        <v>102</v>
      </c>
      <c r="E153" s="77" t="s">
        <v>338</v>
      </c>
      <c r="F153" s="78" t="s">
        <v>339</v>
      </c>
      <c r="G153" s="79" t="s">
        <v>85</v>
      </c>
      <c r="H153" s="80">
        <v>450</v>
      </c>
      <c r="I153" s="81">
        <v>0</v>
      </c>
      <c r="J153" s="68">
        <f t="shared" si="32"/>
        <v>0</v>
      </c>
      <c r="K153" s="86"/>
      <c r="L153" s="18"/>
      <c r="M153" s="70"/>
      <c r="N153" s="71"/>
      <c r="O153" s="72"/>
      <c r="P153" s="72"/>
      <c r="Q153" s="72"/>
      <c r="R153" s="72"/>
      <c r="S153" s="72"/>
      <c r="T153" s="73"/>
      <c r="AR153" s="74"/>
      <c r="AT153" s="74"/>
      <c r="AU153" s="74"/>
      <c r="AY153" s="6"/>
      <c r="BE153" s="75"/>
      <c r="BF153" s="75"/>
      <c r="BG153" s="75"/>
      <c r="BH153" s="75"/>
      <c r="BI153" s="75"/>
      <c r="BJ153" s="6"/>
      <c r="BK153" s="75"/>
      <c r="BL153" s="6"/>
      <c r="BM153" s="74"/>
    </row>
    <row r="154" spans="2:65" s="1" customFormat="1" ht="25.15" customHeight="1" x14ac:dyDescent="0.2">
      <c r="B154" s="62"/>
      <c r="C154" s="63">
        <v>123</v>
      </c>
      <c r="D154" s="63" t="s">
        <v>71</v>
      </c>
      <c r="E154" s="64" t="s">
        <v>314</v>
      </c>
      <c r="F154" s="65" t="s">
        <v>315</v>
      </c>
      <c r="G154" s="66" t="s">
        <v>85</v>
      </c>
      <c r="H154" s="67">
        <v>800</v>
      </c>
      <c r="I154" s="68">
        <v>0</v>
      </c>
      <c r="J154" s="68">
        <f t="shared" si="32"/>
        <v>0</v>
      </c>
      <c r="K154" s="86"/>
      <c r="L154" s="18"/>
      <c r="M154" s="70"/>
      <c r="N154" s="71"/>
      <c r="O154" s="72"/>
      <c r="P154" s="72"/>
      <c r="Q154" s="72"/>
      <c r="R154" s="72"/>
      <c r="S154" s="72"/>
      <c r="T154" s="73"/>
      <c r="AR154" s="74"/>
      <c r="AT154" s="74"/>
      <c r="AU154" s="74"/>
      <c r="AY154" s="6"/>
      <c r="BE154" s="75"/>
      <c r="BF154" s="75"/>
      <c r="BG154" s="75"/>
      <c r="BH154" s="75"/>
      <c r="BI154" s="75"/>
      <c r="BJ154" s="6"/>
      <c r="BK154" s="75"/>
      <c r="BL154" s="6"/>
      <c r="BM154" s="74"/>
    </row>
    <row r="155" spans="2:65" s="1" customFormat="1" ht="25.15" customHeight="1" x14ac:dyDescent="0.2">
      <c r="B155" s="62"/>
      <c r="C155" s="76">
        <v>124</v>
      </c>
      <c r="D155" s="76" t="s">
        <v>102</v>
      </c>
      <c r="E155" s="77" t="s">
        <v>316</v>
      </c>
      <c r="F155" s="78" t="s">
        <v>317</v>
      </c>
      <c r="G155" s="79" t="s">
        <v>85</v>
      </c>
      <c r="H155" s="80">
        <v>600</v>
      </c>
      <c r="I155" s="81">
        <v>0</v>
      </c>
      <c r="J155" s="68">
        <f t="shared" si="32"/>
        <v>0</v>
      </c>
      <c r="K155" s="86"/>
      <c r="L155" s="18"/>
      <c r="M155" s="70"/>
      <c r="N155" s="71"/>
      <c r="O155" s="72"/>
      <c r="P155" s="72"/>
      <c r="Q155" s="72"/>
      <c r="R155" s="72"/>
      <c r="S155" s="72"/>
      <c r="T155" s="73"/>
      <c r="AR155" s="74"/>
      <c r="AT155" s="74"/>
      <c r="AU155" s="74"/>
      <c r="AY155" s="6"/>
      <c r="BE155" s="75"/>
      <c r="BF155" s="75"/>
      <c r="BG155" s="75"/>
      <c r="BH155" s="75"/>
      <c r="BI155" s="75"/>
      <c r="BJ155" s="6"/>
      <c r="BK155" s="75"/>
      <c r="BL155" s="6"/>
      <c r="BM155" s="74"/>
    </row>
    <row r="156" spans="2:65" s="1" customFormat="1" ht="25.15" customHeight="1" x14ac:dyDescent="0.2">
      <c r="B156" s="62"/>
      <c r="C156" s="63">
        <v>125</v>
      </c>
      <c r="D156" s="76" t="s">
        <v>102</v>
      </c>
      <c r="E156" s="77" t="s">
        <v>336</v>
      </c>
      <c r="F156" s="78" t="s">
        <v>337</v>
      </c>
      <c r="G156" s="79" t="s">
        <v>85</v>
      </c>
      <c r="H156" s="80">
        <v>200</v>
      </c>
      <c r="I156" s="81">
        <v>0</v>
      </c>
      <c r="J156" s="68">
        <f t="shared" si="32"/>
        <v>0</v>
      </c>
      <c r="K156" s="86"/>
      <c r="L156" s="18"/>
      <c r="M156" s="70"/>
      <c r="N156" s="71"/>
      <c r="O156" s="72"/>
      <c r="P156" s="72"/>
      <c r="Q156" s="72"/>
      <c r="R156" s="72"/>
      <c r="S156" s="72"/>
      <c r="T156" s="73"/>
      <c r="AR156" s="74"/>
      <c r="AT156" s="74"/>
      <c r="AU156" s="74"/>
      <c r="AY156" s="6"/>
      <c r="BE156" s="75"/>
      <c r="BF156" s="75"/>
      <c r="BG156" s="75"/>
      <c r="BH156" s="75"/>
      <c r="BI156" s="75"/>
      <c r="BJ156" s="6"/>
      <c r="BK156" s="75"/>
      <c r="BL156" s="6"/>
      <c r="BM156" s="74"/>
    </row>
    <row r="157" spans="2:65" s="1" customFormat="1" ht="16.5" customHeight="1" x14ac:dyDescent="0.2">
      <c r="B157" s="62"/>
      <c r="C157" s="76">
        <v>126</v>
      </c>
      <c r="D157" s="63"/>
      <c r="E157" s="64" t="s">
        <v>318</v>
      </c>
      <c r="F157" s="65" t="s">
        <v>319</v>
      </c>
      <c r="G157" s="66" t="s">
        <v>100</v>
      </c>
      <c r="H157" s="67">
        <v>1</v>
      </c>
      <c r="I157" s="68">
        <v>0</v>
      </c>
      <c r="J157" s="68">
        <f t="shared" si="32"/>
        <v>0</v>
      </c>
      <c r="K157" s="86"/>
      <c r="L157" s="18"/>
      <c r="M157" s="70"/>
      <c r="N157" s="71"/>
      <c r="O157" s="72"/>
      <c r="P157" s="72"/>
      <c r="Q157" s="72"/>
      <c r="R157" s="72"/>
      <c r="S157" s="72"/>
      <c r="T157" s="73"/>
      <c r="AR157" s="74"/>
      <c r="AT157" s="74"/>
      <c r="AU157" s="74"/>
      <c r="AY157" s="6"/>
      <c r="BE157" s="75"/>
      <c r="BF157" s="75"/>
      <c r="BG157" s="75"/>
      <c r="BH157" s="75"/>
      <c r="BI157" s="75"/>
      <c r="BJ157" s="6"/>
      <c r="BK157" s="75"/>
      <c r="BL157" s="6"/>
      <c r="BM157" s="74"/>
    </row>
    <row r="158" spans="2:65" s="1" customFormat="1" ht="16.5" customHeight="1" x14ac:dyDescent="0.2">
      <c r="B158" s="62"/>
      <c r="C158" s="63">
        <v>127</v>
      </c>
      <c r="D158" s="63"/>
      <c r="E158" s="64" t="s">
        <v>320</v>
      </c>
      <c r="F158" s="65" t="s">
        <v>321</v>
      </c>
      <c r="G158" s="66" t="s">
        <v>100</v>
      </c>
      <c r="H158" s="67">
        <v>1</v>
      </c>
      <c r="I158" s="68">
        <v>0</v>
      </c>
      <c r="J158" s="68">
        <f t="shared" si="32"/>
        <v>0</v>
      </c>
      <c r="K158" s="86"/>
      <c r="L158" s="18"/>
      <c r="M158" s="70"/>
      <c r="N158" s="71"/>
      <c r="O158" s="72"/>
      <c r="P158" s="72"/>
      <c r="Q158" s="72"/>
      <c r="R158" s="72"/>
      <c r="S158" s="72"/>
      <c r="T158" s="73"/>
      <c r="AR158" s="74"/>
      <c r="AT158" s="74"/>
      <c r="AU158" s="74"/>
      <c r="AY158" s="6"/>
      <c r="BE158" s="75"/>
      <c r="BF158" s="75"/>
      <c r="BG158" s="75"/>
      <c r="BH158" s="75"/>
      <c r="BI158" s="75"/>
      <c r="BJ158" s="6"/>
      <c r="BK158" s="75"/>
      <c r="BL158" s="6"/>
      <c r="BM158" s="74"/>
    </row>
    <row r="159" spans="2:65" s="1" customFormat="1" ht="16.5" customHeight="1" x14ac:dyDescent="0.2">
      <c r="B159" s="62"/>
      <c r="C159" s="76">
        <v>128</v>
      </c>
      <c r="D159" s="63"/>
      <c r="E159" s="64" t="s">
        <v>322</v>
      </c>
      <c r="F159" s="65" t="s">
        <v>323</v>
      </c>
      <c r="G159" s="66" t="s">
        <v>100</v>
      </c>
      <c r="H159" s="67">
        <v>2</v>
      </c>
      <c r="I159" s="68">
        <v>0</v>
      </c>
      <c r="J159" s="68">
        <f t="shared" si="32"/>
        <v>0</v>
      </c>
      <c r="K159" s="86"/>
      <c r="L159" s="18"/>
      <c r="M159" s="70"/>
      <c r="N159" s="71"/>
      <c r="O159" s="72"/>
      <c r="P159" s="72"/>
      <c r="Q159" s="72"/>
      <c r="R159" s="72"/>
      <c r="S159" s="72"/>
      <c r="T159" s="73"/>
      <c r="AR159" s="74"/>
      <c r="AT159" s="74"/>
      <c r="AU159" s="74"/>
      <c r="AY159" s="6"/>
      <c r="BE159" s="75"/>
      <c r="BF159" s="75"/>
      <c r="BG159" s="75"/>
      <c r="BH159" s="75"/>
      <c r="BI159" s="75"/>
      <c r="BJ159" s="6"/>
      <c r="BK159" s="75"/>
      <c r="BL159" s="6"/>
      <c r="BM159" s="74"/>
    </row>
    <row r="160" spans="2:65" s="1" customFormat="1" ht="16.5" customHeight="1" x14ac:dyDescent="0.2">
      <c r="B160" s="62"/>
      <c r="C160" s="63">
        <v>129</v>
      </c>
      <c r="D160" s="63"/>
      <c r="E160" s="64" t="s">
        <v>324</v>
      </c>
      <c r="F160" s="65" t="s">
        <v>325</v>
      </c>
      <c r="G160" s="66" t="s">
        <v>100</v>
      </c>
      <c r="H160" s="67">
        <v>2</v>
      </c>
      <c r="I160" s="68">
        <v>0</v>
      </c>
      <c r="J160" s="68">
        <f t="shared" si="32"/>
        <v>0</v>
      </c>
      <c r="K160" s="86"/>
      <c r="L160" s="18"/>
      <c r="M160" s="70"/>
      <c r="N160" s="71"/>
      <c r="O160" s="72"/>
      <c r="P160" s="72"/>
      <c r="Q160" s="72"/>
      <c r="R160" s="72"/>
      <c r="S160" s="72"/>
      <c r="T160" s="73"/>
      <c r="AR160" s="74"/>
      <c r="AT160" s="74"/>
      <c r="AU160" s="74"/>
      <c r="AY160" s="6"/>
      <c r="BE160" s="75"/>
      <c r="BF160" s="75"/>
      <c r="BG160" s="75"/>
      <c r="BH160" s="75"/>
      <c r="BI160" s="75"/>
      <c r="BJ160" s="6"/>
      <c r="BK160" s="75"/>
      <c r="BL160" s="6"/>
      <c r="BM160" s="74"/>
    </row>
    <row r="161" spans="2:65" s="1" customFormat="1" ht="16.5" customHeight="1" x14ac:dyDescent="0.2">
      <c r="B161" s="62"/>
      <c r="C161" s="76">
        <v>130</v>
      </c>
      <c r="D161" s="63"/>
      <c r="E161" s="64" t="s">
        <v>326</v>
      </c>
      <c r="F161" s="65" t="s">
        <v>327</v>
      </c>
      <c r="G161" s="66" t="s">
        <v>100</v>
      </c>
      <c r="H161" s="67">
        <v>2</v>
      </c>
      <c r="I161" s="68">
        <v>0</v>
      </c>
      <c r="J161" s="68">
        <f t="shared" si="32"/>
        <v>0</v>
      </c>
      <c r="K161" s="86"/>
      <c r="L161" s="18"/>
      <c r="M161" s="70"/>
      <c r="N161" s="71"/>
      <c r="O161" s="72"/>
      <c r="P161" s="72"/>
      <c r="Q161" s="72"/>
      <c r="R161" s="72"/>
      <c r="S161" s="72"/>
      <c r="T161" s="73"/>
      <c r="AR161" s="74"/>
      <c r="AT161" s="74"/>
      <c r="AU161" s="74"/>
      <c r="AY161" s="6"/>
      <c r="BE161" s="75"/>
      <c r="BF161" s="75"/>
      <c r="BG161" s="75"/>
      <c r="BH161" s="75"/>
      <c r="BI161" s="75"/>
      <c r="BJ161" s="6"/>
      <c r="BK161" s="75"/>
      <c r="BL161" s="6"/>
      <c r="BM161" s="74"/>
    </row>
    <row r="162" spans="2:65" s="1" customFormat="1" ht="16.5" customHeight="1" x14ac:dyDescent="0.2">
      <c r="B162" s="62"/>
      <c r="C162" s="63">
        <v>131</v>
      </c>
      <c r="D162" s="63"/>
      <c r="E162" s="64" t="s">
        <v>328</v>
      </c>
      <c r="F162" s="65" t="s">
        <v>329</v>
      </c>
      <c r="G162" s="66" t="s">
        <v>100</v>
      </c>
      <c r="H162" s="67">
        <v>2</v>
      </c>
      <c r="I162" s="68">
        <v>0</v>
      </c>
      <c r="J162" s="68">
        <f t="shared" si="32"/>
        <v>0</v>
      </c>
      <c r="K162" s="86"/>
      <c r="L162" s="18"/>
      <c r="M162" s="70"/>
      <c r="N162" s="71"/>
      <c r="O162" s="72"/>
      <c r="P162" s="72"/>
      <c r="Q162" s="72"/>
      <c r="R162" s="72"/>
      <c r="S162" s="72"/>
      <c r="T162" s="73"/>
      <c r="AR162" s="74"/>
      <c r="AT162" s="74"/>
      <c r="AU162" s="74"/>
      <c r="AY162" s="6"/>
      <c r="BE162" s="75"/>
      <c r="BF162" s="75"/>
      <c r="BG162" s="75"/>
      <c r="BH162" s="75"/>
      <c r="BI162" s="75"/>
      <c r="BJ162" s="6"/>
      <c r="BK162" s="75"/>
      <c r="BL162" s="6"/>
      <c r="BM162" s="74"/>
    </row>
    <row r="163" spans="2:65" s="1" customFormat="1" ht="25.15" customHeight="1" x14ac:dyDescent="0.2">
      <c r="B163" s="62"/>
      <c r="C163" s="76">
        <v>132</v>
      </c>
      <c r="D163" s="63"/>
      <c r="E163" s="64" t="s">
        <v>453</v>
      </c>
      <c r="F163" s="65" t="s">
        <v>452</v>
      </c>
      <c r="G163" s="66" t="s">
        <v>100</v>
      </c>
      <c r="H163" s="67">
        <v>1</v>
      </c>
      <c r="I163" s="68">
        <v>0</v>
      </c>
      <c r="J163" s="68">
        <f t="shared" si="32"/>
        <v>0</v>
      </c>
      <c r="K163" s="86"/>
      <c r="L163" s="18"/>
      <c r="M163" s="70"/>
      <c r="N163" s="71"/>
      <c r="O163" s="72"/>
      <c r="P163" s="72"/>
      <c r="Q163" s="72"/>
      <c r="R163" s="72"/>
      <c r="S163" s="72"/>
      <c r="T163" s="73"/>
      <c r="AR163" s="74"/>
      <c r="AT163" s="74"/>
      <c r="AU163" s="74"/>
      <c r="AY163" s="6"/>
      <c r="BE163" s="75"/>
      <c r="BF163" s="75"/>
      <c r="BG163" s="75"/>
      <c r="BH163" s="75"/>
      <c r="BI163" s="75"/>
      <c r="BJ163" s="6"/>
      <c r="BK163" s="75"/>
      <c r="BL163" s="6"/>
      <c r="BM163" s="74"/>
    </row>
    <row r="164" spans="2:65" s="4" customFormat="1" ht="25.9" customHeight="1" x14ac:dyDescent="0.2">
      <c r="B164" s="51"/>
      <c r="D164" s="52" t="s">
        <v>51</v>
      </c>
      <c r="E164" s="53" t="s">
        <v>289</v>
      </c>
      <c r="F164" s="53" t="s">
        <v>290</v>
      </c>
      <c r="J164" s="54">
        <f>J165</f>
        <v>0</v>
      </c>
      <c r="L164" s="51"/>
      <c r="M164" s="55"/>
      <c r="P164" s="56">
        <f>SUM(P165:P165)</f>
        <v>26.5</v>
      </c>
      <c r="R164" s="56">
        <f>SUM(R165:R165)</f>
        <v>0</v>
      </c>
      <c r="T164" s="57">
        <f>SUM(T165:T165)</f>
        <v>0</v>
      </c>
      <c r="AR164" s="52" t="s">
        <v>72</v>
      </c>
      <c r="AT164" s="58" t="s">
        <v>51</v>
      </c>
      <c r="AU164" s="58" t="s">
        <v>52</v>
      </c>
      <c r="AY164" s="52" t="s">
        <v>70</v>
      </c>
      <c r="BK164" s="59">
        <f>SUM(BK165:BK165)</f>
        <v>0</v>
      </c>
    </row>
    <row r="165" spans="2:65" s="1" customFormat="1" ht="37.9" customHeight="1" x14ac:dyDescent="0.2">
      <c r="B165" s="62"/>
      <c r="C165" s="63">
        <v>133</v>
      </c>
      <c r="D165" s="63" t="s">
        <v>71</v>
      </c>
      <c r="E165" s="64" t="s">
        <v>291</v>
      </c>
      <c r="F165" s="65" t="s">
        <v>292</v>
      </c>
      <c r="G165" s="66" t="s">
        <v>293</v>
      </c>
      <c r="H165" s="67">
        <v>25</v>
      </c>
      <c r="I165" s="68">
        <v>0</v>
      </c>
      <c r="J165" s="68">
        <f>H165*I165</f>
        <v>0</v>
      </c>
      <c r="K165" s="69"/>
      <c r="L165" s="18"/>
      <c r="M165" s="70" t="s">
        <v>1</v>
      </c>
      <c r="N165" s="71" t="s">
        <v>35</v>
      </c>
      <c r="O165" s="72">
        <v>1.06</v>
      </c>
      <c r="P165" s="72">
        <f>O165*H165</f>
        <v>26.5</v>
      </c>
      <c r="Q165" s="72">
        <v>0</v>
      </c>
      <c r="R165" s="72">
        <f>Q165*H165</f>
        <v>0</v>
      </c>
      <c r="S165" s="72">
        <v>0</v>
      </c>
      <c r="T165" s="73">
        <f>S165*H165</f>
        <v>0</v>
      </c>
      <c r="AR165" s="74" t="s">
        <v>294</v>
      </c>
      <c r="AT165" s="74" t="s">
        <v>71</v>
      </c>
      <c r="AU165" s="74" t="s">
        <v>53</v>
      </c>
      <c r="AY165" s="6" t="s">
        <v>70</v>
      </c>
      <c r="BE165" s="75">
        <f>IF(N165="základná",J165,0)</f>
        <v>0</v>
      </c>
      <c r="BF165" s="75">
        <f>IF(N165="znížená",J165,0)</f>
        <v>0</v>
      </c>
      <c r="BG165" s="75">
        <f>IF(N165="zákl. prenesená",J165,0)</f>
        <v>0</v>
      </c>
      <c r="BH165" s="75">
        <f>IF(N165="zníž. prenesená",J165,0)</f>
        <v>0</v>
      </c>
      <c r="BI165" s="75">
        <f>IF(N165="nulová",J165,0)</f>
        <v>0</v>
      </c>
      <c r="BJ165" s="6" t="s">
        <v>73</v>
      </c>
      <c r="BK165" s="75">
        <f>ROUND(I165*H165,2)</f>
        <v>0</v>
      </c>
      <c r="BL165" s="6" t="s">
        <v>294</v>
      </c>
      <c r="BM165" s="74" t="s">
        <v>295</v>
      </c>
    </row>
    <row r="166" spans="2:65" s="4" customFormat="1" ht="25.9" customHeight="1" x14ac:dyDescent="0.2">
      <c r="B166" s="51"/>
      <c r="D166" s="52" t="s">
        <v>51</v>
      </c>
      <c r="E166" s="53" t="s">
        <v>296</v>
      </c>
      <c r="F166" s="53" t="s">
        <v>297</v>
      </c>
      <c r="J166" s="54">
        <f>SUM(J167:J167)</f>
        <v>0</v>
      </c>
      <c r="L166" s="51"/>
      <c r="M166" s="55"/>
      <c r="P166" s="56">
        <f>SUM(P167:P167)</f>
        <v>0</v>
      </c>
      <c r="R166" s="56">
        <f>SUM(R167:R167)</f>
        <v>0</v>
      </c>
      <c r="T166" s="57">
        <f>SUM(T167:T167)</f>
        <v>0</v>
      </c>
      <c r="AR166" s="52" t="s">
        <v>75</v>
      </c>
      <c r="AT166" s="58" t="s">
        <v>51</v>
      </c>
      <c r="AU166" s="58" t="s">
        <v>52</v>
      </c>
      <c r="AY166" s="52" t="s">
        <v>70</v>
      </c>
      <c r="BK166" s="59">
        <f>SUM(BK167:BK167)</f>
        <v>0</v>
      </c>
    </row>
    <row r="167" spans="2:65" s="1" customFormat="1" ht="24.2" customHeight="1" x14ac:dyDescent="0.2">
      <c r="B167" s="62"/>
      <c r="C167" s="63">
        <v>134</v>
      </c>
      <c r="D167" s="63" t="s">
        <v>71</v>
      </c>
      <c r="E167" s="64" t="s">
        <v>299</v>
      </c>
      <c r="F167" s="65" t="s">
        <v>300</v>
      </c>
      <c r="G167" s="66" t="s">
        <v>244</v>
      </c>
      <c r="H167" s="67">
        <v>325</v>
      </c>
      <c r="I167" s="68">
        <v>0</v>
      </c>
      <c r="J167" s="68">
        <f>H167*I167</f>
        <v>0</v>
      </c>
      <c r="K167" s="69"/>
      <c r="L167" s="18"/>
      <c r="M167" s="70" t="s">
        <v>1</v>
      </c>
      <c r="N167" s="71" t="s">
        <v>35</v>
      </c>
      <c r="O167" s="72">
        <v>0</v>
      </c>
      <c r="P167" s="72">
        <f>O167*H167</f>
        <v>0</v>
      </c>
      <c r="Q167" s="72">
        <v>0</v>
      </c>
      <c r="R167" s="72">
        <f>Q167*H167</f>
        <v>0</v>
      </c>
      <c r="S167" s="72">
        <v>0</v>
      </c>
      <c r="T167" s="73">
        <f>S167*H167</f>
        <v>0</v>
      </c>
      <c r="AR167" s="74" t="s">
        <v>298</v>
      </c>
      <c r="AT167" s="74" t="s">
        <v>71</v>
      </c>
      <c r="AU167" s="74" t="s">
        <v>53</v>
      </c>
      <c r="AY167" s="6" t="s">
        <v>70</v>
      </c>
      <c r="BE167" s="75">
        <f>IF(N167="základná",J167,0)</f>
        <v>0</v>
      </c>
      <c r="BF167" s="75">
        <f>IF(N167="znížená",J167,0)</f>
        <v>0</v>
      </c>
      <c r="BG167" s="75">
        <f>IF(N167="zákl. prenesená",J167,0)</f>
        <v>0</v>
      </c>
      <c r="BH167" s="75">
        <f>IF(N167="zníž. prenesená",J167,0)</f>
        <v>0</v>
      </c>
      <c r="BI167" s="75">
        <f>IF(N167="nulová",J167,0)</f>
        <v>0</v>
      </c>
      <c r="BJ167" s="6" t="s">
        <v>73</v>
      </c>
      <c r="BK167" s="75">
        <f>ROUND(I167*H167,2)</f>
        <v>0</v>
      </c>
      <c r="BL167" s="6" t="s">
        <v>298</v>
      </c>
      <c r="BM167" s="74" t="s">
        <v>301</v>
      </c>
    </row>
    <row r="168" spans="2:65" s="1" customFormat="1" ht="6.95" customHeight="1" x14ac:dyDescent="0.2">
      <c r="B168" s="32"/>
      <c r="C168" s="33"/>
      <c r="D168" s="33"/>
      <c r="E168" s="33"/>
      <c r="F168" s="33"/>
      <c r="G168" s="33"/>
      <c r="H168" s="33"/>
      <c r="I168" s="33"/>
      <c r="J168" s="33"/>
      <c r="K168" s="33"/>
      <c r="L168" s="18"/>
    </row>
    <row r="170" spans="2:65" ht="30.6" customHeight="1" x14ac:dyDescent="0.3">
      <c r="F170" s="87" t="s">
        <v>309</v>
      </c>
      <c r="G170" s="87"/>
      <c r="H170" s="87"/>
      <c r="I170" s="87"/>
      <c r="J170" s="88">
        <f>J14+J45+J127+J164+J166</f>
        <v>0</v>
      </c>
    </row>
  </sheetData>
  <autoFilter ref="C13:K167" xr:uid="{00000000-0009-0000-0000-000001000000}"/>
  <mergeCells count="1">
    <mergeCell ref="E6:H6"/>
  </mergeCell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7bbc667faddfbc61bcc8e7725b7f062c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9a28a880f4e588b91eb23c796b61f4ae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9CE2EB1C-872E-48D7-9AEF-DA9AB063A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F6F8A7-D6F8-4962-8F9A-E5562BFAB1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2F62E-CEF7-4A32-992E-2112042D51AC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Rekapitulácia stavby</vt:lpstr>
      <vt:lpstr>Stavebna cast</vt:lpstr>
      <vt:lpstr>'Stavebna cast'!Názvy_tlače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DESKTOP-E1S64TB\Lenovo</dc:creator>
  <cp:lastModifiedBy>Dominika Cvečková</cp:lastModifiedBy>
  <cp:lastPrinted>2025-10-09T12:22:58Z</cp:lastPrinted>
  <dcterms:created xsi:type="dcterms:W3CDTF">2024-09-16T10:06:07Z</dcterms:created>
  <dcterms:modified xsi:type="dcterms:W3CDTF">2026-05-13T07:47:28Z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